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omments2.xml" ContentType="application/vnd.openxmlformats-officedocument.spreadsheetml.comment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3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omments4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tabRatio="892" activeTab="29"/>
  </bookViews>
  <sheets>
    <sheet name="Balance" sheetId="38" r:id="rId1"/>
    <sheet name="CLOSED" sheetId="1" r:id="rId2"/>
    <sheet name="ACTIVE" sheetId="35" r:id="rId3"/>
    <sheet name="MRO" sheetId="25" state="hidden" r:id="rId4"/>
    <sheet name="KR" sheetId="51" state="hidden" r:id="rId5"/>
    <sheet name="F" sheetId="54" state="hidden" r:id="rId6"/>
    <sheet name="CPN" sheetId="7" state="hidden" r:id="rId7"/>
    <sheet name="NKE" sheetId="50" state="hidden" r:id="rId8"/>
    <sheet name="MU" sheetId="17" r:id="rId9"/>
    <sheet name="IP" sheetId="44" state="hidden" r:id="rId10"/>
    <sheet name="INTC" sheetId="13" state="hidden" r:id="rId11"/>
    <sheet name="HES" sheetId="10" r:id="rId12"/>
    <sheet name="UNP" sheetId="20" state="hidden" r:id="rId13"/>
    <sheet name="SPY" sheetId="47" state="hidden" r:id="rId14"/>
    <sheet name="SWKS" sheetId="41" state="hidden" r:id="rId15"/>
    <sheet name="CNI" sheetId="42" state="hidden" r:id="rId16"/>
    <sheet name="WFC" sheetId="45" state="hidden" r:id="rId17"/>
    <sheet name="AA" sheetId="3" state="hidden" r:id="rId18"/>
    <sheet name="KATE" sheetId="5" state="hidden" r:id="rId19"/>
    <sheet name="NWL" sheetId="46" state="hidden" r:id="rId20"/>
    <sheet name="KORS" sheetId="16" state="hidden" r:id="rId21"/>
    <sheet name="ALL" sheetId="22" state="hidden" r:id="rId22"/>
    <sheet name="NSC" sheetId="24" state="hidden" r:id="rId23"/>
    <sheet name="SCTY" sheetId="18" state="hidden" r:id="rId24"/>
    <sheet name="AVGO" sheetId="15" state="hidden" r:id="rId25"/>
    <sheet name="UAL" sheetId="52" state="hidden" r:id="rId26"/>
    <sheet name="CAH" sheetId="53" state="hidden" r:id="rId27"/>
    <sheet name="DAL" sheetId="49" state="hidden" r:id="rId28"/>
    <sheet name="DIS" sheetId="34" state="hidden" r:id="rId29"/>
    <sheet name="FTR" sheetId="40" r:id="rId30"/>
    <sheet name="GILD" sheetId="31" state="hidden" r:id="rId31"/>
    <sheet name="WWD" sheetId="28" state="hidden" r:id="rId32"/>
    <sheet name="GIS" sheetId="43" state="hidden" r:id="rId33"/>
    <sheet name="GM" sheetId="29" state="hidden" r:id="rId34"/>
    <sheet name="TMO" sheetId="48" state="hidden" r:id="rId35"/>
    <sheet name="TKR" sheetId="32" state="hidden" r:id="rId36"/>
    <sheet name="UTX" sheetId="30" state="hidden" r:id="rId37"/>
    <sheet name="UNH" sheetId="26" state="hidden" r:id="rId38"/>
    <sheet name="BIIB" sheetId="33" state="hidden" r:id="rId39"/>
  </sheets>
  <functionGroups builtInGroupCount="18"/>
  <definedNames>
    <definedName name="_xlnm._FilterDatabase" localSheetId="2" hidden="1">ACTIVE!$E$1:$M$26</definedName>
    <definedName name="hp?s_AA_Historical_Prices_1" localSheetId="17">AA!$W$1:$AC$69</definedName>
    <definedName name="hp?s_ALL_Historical_Prices" localSheetId="21">ALL!$X$1:$AD$69</definedName>
    <definedName name="hp?s_AVGO" localSheetId="24">AVGO!$W$1:$AC$69</definedName>
    <definedName name="hp?s_BIIB" localSheetId="38">BIIB!$W$1:$AC$68</definedName>
    <definedName name="hp?s_CAH" localSheetId="26">CAH!$W$1:$AC$69</definedName>
    <definedName name="hp?s_CNI" localSheetId="15">CNI!$W$1:$AC$69</definedName>
    <definedName name="hp?s_CPN_Historical_Prices" localSheetId="6">CPN!$W$1:$AC$68</definedName>
    <definedName name="hp?s_DAL" localSheetId="27">DAL!$W$1:$AC$69</definedName>
    <definedName name="hp?s_DIS" localSheetId="28">DIS!$W$1:$AC$68</definedName>
    <definedName name="hp?s_DIS" localSheetId="29">FTR!#REF!</definedName>
    <definedName name="hp?s_F" localSheetId="5">F!$W$1:$AC$69</definedName>
    <definedName name="hp?s_FTR" localSheetId="29">FTR!$W$1:$AC$69</definedName>
    <definedName name="hp?s_GILD" localSheetId="30">GILD!$W$1:$AC$69</definedName>
    <definedName name="hp?s_GM" localSheetId="33">GM!$W$1:$AC$69</definedName>
    <definedName name="hp?s_HES" localSheetId="11">HES!$W$1:$AC$69</definedName>
    <definedName name="hp?s_INTC_Historical_Prices" localSheetId="10">INTC!$V$1:$AB$69</definedName>
    <definedName name="hp?s_IP" localSheetId="9">IP!$V$1:$AB$69</definedName>
    <definedName name="hp?s_KATE" localSheetId="18">KATE!$W$1:$AC$68</definedName>
    <definedName name="hp?s_KORS" localSheetId="20">KORS!$W$1:$AC$68</definedName>
    <definedName name="hp?s_KR" localSheetId="4">KR!$W$1:$AC$69</definedName>
    <definedName name="hp?s_MRO" localSheetId="3">MRO!$W$1:$AC$69</definedName>
    <definedName name="hp?s_MU" localSheetId="8">MU!$W$1:$AC$68</definedName>
    <definedName name="hp?s_nke" localSheetId="7">NKE!$W$1:$AC$69</definedName>
    <definedName name="hp?s_NSC" localSheetId="22">NSC!$W$1:$AC$69</definedName>
    <definedName name="hp?s_NWL" localSheetId="19">NWL!$W$1:$AC$69</definedName>
    <definedName name="hp?s_SCTY" localSheetId="23">SCTY!$W$1:$AC$68</definedName>
    <definedName name="hp?s_SPY_Historical_Prices" localSheetId="13">SPY!$W$1:$AC$69</definedName>
    <definedName name="hp?s_SWKS" localSheetId="14">SWKS!$W$1:$AC$69</definedName>
    <definedName name="hp?s_TKR" localSheetId="35">TKR!$W$1:$AC$69</definedName>
    <definedName name="hp?s_tmo" localSheetId="34">TMO!$W$1:$AC$69</definedName>
    <definedName name="hp?s_ual" localSheetId="25">UAL!$W$1:$AC$68</definedName>
    <definedName name="hp?s_UNH" localSheetId="37">UNH!$W$1:$AC$69</definedName>
    <definedName name="hp?s_UNP" localSheetId="12">UNP!$W$1:$AC$69</definedName>
    <definedName name="hp?s_UTX" localSheetId="36">UTX!$W$1:$AC$69</definedName>
    <definedName name="hp?s_WFC" localSheetId="16">WFC!$W$1:$AC$69</definedName>
    <definedName name="hp?s_WWD" localSheetId="31">WWD!$W$1:$AC$69</definedName>
    <definedName name="PL" localSheetId="17">AA!$Q$7</definedName>
    <definedName name="PL" localSheetId="26">#REF!</definedName>
    <definedName name="PL" localSheetId="5">#REF!</definedName>
    <definedName name="PL" localSheetId="4">#REF!</definedName>
    <definedName name="PL" localSheetId="3">MRO!$Q$7</definedName>
    <definedName name="PL" localSheetId="7">#REF!</definedName>
    <definedName name="PL" localSheetId="13">SPY!$Q$7</definedName>
    <definedName name="PL" localSheetId="14">SWKS!$Q$7</definedName>
    <definedName name="PL" localSheetId="25">#REF!</definedName>
    <definedName name="PL" localSheetId="16">WFC!$Q$7</definedName>
    <definedName name="PL">#REF!</definedName>
    <definedName name="q?s_aa_ql_1" localSheetId="17">AA!$T$40:$U$55</definedName>
    <definedName name="q?s_ALL" localSheetId="21">ALL!$T$40:$U$55</definedName>
    <definedName name="q?s_AVGO" localSheetId="24">AVGO!$T$42:$U$57</definedName>
    <definedName name="q?s_BIIB" localSheetId="38">BIIB!$T$43:$U$58</definedName>
    <definedName name="q?s_CAH" localSheetId="26">CAH!$T$41:$U$56</definedName>
    <definedName name="q?s_CNI" localSheetId="15">CNI!$T$47:$U$62</definedName>
    <definedName name="q?s_CPN" localSheetId="6">CPN!$T$47:$U$62</definedName>
    <definedName name="q?s_DAL" localSheetId="27">DAL!$T$41:$U$56</definedName>
    <definedName name="q?s_DIS" localSheetId="28">DIS!$T$41:$U$56</definedName>
    <definedName name="q?s_F" localSheetId="5">F!$T$41:$U$56</definedName>
    <definedName name="q?s_FTR" localSheetId="29">FTR!$T$41:$U$56</definedName>
    <definedName name="q?s_GILD" localSheetId="30">GILD!$T$43:$U$58</definedName>
    <definedName name="q?s_GM" localSheetId="33">GM!$T$42:$U$57</definedName>
    <definedName name="q?s_HES" localSheetId="11">HES!$T$45:$U$60</definedName>
    <definedName name="q?s_INTC" localSheetId="10">INTC!$S$41:$T$56</definedName>
    <definedName name="q?s_IP" localSheetId="9">IP!$S$41:$T$56</definedName>
    <definedName name="q?s_KATE" localSheetId="18">KATE!$T$45:$U$60</definedName>
    <definedName name="q?s_KORS" localSheetId="20">KORS!$T$47:$U$62</definedName>
    <definedName name="q?s_KR" localSheetId="4">KR!$T$41:$U$56</definedName>
    <definedName name="q?s_MRO" localSheetId="3">MRO!$T$51:$U$66</definedName>
    <definedName name="q?s_MU" localSheetId="8">MU!$T$45:$U$60</definedName>
    <definedName name="q?s_NKE" localSheetId="7">NKE!$T$45:$U$60</definedName>
    <definedName name="q?s_nsc" localSheetId="22">NSC!$T$43:$U$58</definedName>
    <definedName name="q?s_NSC" localSheetId="12">UNP!$T$47:$U$62</definedName>
    <definedName name="q?s_NWL" localSheetId="19">NWL!$T$47:$U$62</definedName>
    <definedName name="q?s_SCTY" localSheetId="23">SCTY!$T$43:$U$58</definedName>
    <definedName name="q?s_SWKS" localSheetId="14">SWKS!$T$37:$U$52</definedName>
    <definedName name="q?s_TKR" localSheetId="35">TKR!$T$46:$U$61</definedName>
    <definedName name="q?s_tmo" localSheetId="34">TMO!$T$46:$U$61</definedName>
    <definedName name="q?s_UAL" localSheetId="25">UAL!$T$41:$U$56</definedName>
    <definedName name="q?s_UNH" localSheetId="37">UNH!$T$42:$U$57</definedName>
    <definedName name="q?s_UTX" localSheetId="36">UTX!$T$40:$U$55</definedName>
    <definedName name="q?s_WFC" localSheetId="16">WFC!$T$40:$U$55</definedName>
    <definedName name="q?s_WWD" localSheetId="3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5" i="35" l="1"/>
  <c r="L33" i="35"/>
  <c r="L35" i="35"/>
  <c r="L30" i="35"/>
  <c r="L31" i="35"/>
  <c r="L15" i="35"/>
  <c r="L14" i="35"/>
  <c r="L37" i="35"/>
  <c r="L13" i="35"/>
  <c r="L12" i="35"/>
  <c r="L10" i="35"/>
  <c r="L9" i="35"/>
  <c r="L6" i="35"/>
  <c r="L32" i="35"/>
  <c r="L4" i="35"/>
  <c r="L27" i="35"/>
  <c r="L25" i="35"/>
  <c r="L3" i="35"/>
  <c r="L20" i="35"/>
  <c r="L26" i="35"/>
  <c r="L19" i="35"/>
  <c r="L2" i="35"/>
  <c r="L36" i="35"/>
  <c r="L7" i="35"/>
  <c r="L29" i="35"/>
  <c r="L28" i="35"/>
  <c r="L34" i="35"/>
  <c r="L16" i="35"/>
  <c r="L17" i="35"/>
  <c r="L18" i="35"/>
  <c r="L23" i="35"/>
  <c r="L24" i="35"/>
  <c r="L8" i="35"/>
  <c r="L11" i="35"/>
  <c r="L21" i="35"/>
  <c r="L22" i="35"/>
  <c r="F71" i="18" l="1"/>
  <c r="H71" i="18"/>
  <c r="G71" i="18"/>
  <c r="F24" i="18"/>
  <c r="F97" i="10"/>
  <c r="G97" i="10"/>
  <c r="F51" i="10"/>
  <c r="F217" i="25"/>
  <c r="H217" i="25"/>
  <c r="G217" i="25"/>
  <c r="K85" i="25"/>
  <c r="F119" i="25"/>
  <c r="D181" i="38"/>
  <c r="E181" i="38"/>
  <c r="G181" i="38"/>
  <c r="H181" i="38"/>
  <c r="K181" i="38"/>
  <c r="L181" i="38" s="1"/>
  <c r="M181" i="38"/>
  <c r="N181" i="38" s="1"/>
  <c r="R181" i="38"/>
  <c r="C130" i="25"/>
  <c r="O181" i="38" l="1"/>
  <c r="G175" i="38"/>
  <c r="G176" i="38"/>
  <c r="G177" i="38"/>
  <c r="G178" i="38"/>
  <c r="G179" i="38"/>
  <c r="G180" i="38"/>
  <c r="D172" i="38"/>
  <c r="D173" i="38"/>
  <c r="D174" i="38"/>
  <c r="D175" i="38"/>
  <c r="D176" i="38"/>
  <c r="D177" i="38"/>
  <c r="D178" i="38"/>
  <c r="D179" i="38"/>
  <c r="D180" i="38"/>
  <c r="E180" i="38"/>
  <c r="H180" i="38"/>
  <c r="K180" i="38"/>
  <c r="L180" i="38" s="1"/>
  <c r="M180" i="38"/>
  <c r="N180" i="38" s="1"/>
  <c r="R180" i="38"/>
  <c r="F216" i="25"/>
  <c r="H216" i="25"/>
  <c r="G216" i="25"/>
  <c r="K84" i="25"/>
  <c r="K83" i="25"/>
  <c r="F118" i="25"/>
  <c r="F117" i="25"/>
  <c r="O180" i="38" l="1"/>
  <c r="N215" i="1"/>
  <c r="F27" i="45" l="1"/>
  <c r="H27" i="45"/>
  <c r="G27" i="45"/>
  <c r="F20" i="52"/>
  <c r="G20" i="52"/>
  <c r="H20" i="52"/>
  <c r="F21" i="52"/>
  <c r="G21" i="52"/>
  <c r="H21" i="52"/>
  <c r="F70" i="18"/>
  <c r="H70" i="18"/>
  <c r="G70" i="18"/>
  <c r="G163" i="17"/>
  <c r="F163" i="17"/>
  <c r="H163" i="17"/>
  <c r="F20" i="51"/>
  <c r="G20" i="51"/>
  <c r="H20" i="51"/>
  <c r="F36" i="31"/>
  <c r="H36" i="31"/>
  <c r="G36" i="31"/>
  <c r="F35" i="31"/>
  <c r="H35" i="31"/>
  <c r="F31" i="49" l="1"/>
  <c r="H31" i="49"/>
  <c r="F30" i="49"/>
  <c r="H30" i="49"/>
  <c r="F215" i="25"/>
  <c r="H215" i="25"/>
  <c r="E179" i="38"/>
  <c r="H179" i="38"/>
  <c r="K179" i="38"/>
  <c r="L179" i="38" s="1"/>
  <c r="M179" i="38"/>
  <c r="N179" i="38" s="1"/>
  <c r="R179" i="38"/>
  <c r="G215" i="25"/>
  <c r="K82" i="25"/>
  <c r="F116" i="25"/>
  <c r="F92" i="17"/>
  <c r="G31" i="49"/>
  <c r="G30" i="49"/>
  <c r="F7" i="49"/>
  <c r="C11" i="49"/>
  <c r="F4" i="52"/>
  <c r="F114" i="25"/>
  <c r="F115" i="25"/>
  <c r="F23" i="18"/>
  <c r="F6" i="49"/>
  <c r="F11" i="31"/>
  <c r="G35" i="31"/>
  <c r="F10" i="31"/>
  <c r="F5" i="45"/>
  <c r="F113" i="25"/>
  <c r="F3" i="52"/>
  <c r="O179" i="38" l="1"/>
  <c r="F214" i="25"/>
  <c r="H214" i="25"/>
  <c r="G214" i="25"/>
  <c r="F19" i="52"/>
  <c r="G19" i="52"/>
  <c r="H19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18" i="54"/>
  <c r="G18" i="54"/>
  <c r="F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1" i="54"/>
  <c r="K11" i="54"/>
  <c r="H11" i="54"/>
  <c r="C11" i="54"/>
  <c r="Q2" i="54" s="1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1" i="54" s="1"/>
  <c r="F101" i="7"/>
  <c r="H101" i="7"/>
  <c r="G101" i="7"/>
  <c r="F56" i="7"/>
  <c r="K28" i="7"/>
  <c r="M104" i="17"/>
  <c r="F162" i="17"/>
  <c r="H162" i="17"/>
  <c r="G162" i="17"/>
  <c r="K47" i="17"/>
  <c r="K46" i="17"/>
  <c r="F91" i="17"/>
  <c r="F112" i="25"/>
  <c r="H18" i="53"/>
  <c r="G18" i="53"/>
  <c r="F18" i="53"/>
  <c r="F2" i="53"/>
  <c r="F11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1" i="53"/>
  <c r="K11" i="53"/>
  <c r="H11" i="53"/>
  <c r="C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34" i="31"/>
  <c r="H34" i="31"/>
  <c r="G34" i="31"/>
  <c r="F9" i="31"/>
  <c r="O178" i="38" l="1"/>
  <c r="Q3" i="54"/>
  <c r="Q5" i="54"/>
  <c r="Q2" i="53"/>
  <c r="Q5" i="53" s="1"/>
  <c r="F161" i="17"/>
  <c r="H161" i="17"/>
  <c r="G161" i="17"/>
  <c r="Q8" i="54" l="1"/>
  <c r="Q6" i="54"/>
  <c r="Q7" i="54" s="1"/>
  <c r="Q3" i="53"/>
  <c r="Q8" i="53" s="1"/>
  <c r="F213" i="25"/>
  <c r="H213" i="25"/>
  <c r="G213" i="25"/>
  <c r="K81" i="25"/>
  <c r="F111" i="25"/>
  <c r="F26" i="45"/>
  <c r="H26" i="45"/>
  <c r="G26" i="45"/>
  <c r="K3" i="45"/>
  <c r="F90" i="17"/>
  <c r="E177" i="38"/>
  <c r="H177" i="38"/>
  <c r="K177" i="38"/>
  <c r="L177" i="38" s="1"/>
  <c r="M177" i="38"/>
  <c r="N177" i="38" s="1"/>
  <c r="R177" i="38"/>
  <c r="O177" i="38" l="1"/>
  <c r="Q6" i="53"/>
  <c r="Q7" i="53" s="1"/>
  <c r="E176" i="38"/>
  <c r="H176" i="38"/>
  <c r="K176" i="38"/>
  <c r="M176" i="38"/>
  <c r="N176" i="38" s="1"/>
  <c r="R176" i="38"/>
  <c r="F69" i="18"/>
  <c r="H69" i="18"/>
  <c r="G69" i="18"/>
  <c r="K19" i="18"/>
  <c r="F29" i="49"/>
  <c r="H29" i="49"/>
  <c r="G29" i="49"/>
  <c r="F5" i="49"/>
  <c r="F160" i="17"/>
  <c r="H160" i="17"/>
  <c r="G160" i="17"/>
  <c r="K45" i="17"/>
  <c r="K44" i="17"/>
  <c r="F212" i="25"/>
  <c r="H212" i="25"/>
  <c r="G212" i="25"/>
  <c r="K80" i="25"/>
  <c r="L176" i="38" l="1"/>
  <c r="O176" i="38" s="1"/>
  <c r="F19" i="51"/>
  <c r="G19" i="51"/>
  <c r="H19" i="51"/>
  <c r="G173" i="38"/>
  <c r="G174" i="38"/>
  <c r="R175" i="38"/>
  <c r="M175" i="38"/>
  <c r="N175" i="38" s="1"/>
  <c r="K175" i="38"/>
  <c r="L175" i="38" s="1"/>
  <c r="H175" i="38"/>
  <c r="E175" i="38"/>
  <c r="F211" i="25"/>
  <c r="H211" i="25"/>
  <c r="G211" i="25"/>
  <c r="F110" i="25"/>
  <c r="H68" i="18"/>
  <c r="G68" i="18"/>
  <c r="F68" i="18"/>
  <c r="F22" i="18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18" i="52"/>
  <c r="G18" i="52"/>
  <c r="F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1" i="52"/>
  <c r="K11" i="52"/>
  <c r="H11" i="52"/>
  <c r="C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1" i="52" s="1"/>
  <c r="Q2" i="52" l="1"/>
  <c r="Q3" i="52" s="1"/>
  <c r="O175" i="38"/>
  <c r="F25" i="45"/>
  <c r="H25" i="45"/>
  <c r="G25" i="45"/>
  <c r="F12" i="50"/>
  <c r="G12" i="50"/>
  <c r="H12" i="50"/>
  <c r="F159" i="17"/>
  <c r="H159" i="17"/>
  <c r="G159" i="17"/>
  <c r="F210" i="25"/>
  <c r="H210" i="25"/>
  <c r="G210" i="25"/>
  <c r="H18" i="51"/>
  <c r="G18" i="51"/>
  <c r="F18" i="51"/>
  <c r="M11" i="49"/>
  <c r="Q5" i="52" l="1"/>
  <c r="Q6" i="52"/>
  <c r="Q8" i="52"/>
  <c r="F27" i="34"/>
  <c r="H27" i="34"/>
  <c r="G27" i="34"/>
  <c r="K4" i="34"/>
  <c r="G32" i="33"/>
  <c r="K4" i="33"/>
  <c r="F3" i="51"/>
  <c r="E174" i="38"/>
  <c r="H174" i="38"/>
  <c r="K174" i="38"/>
  <c r="M174" i="38"/>
  <c r="N174" i="38" s="1"/>
  <c r="R174" i="38"/>
  <c r="F2" i="51"/>
  <c r="F11" i="51" s="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P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1" i="51"/>
  <c r="H11" i="51"/>
  <c r="C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1" i="51"/>
  <c r="F28" i="49"/>
  <c r="H28" i="49"/>
  <c r="G28" i="49"/>
  <c r="F4" i="49"/>
  <c r="Q7" i="52" l="1"/>
  <c r="L174" i="38"/>
  <c r="O174" i="38" s="1"/>
  <c r="Q2" i="51"/>
  <c r="Q5" i="51" s="1"/>
  <c r="E173" i="38"/>
  <c r="H173" i="38"/>
  <c r="K173" i="38"/>
  <c r="M173" i="38"/>
  <c r="N173" i="38" s="1"/>
  <c r="R173" i="38"/>
  <c r="L173" i="38" l="1"/>
  <c r="O173" i="38" s="1"/>
  <c r="Q3" i="51"/>
  <c r="Q8" i="51" s="1"/>
  <c r="G67" i="18"/>
  <c r="F100" i="7"/>
  <c r="H100" i="7"/>
  <c r="G100" i="7"/>
  <c r="F55" i="7"/>
  <c r="K18" i="18"/>
  <c r="E172" i="38"/>
  <c r="G172" i="38"/>
  <c r="H172" i="38"/>
  <c r="K172" i="38"/>
  <c r="L172" i="38" s="1"/>
  <c r="M172" i="38"/>
  <c r="N172" i="38" s="1"/>
  <c r="R172" i="38"/>
  <c r="Q6" i="51" l="1"/>
  <c r="Q7" i="51" s="1"/>
  <c r="O172" i="38"/>
  <c r="D171" i="38"/>
  <c r="E171" i="38"/>
  <c r="G171" i="38"/>
  <c r="H171" i="38"/>
  <c r="K171" i="38"/>
  <c r="M171" i="38"/>
  <c r="N171" i="38" s="1"/>
  <c r="R171" i="38"/>
  <c r="H62" i="7"/>
  <c r="K27" i="7"/>
  <c r="L171" i="38" l="1"/>
  <c r="O171" i="38" s="1"/>
  <c r="G66" i="18"/>
  <c r="F66" i="18"/>
  <c r="H66" i="18"/>
  <c r="F33" i="31"/>
  <c r="H33" i="31"/>
  <c r="G33" i="31"/>
  <c r="K6" i="31"/>
  <c r="F96" i="10"/>
  <c r="G96" i="10"/>
  <c r="K36" i="10"/>
  <c r="F209" i="25"/>
  <c r="H209" i="25"/>
  <c r="G209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1" i="45"/>
  <c r="F208" i="25" l="1"/>
  <c r="H208" i="25"/>
  <c r="G208" i="25"/>
  <c r="K23" i="25"/>
  <c r="F109" i="25"/>
  <c r="E169" i="38"/>
  <c r="H169" i="38"/>
  <c r="K169" i="38"/>
  <c r="L169" i="38" s="1"/>
  <c r="M169" i="38"/>
  <c r="N169" i="38" s="1"/>
  <c r="R169" i="38"/>
  <c r="O169" i="38" l="1"/>
  <c r="F27" i="49"/>
  <c r="H27" i="49"/>
  <c r="G27" i="49"/>
  <c r="F24" i="45"/>
  <c r="H24" i="45"/>
  <c r="G24" i="45"/>
  <c r="F207" i="25"/>
  <c r="H207" i="25"/>
  <c r="G207" i="25"/>
  <c r="F206" i="25"/>
  <c r="G206" i="25"/>
  <c r="H206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C53" i="10" l="1"/>
  <c r="F32" i="31"/>
  <c r="H32" i="31"/>
  <c r="G32" i="31"/>
  <c r="F205" i="25" l="1"/>
  <c r="H205" i="25"/>
  <c r="G205" i="25"/>
  <c r="F107" i="25"/>
  <c r="F158" i="17"/>
  <c r="H158" i="17"/>
  <c r="G158" i="17"/>
  <c r="K43" i="17"/>
  <c r="F23" i="45"/>
  <c r="H23" i="45"/>
  <c r="G23" i="45"/>
  <c r="K2" i="45"/>
  <c r="K11" i="45" s="1"/>
  <c r="E167" i="38"/>
  <c r="H167" i="38"/>
  <c r="K167" i="38"/>
  <c r="L167" i="38" s="1"/>
  <c r="M167" i="38"/>
  <c r="N167" i="38" s="1"/>
  <c r="R167" i="38"/>
  <c r="O167" i="38" l="1"/>
  <c r="K74" i="25"/>
  <c r="G204" i="25" l="1"/>
  <c r="F204" i="25"/>
  <c r="H204" i="25"/>
  <c r="H11" i="50"/>
  <c r="G11" i="50"/>
  <c r="F11" i="50"/>
  <c r="H6" i="50"/>
  <c r="C6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6" i="50"/>
  <c r="F2" i="50"/>
  <c r="F6" i="50" s="1"/>
  <c r="D166" i="38"/>
  <c r="E166" i="38"/>
  <c r="G166" i="38"/>
  <c r="H166" i="38"/>
  <c r="K166" i="38"/>
  <c r="L166" i="38" s="1"/>
  <c r="M166" i="38"/>
  <c r="N166" i="38" s="1"/>
  <c r="R166" i="38"/>
  <c r="G157" i="17"/>
  <c r="F157" i="17"/>
  <c r="H157" i="17"/>
  <c r="F89" i="17"/>
  <c r="F95" i="10"/>
  <c r="G95" i="10"/>
  <c r="F106" i="25"/>
  <c r="K77" i="25"/>
  <c r="K76" i="25"/>
  <c r="K75" i="25"/>
  <c r="K73" i="25"/>
  <c r="K35" i="10"/>
  <c r="K7" i="50"/>
  <c r="C7" i="50"/>
  <c r="F7" i="50"/>
  <c r="H7" i="50"/>
  <c r="M7" i="50"/>
  <c r="O166" i="38" l="1"/>
  <c r="Q2" i="50"/>
  <c r="Q5" i="50" s="1"/>
  <c r="F26" i="34"/>
  <c r="H26" i="34"/>
  <c r="G26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G65" i="18"/>
  <c r="F65" i="18"/>
  <c r="H65" i="18"/>
  <c r="K17" i="18"/>
  <c r="F21" i="18"/>
  <c r="F203" i="25"/>
  <c r="H203" i="25"/>
  <c r="G203" i="25"/>
  <c r="F105" i="25"/>
  <c r="F104" i="25"/>
  <c r="Q3" i="50" l="1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31" i="25"/>
  <c r="C131" i="25"/>
  <c r="Q6" i="50" l="1"/>
  <c r="Q7" i="50" s="1"/>
  <c r="Q8" i="50"/>
  <c r="K27" i="1"/>
  <c r="F27" i="1"/>
  <c r="F22" i="45"/>
  <c r="H22" i="45"/>
  <c r="G22" i="45"/>
  <c r="F30" i="31"/>
  <c r="F31" i="31"/>
  <c r="H31" i="31"/>
  <c r="G31" i="31"/>
  <c r="K17" i="7"/>
  <c r="K18" i="7"/>
  <c r="K19" i="7"/>
  <c r="F31" i="33"/>
  <c r="H31" i="33"/>
  <c r="G31" i="33"/>
  <c r="G202" i="25"/>
  <c r="F202" i="25"/>
  <c r="H202" i="25"/>
  <c r="M63" i="7"/>
  <c r="H63" i="7"/>
  <c r="C63" i="7"/>
  <c r="N27" i="1" l="1"/>
  <c r="O27" i="1" s="1"/>
  <c r="K72" i="25"/>
  <c r="E164" i="38"/>
  <c r="H164" i="38"/>
  <c r="K164" i="38"/>
  <c r="L164" i="38" s="1"/>
  <c r="M164" i="38"/>
  <c r="N164" i="38" s="1"/>
  <c r="R164" i="38"/>
  <c r="F156" i="17"/>
  <c r="H156" i="17"/>
  <c r="G156" i="17"/>
  <c r="F155" i="17"/>
  <c r="H155" i="17"/>
  <c r="G155" i="17"/>
  <c r="K42" i="17"/>
  <c r="F54" i="17"/>
  <c r="F55" i="17"/>
  <c r="F56" i="17"/>
  <c r="H105" i="17"/>
  <c r="M105" i="17"/>
  <c r="C105" i="17"/>
  <c r="O164" i="38" l="1"/>
  <c r="F26" i="49"/>
  <c r="G26" i="49"/>
  <c r="H26" i="49"/>
  <c r="F3" i="49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L162" i="38" s="1"/>
  <c r="M162" i="38"/>
  <c r="N162" i="38" s="1"/>
  <c r="R162" i="38"/>
  <c r="F88" i="17"/>
  <c r="F94" i="10"/>
  <c r="G94" i="10"/>
  <c r="K34" i="10"/>
  <c r="F64" i="18"/>
  <c r="H64" i="18"/>
  <c r="G64" i="18"/>
  <c r="K16" i="18"/>
  <c r="F21" i="45"/>
  <c r="H21" i="45"/>
  <c r="G21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30" i="25" s="1"/>
  <c r="F131" i="25"/>
  <c r="H131" i="25"/>
  <c r="C11" i="34" l="1"/>
  <c r="E161" i="38"/>
  <c r="H161" i="38"/>
  <c r="K161" i="38"/>
  <c r="L161" i="38" s="1"/>
  <c r="M161" i="38"/>
  <c r="N161" i="38" s="1"/>
  <c r="R161" i="38"/>
  <c r="G154" i="17"/>
  <c r="F154" i="17"/>
  <c r="H154" i="17"/>
  <c r="F201" i="25"/>
  <c r="H201" i="25"/>
  <c r="G201" i="25"/>
  <c r="K71" i="25"/>
  <c r="H130" i="25"/>
  <c r="F200" i="25"/>
  <c r="H200" i="25"/>
  <c r="G200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93" i="10"/>
  <c r="F93" i="10"/>
  <c r="G93" i="10"/>
  <c r="F50" i="10"/>
  <c r="O160" i="38" l="1"/>
  <c r="E159" i="38"/>
  <c r="H159" i="38"/>
  <c r="K159" i="38"/>
  <c r="L159" i="38" s="1"/>
  <c r="M159" i="38"/>
  <c r="N159" i="38" s="1"/>
  <c r="R159" i="38"/>
  <c r="G153" i="17"/>
  <c r="F153" i="17"/>
  <c r="H153" i="17"/>
  <c r="K41" i="17"/>
  <c r="F199" i="25"/>
  <c r="H199" i="25"/>
  <c r="G199" i="25"/>
  <c r="K70" i="25"/>
  <c r="F198" i="25"/>
  <c r="H198" i="25"/>
  <c r="G198" i="25"/>
  <c r="K69" i="25"/>
  <c r="O159" i="38" l="1"/>
  <c r="F197" i="25"/>
  <c r="H197" i="25"/>
  <c r="G197" i="25"/>
  <c r="K68" i="25"/>
  <c r="F92" i="10"/>
  <c r="G92" i="10"/>
  <c r="K33" i="10"/>
  <c r="K26" i="7"/>
  <c r="F54" i="7"/>
  <c r="F30" i="33"/>
  <c r="H30" i="33"/>
  <c r="G30" i="33"/>
  <c r="K3" i="33"/>
  <c r="E158" i="38"/>
  <c r="H158" i="38"/>
  <c r="K158" i="38"/>
  <c r="M158" i="38"/>
  <c r="N158" i="38" s="1"/>
  <c r="R158" i="38"/>
  <c r="L158" i="38" l="1"/>
  <c r="O158" i="38" s="1"/>
  <c r="F63" i="18"/>
  <c r="H63" i="18"/>
  <c r="G63" i="18"/>
  <c r="H30" i="31"/>
  <c r="G30" i="31"/>
  <c r="F196" i="25" l="1"/>
  <c r="H196" i="25"/>
  <c r="G196" i="25"/>
  <c r="K67" i="25"/>
  <c r="E157" i="38"/>
  <c r="H157" i="38"/>
  <c r="K157" i="38"/>
  <c r="M157" i="38"/>
  <c r="N157" i="38" s="1"/>
  <c r="R157" i="38"/>
  <c r="L157" i="38" l="1"/>
  <c r="O157" i="38" s="1"/>
  <c r="F29" i="33"/>
  <c r="H29" i="33"/>
  <c r="G29" i="33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195" i="25"/>
  <c r="F195" i="25"/>
  <c r="E154" i="38" l="1"/>
  <c r="H154" i="38"/>
  <c r="K154" i="38"/>
  <c r="L154" i="38" s="1"/>
  <c r="O154" i="38" s="1"/>
  <c r="M154" i="38"/>
  <c r="N154" i="38" s="1"/>
  <c r="R154" i="38"/>
  <c r="H91" i="10" l="1"/>
  <c r="F91" i="10"/>
  <c r="G91" i="10"/>
  <c r="F49" i="10"/>
  <c r="F152" i="17" l="1"/>
  <c r="H152" i="17"/>
  <c r="G152" i="17"/>
  <c r="F87" i="17"/>
  <c r="H195" i="25"/>
  <c r="E153" i="38"/>
  <c r="H153" i="38"/>
  <c r="K153" i="38"/>
  <c r="M153" i="38"/>
  <c r="N153" i="38" s="1"/>
  <c r="R153" i="38"/>
  <c r="L153" i="38" l="1"/>
  <c r="O153" i="38" s="1"/>
  <c r="C35" i="18"/>
  <c r="F151" i="17"/>
  <c r="H151" i="17"/>
  <c r="G151" i="17"/>
  <c r="F86" i="17"/>
  <c r="E152" i="38"/>
  <c r="H152" i="38"/>
  <c r="K152" i="38"/>
  <c r="L152" i="38" s="1"/>
  <c r="M152" i="38"/>
  <c r="N152" i="38" s="1"/>
  <c r="R152" i="38"/>
  <c r="F62" i="18"/>
  <c r="H62" i="18"/>
  <c r="G62" i="18"/>
  <c r="F20" i="18"/>
  <c r="F194" i="25"/>
  <c r="H194" i="25"/>
  <c r="G194" i="25"/>
  <c r="K66" i="25"/>
  <c r="K65" i="25"/>
  <c r="O152" i="38" l="1"/>
  <c r="H29" i="31"/>
  <c r="F29" i="31"/>
  <c r="G29" i="31"/>
  <c r="F150" i="17" l="1"/>
  <c r="H150" i="17"/>
  <c r="G150" i="17"/>
  <c r="H104" i="17"/>
  <c r="C10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193" i="25"/>
  <c r="H193" i="25"/>
  <c r="E151" i="38"/>
  <c r="H151" i="38"/>
  <c r="K151" i="38"/>
  <c r="L151" i="38" s="1"/>
  <c r="M151" i="38"/>
  <c r="N151" i="38" s="1"/>
  <c r="G193" i="25"/>
  <c r="F85" i="17"/>
  <c r="K40" i="17"/>
  <c r="O151" i="38" l="1"/>
  <c r="C14" i="31"/>
  <c r="F25" i="34" l="1"/>
  <c r="H25" i="34"/>
  <c r="G25" i="34"/>
  <c r="F99" i="7"/>
  <c r="H99" i="7"/>
  <c r="G99" i="7"/>
  <c r="F192" i="25" l="1"/>
  <c r="H192" i="25"/>
  <c r="G192" i="25"/>
  <c r="K63" i="25"/>
  <c r="F149" i="17"/>
  <c r="H149" i="17"/>
  <c r="G149" i="17"/>
  <c r="K39" i="17"/>
  <c r="K38" i="17"/>
  <c r="F84" i="17"/>
  <c r="K37" i="17"/>
  <c r="K64" i="25"/>
  <c r="K62" i="25"/>
  <c r="R150" i="38"/>
  <c r="K61" i="25"/>
  <c r="K60" i="25"/>
  <c r="F148" i="17"/>
  <c r="H148" i="17"/>
  <c r="G148" i="17"/>
  <c r="F83" i="17"/>
  <c r="F82" i="17"/>
  <c r="F28" i="31"/>
  <c r="H28" i="31"/>
  <c r="G28" i="31"/>
  <c r="K5" i="31"/>
  <c r="H28" i="33"/>
  <c r="F28" i="33"/>
  <c r="G28" i="33"/>
  <c r="H18" i="33"/>
  <c r="L18" i="33"/>
  <c r="M18" i="33"/>
  <c r="F4" i="33"/>
  <c r="K2" i="33"/>
  <c r="K18" i="33" s="1"/>
  <c r="K36" i="17"/>
  <c r="K4" i="46"/>
  <c r="E150" i="38"/>
  <c r="H150" i="38"/>
  <c r="K150" i="38"/>
  <c r="L150" i="38" s="1"/>
  <c r="M150" i="38"/>
  <c r="N150" i="38" s="1"/>
  <c r="F147" i="17"/>
  <c r="G147" i="17"/>
  <c r="H147" i="17"/>
  <c r="F81" i="17"/>
  <c r="F80" i="17"/>
  <c r="K59" i="25"/>
  <c r="O150" i="38" l="1"/>
  <c r="K35" i="17"/>
  <c r="F27" i="33"/>
  <c r="H27" i="33"/>
  <c r="G27" i="33"/>
  <c r="F3" i="33"/>
  <c r="F90" i="10"/>
  <c r="G90" i="10"/>
  <c r="K32" i="10"/>
  <c r="F191" i="25"/>
  <c r="H191" i="25"/>
  <c r="G191" i="25"/>
  <c r="E149" i="38"/>
  <c r="H149" i="38"/>
  <c r="K149" i="38"/>
  <c r="M149" i="38"/>
  <c r="N149" i="38" s="1"/>
  <c r="R149" i="38"/>
  <c r="L149" i="38" l="1"/>
  <c r="O149" i="38" s="1"/>
  <c r="H27" i="31"/>
  <c r="F27" i="31"/>
  <c r="G27" i="31"/>
  <c r="R148" i="38" l="1"/>
  <c r="E148" i="38"/>
  <c r="H148" i="38"/>
  <c r="K148" i="38"/>
  <c r="M148" i="38"/>
  <c r="N148" i="38" s="1"/>
  <c r="K2" i="49"/>
  <c r="F89" i="10"/>
  <c r="H89" i="10"/>
  <c r="G89" i="10"/>
  <c r="F40" i="10"/>
  <c r="K31" i="10"/>
  <c r="L148" i="38" l="1"/>
  <c r="O148" i="38" s="1"/>
  <c r="F27" i="46"/>
  <c r="G27" i="46"/>
  <c r="H27" i="46"/>
  <c r="F20" i="45" l="1"/>
  <c r="H20" i="45"/>
  <c r="G20" i="45"/>
  <c r="F61" i="18"/>
  <c r="H61" i="18"/>
  <c r="G61" i="18"/>
  <c r="F26" i="46"/>
  <c r="H26" i="46"/>
  <c r="G26" i="46"/>
  <c r="F146" i="17"/>
  <c r="H146" i="17"/>
  <c r="G146" i="17"/>
  <c r="F24" i="49"/>
  <c r="H24" i="49"/>
  <c r="G24" i="49"/>
  <c r="F98" i="7"/>
  <c r="H98" i="7"/>
  <c r="G98" i="7"/>
  <c r="F26" i="33"/>
  <c r="H26" i="33"/>
  <c r="G26" i="33"/>
  <c r="O2" i="38"/>
  <c r="E147" i="38"/>
  <c r="H147" i="38"/>
  <c r="K147" i="38"/>
  <c r="M147" i="38"/>
  <c r="N147" i="38" s="1"/>
  <c r="F88" i="10"/>
  <c r="H88" i="10"/>
  <c r="G88" i="10"/>
  <c r="F48" i="10"/>
  <c r="K2" i="3"/>
  <c r="F2" i="3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K7" i="41" l="1"/>
  <c r="E145" i="38"/>
  <c r="H145" i="38"/>
  <c r="K145" i="38"/>
  <c r="L145" i="38" s="1"/>
  <c r="O145" i="38" s="1"/>
  <c r="M145" i="38"/>
  <c r="N145" i="38" s="1"/>
  <c r="F87" i="10"/>
  <c r="H87" i="10"/>
  <c r="G87" i="10"/>
  <c r="G86" i="10"/>
  <c r="F86" i="10"/>
  <c r="H86" i="10"/>
  <c r="K30" i="10"/>
  <c r="F190" i="25"/>
  <c r="H190" i="25"/>
  <c r="G190" i="25"/>
  <c r="K58" i="25"/>
  <c r="K5" i="47"/>
  <c r="K29" i="10"/>
  <c r="K28" i="10"/>
  <c r="F189" i="25" l="1"/>
  <c r="H189" i="25"/>
  <c r="G189" i="25"/>
  <c r="F25" i="33" l="1"/>
  <c r="H25" i="33"/>
  <c r="G25" i="33"/>
  <c r="E144" i="38"/>
  <c r="H144" i="38"/>
  <c r="K144" i="38"/>
  <c r="L144" i="38" s="1"/>
  <c r="O144" i="38" s="1"/>
  <c r="M144" i="38"/>
  <c r="N144" i="38" s="1"/>
  <c r="F19" i="45" l="1"/>
  <c r="H19" i="45"/>
  <c r="G19" i="45"/>
  <c r="F23" i="49"/>
  <c r="H23" i="49"/>
  <c r="G23" i="49"/>
  <c r="E143" i="38" l="1"/>
  <c r="H143" i="38"/>
  <c r="K143" i="38"/>
  <c r="L143" i="38" s="1"/>
  <c r="O143" i="38" s="1"/>
  <c r="M143" i="38"/>
  <c r="N143" i="38" s="1"/>
  <c r="F22" i="49" l="1"/>
  <c r="H22" i="49"/>
  <c r="G22" i="49"/>
  <c r="G97" i="7"/>
  <c r="F97" i="7"/>
  <c r="H97" i="7"/>
  <c r="F60" i="18" l="1"/>
  <c r="H60" i="18"/>
  <c r="G60" i="18"/>
  <c r="K15" i="18"/>
  <c r="E142" i="38"/>
  <c r="H142" i="38"/>
  <c r="K142" i="38"/>
  <c r="L142" i="38" s="1"/>
  <c r="O142" i="38" s="1"/>
  <c r="M142" i="38"/>
  <c r="N142" i="38" s="1"/>
  <c r="D128" i="38" l="1"/>
  <c r="D129" i="38"/>
  <c r="D130" i="38"/>
  <c r="D131" i="38"/>
  <c r="F59" i="18"/>
  <c r="H59" i="18"/>
  <c r="G59" i="18"/>
  <c r="F25" i="46"/>
  <c r="H25" i="46"/>
  <c r="G25" i="46"/>
  <c r="F145" i="17"/>
  <c r="H145" i="17"/>
  <c r="G145" i="17"/>
  <c r="F79" i="17"/>
  <c r="K34" i="17"/>
  <c r="F78" i="17"/>
  <c r="F77" i="17"/>
  <c r="K2" i="48"/>
  <c r="K4" i="40"/>
  <c r="K141" i="38"/>
  <c r="L141" i="38" s="1"/>
  <c r="O141" i="38" s="1"/>
  <c r="M141" i="38"/>
  <c r="N141" i="38" s="1"/>
  <c r="H141" i="38"/>
  <c r="E141" i="38"/>
  <c r="H11" i="41" l="1"/>
  <c r="F24" i="46"/>
  <c r="H24" i="46"/>
  <c r="G24" i="46"/>
  <c r="F188" i="25" l="1"/>
  <c r="H188" i="25"/>
  <c r="G188" i="25"/>
  <c r="G96" i="7" l="1"/>
  <c r="F96" i="7"/>
  <c r="H96" i="7"/>
  <c r="F24" i="33"/>
  <c r="G24" i="33"/>
  <c r="H24" i="33"/>
  <c r="H140" i="38" l="1"/>
  <c r="E140" i="38"/>
  <c r="C11" i="41"/>
  <c r="K140" i="38"/>
  <c r="L140" i="38" s="1"/>
  <c r="O140" i="38" s="1"/>
  <c r="M140" i="38"/>
  <c r="N140" i="38" s="1"/>
  <c r="G85" i="10"/>
  <c r="F85" i="10"/>
  <c r="H85" i="10"/>
  <c r="F47" i="10"/>
  <c r="F84" i="10"/>
  <c r="H84" i="10"/>
  <c r="G84" i="10"/>
  <c r="K27" i="10"/>
  <c r="G27" i="41"/>
  <c r="F27" i="41"/>
  <c r="H27" i="41"/>
  <c r="K6" i="41"/>
  <c r="K54" i="25"/>
  <c r="K57" i="25"/>
  <c r="F26" i="41"/>
  <c r="H26" i="41"/>
  <c r="G26" i="41"/>
  <c r="H35" i="18" l="1"/>
  <c r="F58" i="18"/>
  <c r="H58" i="18"/>
  <c r="G58" i="18"/>
  <c r="K14" i="18"/>
  <c r="Q2" i="25" l="1"/>
  <c r="K2" i="44"/>
  <c r="G187" i="25"/>
  <c r="F187" i="25"/>
  <c r="H187" i="25"/>
  <c r="K56" i="25"/>
  <c r="H139" i="38"/>
  <c r="E139" i="38"/>
  <c r="K139" i="38"/>
  <c r="L139" i="38" s="1"/>
  <c r="O139" i="38" s="1"/>
  <c r="M139" i="38"/>
  <c r="N139" i="38" s="1"/>
  <c r="H14" i="46" l="1"/>
  <c r="F18" i="45" l="1"/>
  <c r="G18" i="45"/>
  <c r="H18" i="45"/>
  <c r="F25" i="41"/>
  <c r="H25" i="41"/>
  <c r="G25" i="41"/>
  <c r="F19" i="47"/>
  <c r="H19" i="47"/>
  <c r="G19" i="47"/>
  <c r="F15" i="44"/>
  <c r="G15" i="44"/>
  <c r="H15" i="44"/>
  <c r="F26" i="31"/>
  <c r="H26" i="31"/>
  <c r="G26" i="31"/>
  <c r="F17" i="48"/>
  <c r="G17" i="48"/>
  <c r="H17" i="48"/>
  <c r="F144" i="17"/>
  <c r="H144" i="17"/>
  <c r="G144" i="17"/>
  <c r="F23" i="46"/>
  <c r="H23" i="46"/>
  <c r="G23" i="46"/>
  <c r="F25" i="40"/>
  <c r="H25" i="40"/>
  <c r="G25" i="40"/>
  <c r="F56" i="10"/>
  <c r="G56" i="10"/>
  <c r="K3" i="40"/>
  <c r="F95" i="7"/>
  <c r="H95" i="7"/>
  <c r="G95" i="7"/>
  <c r="G186" i="25"/>
  <c r="F186" i="25"/>
  <c r="H186" i="25"/>
  <c r="K138" i="38"/>
  <c r="L138" i="38" s="1"/>
  <c r="O138" i="38" s="1"/>
  <c r="M138" i="38"/>
  <c r="N138" i="38" s="1"/>
  <c r="H138" i="38"/>
  <c r="E138" i="38"/>
  <c r="F83" i="10"/>
  <c r="H83" i="10"/>
  <c r="G83" i="10"/>
  <c r="H53" i="10"/>
  <c r="F46" i="10"/>
  <c r="K25" i="10"/>
  <c r="K26" i="10"/>
  <c r="K55" i="25"/>
  <c r="K24" i="10"/>
  <c r="F45" i="10"/>
  <c r="K23" i="10"/>
  <c r="K53" i="25"/>
  <c r="K25" i="7"/>
  <c r="K52" i="25"/>
  <c r="K33" i="17"/>
  <c r="K51" i="25"/>
  <c r="M14" i="46"/>
  <c r="F17" i="45"/>
  <c r="G17" i="45"/>
  <c r="H17" i="45"/>
  <c r="F82" i="10" l="1"/>
  <c r="H82" i="10"/>
  <c r="G82" i="10"/>
  <c r="F25" i="31"/>
  <c r="H25" i="31"/>
  <c r="G25" i="31"/>
  <c r="F16" i="48"/>
  <c r="G16" i="48"/>
  <c r="H16" i="48"/>
  <c r="F22" i="46"/>
  <c r="H22" i="46"/>
  <c r="G22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52" i="18"/>
  <c r="F24" i="40"/>
  <c r="H24" i="40"/>
  <c r="G24" i="40"/>
  <c r="F24" i="34"/>
  <c r="H24" i="34"/>
  <c r="G24" i="34"/>
  <c r="G94" i="7"/>
  <c r="F94" i="7"/>
  <c r="H94" i="7"/>
  <c r="F24" i="41"/>
  <c r="H24" i="41"/>
  <c r="G24" i="41"/>
  <c r="K5" i="41"/>
  <c r="F57" i="18"/>
  <c r="H57" i="18"/>
  <c r="G57" i="18"/>
  <c r="F19" i="18"/>
  <c r="K13" i="18"/>
  <c r="G185" i="25"/>
  <c r="F185" i="25"/>
  <c r="H185" i="25"/>
  <c r="K50" i="25"/>
  <c r="K137" i="38"/>
  <c r="L137" i="38" s="1"/>
  <c r="O137" i="38" s="1"/>
  <c r="M137" i="38"/>
  <c r="N137" i="38" s="1"/>
  <c r="H137" i="38"/>
  <c r="E137" i="38"/>
  <c r="K49" i="25"/>
  <c r="G184" i="25"/>
  <c r="F184" i="25"/>
  <c r="H184" i="25"/>
  <c r="F14" i="44"/>
  <c r="G14" i="44"/>
  <c r="H14" i="44"/>
  <c r="F22" i="33"/>
  <c r="G22" i="33"/>
  <c r="H22" i="33"/>
  <c r="F23" i="33"/>
  <c r="G23" i="33"/>
  <c r="H23" i="33"/>
  <c r="F183" i="25" l="1"/>
  <c r="G183" i="25"/>
  <c r="H183" i="25"/>
  <c r="F182" i="25"/>
  <c r="H182" i="25"/>
  <c r="G182" i="25"/>
  <c r="F181" i="25"/>
  <c r="H181" i="25"/>
  <c r="G181" i="25"/>
  <c r="F180" i="25"/>
  <c r="H180" i="25"/>
  <c r="G180" i="25"/>
  <c r="F179" i="25"/>
  <c r="H179" i="25"/>
  <c r="G179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F23" i="41"/>
  <c r="H23" i="41"/>
  <c r="G23" i="41"/>
  <c r="K4" i="41"/>
  <c r="F7" i="41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4" i="31"/>
  <c r="H24" i="31"/>
  <c r="G24" i="31"/>
  <c r="F8" i="31"/>
  <c r="C62" i="7"/>
  <c r="C14" i="46"/>
  <c r="Q2" i="46" s="1"/>
  <c r="F178" i="25"/>
  <c r="H178" i="25"/>
  <c r="G178" i="25"/>
  <c r="F56" i="18"/>
  <c r="H56" i="18"/>
  <c r="G56" i="18"/>
  <c r="F18" i="18"/>
  <c r="F81" i="10"/>
  <c r="H81" i="10"/>
  <c r="G81" i="10"/>
  <c r="F177" i="25"/>
  <c r="H177" i="25"/>
  <c r="G177" i="25"/>
  <c r="F44" i="10"/>
  <c r="F80" i="10"/>
  <c r="H80" i="10"/>
  <c r="G80" i="10"/>
  <c r="K45" i="25"/>
  <c r="K22" i="10"/>
  <c r="F176" i="25"/>
  <c r="H176" i="25"/>
  <c r="G176" i="25"/>
  <c r="K44" i="25"/>
  <c r="K43" i="25"/>
  <c r="F21" i="46"/>
  <c r="H21" i="46"/>
  <c r="G21" i="46"/>
  <c r="K3" i="46"/>
  <c r="F55" i="18"/>
  <c r="H55" i="18"/>
  <c r="G55" i="18"/>
  <c r="K12" i="18"/>
  <c r="G175" i="25"/>
  <c r="H175" i="25"/>
  <c r="F175" i="25"/>
  <c r="K42" i="25"/>
  <c r="F79" i="10"/>
  <c r="H79" i="10"/>
  <c r="G79" i="10"/>
  <c r="F43" i="10"/>
  <c r="K21" i="10"/>
  <c r="F20" i="46"/>
  <c r="G20" i="46"/>
  <c r="H20" i="46"/>
  <c r="K2" i="46"/>
  <c r="F93" i="7"/>
  <c r="H93" i="7"/>
  <c r="G93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74" i="25"/>
  <c r="G174" i="25"/>
  <c r="H174" i="25"/>
  <c r="K41" i="25"/>
  <c r="K14" i="46" l="1"/>
  <c r="Q5" i="46"/>
  <c r="K134" i="38" l="1"/>
  <c r="L134" i="38" s="1"/>
  <c r="O134" i="38" s="1"/>
  <c r="M134" i="38"/>
  <c r="N134" i="38" s="1"/>
  <c r="H134" i="38"/>
  <c r="E134" i="38"/>
  <c r="F23" i="40" l="1"/>
  <c r="H23" i="40"/>
  <c r="G23" i="40"/>
  <c r="F78" i="10"/>
  <c r="H78" i="10"/>
  <c r="G78" i="10"/>
  <c r="H133" i="38"/>
  <c r="E133" i="38"/>
  <c r="K133" i="38"/>
  <c r="L133" i="38" s="1"/>
  <c r="O133" i="38" s="1"/>
  <c r="M133" i="38"/>
  <c r="N133" i="38" s="1"/>
  <c r="F18" i="47"/>
  <c r="H18" i="47"/>
  <c r="G18" i="47"/>
  <c r="K4" i="47"/>
  <c r="H132" i="38" l="1"/>
  <c r="E132" i="38"/>
  <c r="K132" i="38"/>
  <c r="L132" i="38" s="1"/>
  <c r="O132" i="38" s="1"/>
  <c r="M132" i="38"/>
  <c r="N132" i="38" s="1"/>
  <c r="H29" i="5"/>
  <c r="G29" i="5"/>
  <c r="K9" i="5"/>
  <c r="F54" i="18"/>
  <c r="H54" i="18"/>
  <c r="G54" i="18"/>
  <c r="F17" i="18"/>
  <c r="F143" i="17"/>
  <c r="H143" i="17"/>
  <c r="G143" i="17"/>
  <c r="F76" i="17"/>
  <c r="F15" i="48" l="1"/>
  <c r="G15" i="48"/>
  <c r="H15" i="48"/>
  <c r="H14" i="48"/>
  <c r="G14" i="48"/>
  <c r="F14" i="48"/>
  <c r="F77" i="10"/>
  <c r="H77" i="10"/>
  <c r="G77" i="10"/>
  <c r="F21" i="49"/>
  <c r="G21" i="49"/>
  <c r="H21" i="49"/>
  <c r="F173" i="25"/>
  <c r="H173" i="25"/>
  <c r="G173" i="25"/>
  <c r="K40" i="25"/>
  <c r="F172" i="25"/>
  <c r="F142" i="25"/>
  <c r="G142" i="25"/>
  <c r="H142" i="25"/>
  <c r="F143" i="25"/>
  <c r="G143" i="25"/>
  <c r="H143" i="25"/>
  <c r="F144" i="25"/>
  <c r="G144" i="25"/>
  <c r="H144" i="25"/>
  <c r="F145" i="25"/>
  <c r="G145" i="25"/>
  <c r="H145" i="25"/>
  <c r="F146" i="25"/>
  <c r="G146" i="25"/>
  <c r="H146" i="25"/>
  <c r="F147" i="25"/>
  <c r="G147" i="25"/>
  <c r="H147" i="25"/>
  <c r="F148" i="25"/>
  <c r="G148" i="25"/>
  <c r="H148" i="25"/>
  <c r="F149" i="25"/>
  <c r="G149" i="25"/>
  <c r="H149" i="25"/>
  <c r="F150" i="25"/>
  <c r="G150" i="25"/>
  <c r="H150" i="25"/>
  <c r="F151" i="25"/>
  <c r="G151" i="25"/>
  <c r="H151" i="25"/>
  <c r="F152" i="25"/>
  <c r="G152" i="25"/>
  <c r="H152" i="25"/>
  <c r="F153" i="25"/>
  <c r="G153" i="25"/>
  <c r="H153" i="25"/>
  <c r="F154" i="25"/>
  <c r="G154" i="25"/>
  <c r="H154" i="25"/>
  <c r="F155" i="25"/>
  <c r="G155" i="25"/>
  <c r="H155" i="25"/>
  <c r="F156" i="25"/>
  <c r="G156" i="25"/>
  <c r="H156" i="25"/>
  <c r="F157" i="25"/>
  <c r="G157" i="25"/>
  <c r="H157" i="25"/>
  <c r="F158" i="25"/>
  <c r="G158" i="25"/>
  <c r="H158" i="25"/>
  <c r="F159" i="25"/>
  <c r="G159" i="25"/>
  <c r="H159" i="25"/>
  <c r="F160" i="25"/>
  <c r="G160" i="25"/>
  <c r="H160" i="25"/>
  <c r="F161" i="25"/>
  <c r="G161" i="25"/>
  <c r="H161" i="25"/>
  <c r="F162" i="25"/>
  <c r="G162" i="25"/>
  <c r="H162" i="25"/>
  <c r="F163" i="25"/>
  <c r="G163" i="25"/>
  <c r="H163" i="25"/>
  <c r="F164" i="25"/>
  <c r="G164" i="25"/>
  <c r="H164" i="25"/>
  <c r="F165" i="25"/>
  <c r="G165" i="25"/>
  <c r="H165" i="25"/>
  <c r="F166" i="25"/>
  <c r="G166" i="25"/>
  <c r="H166" i="25"/>
  <c r="F167" i="25"/>
  <c r="G167" i="25"/>
  <c r="H167" i="25"/>
  <c r="F168" i="25"/>
  <c r="G168" i="25"/>
  <c r="H168" i="25"/>
  <c r="F169" i="25"/>
  <c r="G169" i="25"/>
  <c r="H169" i="25"/>
  <c r="F170" i="25"/>
  <c r="G170" i="25"/>
  <c r="H170" i="25"/>
  <c r="F171" i="25"/>
  <c r="G171" i="25"/>
  <c r="H171" i="25"/>
  <c r="H141" i="25"/>
  <c r="G141" i="25"/>
  <c r="F141" i="25"/>
  <c r="H172" i="25"/>
  <c r="G172" i="25"/>
  <c r="K39" i="25"/>
  <c r="M131" i="38"/>
  <c r="N131" i="38" s="1"/>
  <c r="K131" i="38"/>
  <c r="L131" i="38" s="1"/>
  <c r="O131" i="38" s="1"/>
  <c r="H131" i="38"/>
  <c r="E131" i="38"/>
  <c r="F18" i="46" l="1"/>
  <c r="G18" i="46"/>
  <c r="H18" i="46"/>
  <c r="F19" i="46"/>
  <c r="G19" i="46"/>
  <c r="H19" i="46"/>
  <c r="H17" i="46"/>
  <c r="G17" i="46"/>
  <c r="F17" i="46"/>
  <c r="F22" i="40"/>
  <c r="H22" i="40"/>
  <c r="G22" i="40"/>
  <c r="F23" i="34"/>
  <c r="H23" i="34"/>
  <c r="G23" i="34"/>
  <c r="F20" i="49"/>
  <c r="G20" i="49"/>
  <c r="H20" i="49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S2" i="38" s="1"/>
  <c r="N219" i="1" s="1"/>
  <c r="K129" i="38"/>
  <c r="L129" i="38" s="1"/>
  <c r="O129" i="38" s="1"/>
  <c r="M129" i="38"/>
  <c r="N129" i="38" s="1"/>
  <c r="F142" i="17"/>
  <c r="H142" i="17"/>
  <c r="G142" i="17"/>
  <c r="K32" i="17"/>
  <c r="K31" i="17"/>
  <c r="F21" i="40"/>
  <c r="H21" i="40"/>
  <c r="G21" i="40"/>
  <c r="M10" i="3"/>
  <c r="K10" i="3"/>
  <c r="H10" i="3"/>
  <c r="F10" i="3"/>
  <c r="C10" i="3"/>
  <c r="Q11" i="3" l="1"/>
  <c r="N128" i="38"/>
  <c r="L128" i="38"/>
  <c r="O128" i="38" s="1"/>
  <c r="F76" i="10"/>
  <c r="H76" i="10"/>
  <c r="G76" i="10"/>
  <c r="F19" i="49"/>
  <c r="G19" i="49"/>
  <c r="H19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21" i="33"/>
  <c r="G21" i="33"/>
  <c r="F21" i="33"/>
  <c r="H66" i="33"/>
  <c r="G66" i="33"/>
  <c r="H65" i="33"/>
  <c r="G65" i="33"/>
  <c r="H64" i="33"/>
  <c r="G64" i="33"/>
  <c r="H63" i="33"/>
  <c r="G63" i="33"/>
  <c r="H62" i="33"/>
  <c r="G62" i="33"/>
  <c r="H61" i="33"/>
  <c r="G61" i="33"/>
  <c r="H57" i="33"/>
  <c r="C57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F57" i="33"/>
  <c r="K61" i="3"/>
  <c r="F61" i="3"/>
  <c r="H127" i="38"/>
  <c r="E127" i="38"/>
  <c r="F141" i="17"/>
  <c r="H141" i="17"/>
  <c r="G141" i="17"/>
  <c r="K30" i="17"/>
  <c r="F92" i="7"/>
  <c r="H92" i="7"/>
  <c r="G92" i="7"/>
  <c r="F140" i="17"/>
  <c r="H140" i="17"/>
  <c r="G140" i="17"/>
  <c r="K29" i="17"/>
  <c r="F22" i="34"/>
  <c r="G22" i="34"/>
  <c r="H22" i="34"/>
  <c r="K3" i="34"/>
  <c r="F52" i="7"/>
  <c r="K127" i="38"/>
  <c r="L127" i="38" s="1"/>
  <c r="O127" i="38" s="1"/>
  <c r="M127" i="38"/>
  <c r="N127" i="38" s="1"/>
  <c r="K2" i="42"/>
  <c r="F28" i="5"/>
  <c r="H28" i="5"/>
  <c r="G28" i="5"/>
  <c r="K8" i="5"/>
  <c r="K6" i="26"/>
  <c r="H11" i="26"/>
  <c r="F17" i="47"/>
  <c r="H17" i="47"/>
  <c r="G17" i="47"/>
  <c r="K3" i="47"/>
  <c r="F91" i="7"/>
  <c r="H91" i="7"/>
  <c r="G91" i="7"/>
  <c r="K23" i="7"/>
  <c r="K3" i="41"/>
  <c r="F22" i="41"/>
  <c r="H22" i="41"/>
  <c r="G22" i="41"/>
  <c r="F90" i="7"/>
  <c r="H90" i="7"/>
  <c r="G90" i="7"/>
  <c r="K22" i="7"/>
  <c r="K38" i="25"/>
  <c r="M21" i="3" l="1"/>
  <c r="M39" i="33"/>
  <c r="F21" i="41"/>
  <c r="H21" i="41"/>
  <c r="G21" i="41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F44" i="18"/>
  <c r="G44" i="18"/>
  <c r="H44" i="18"/>
  <c r="F45" i="18"/>
  <c r="G45" i="18"/>
  <c r="H45" i="18"/>
  <c r="F46" i="18"/>
  <c r="G46" i="18"/>
  <c r="H46" i="18"/>
  <c r="F47" i="18"/>
  <c r="G47" i="18"/>
  <c r="H47" i="18"/>
  <c r="F48" i="18"/>
  <c r="G48" i="18"/>
  <c r="H48" i="18"/>
  <c r="F49" i="18"/>
  <c r="G49" i="18"/>
  <c r="H49" i="18"/>
  <c r="F50" i="18"/>
  <c r="G50" i="18"/>
  <c r="H50" i="18"/>
  <c r="F51" i="18"/>
  <c r="G51" i="18"/>
  <c r="H51" i="18"/>
  <c r="F52" i="18"/>
  <c r="G52" i="18"/>
  <c r="H52" i="18"/>
  <c r="F53" i="18"/>
  <c r="G53" i="18"/>
  <c r="H53" i="18"/>
  <c r="H38" i="18"/>
  <c r="G38" i="18"/>
  <c r="F38" i="18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K37" i="25"/>
  <c r="F89" i="7"/>
  <c r="H89" i="7"/>
  <c r="G89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25" i="22"/>
  <c r="K8" i="22"/>
  <c r="F18" i="31" l="1"/>
  <c r="G18" i="31"/>
  <c r="H18" i="31"/>
  <c r="F19" i="31"/>
  <c r="G19" i="31"/>
  <c r="H19" i="31"/>
  <c r="F20" i="31"/>
  <c r="G20" i="31"/>
  <c r="H20" i="31"/>
  <c r="F21" i="31"/>
  <c r="G21" i="31"/>
  <c r="H21" i="31"/>
  <c r="F22" i="31"/>
  <c r="G22" i="31"/>
  <c r="H22" i="31"/>
  <c r="F23" i="31"/>
  <c r="G23" i="31"/>
  <c r="H23" i="31"/>
  <c r="H17" i="31"/>
  <c r="G17" i="31"/>
  <c r="F17" i="31"/>
  <c r="K4" i="31"/>
  <c r="K5" i="20"/>
  <c r="F27" i="5"/>
  <c r="H27" i="5"/>
  <c r="G27" i="5"/>
  <c r="F16" i="5"/>
  <c r="K2" i="43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0" i="16"/>
  <c r="K12" i="16"/>
  <c r="F16" i="47"/>
  <c r="H16" i="47"/>
  <c r="G16" i="47"/>
  <c r="F5" i="47"/>
  <c r="F2" i="33"/>
  <c r="F18" i="33" s="1"/>
  <c r="F16" i="18"/>
  <c r="H121" i="38" l="1"/>
  <c r="E121" i="38"/>
  <c r="K121" i="38"/>
  <c r="L121" i="38" s="1"/>
  <c r="O121" i="38" s="1"/>
  <c r="M121" i="38"/>
  <c r="N121" i="38" s="1"/>
  <c r="H18" i="49"/>
  <c r="G18" i="49"/>
  <c r="F18" i="49"/>
  <c r="F2" i="49"/>
  <c r="F11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H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75" i="10"/>
  <c r="H75" i="10"/>
  <c r="G75" i="10"/>
  <c r="K20" i="10"/>
  <c r="F42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Q2" i="49" l="1"/>
  <c r="H23" i="32"/>
  <c r="G23" i="32"/>
  <c r="K5" i="32"/>
  <c r="H120" i="38"/>
  <c r="E120" i="38"/>
  <c r="K120" i="38"/>
  <c r="M120" i="38"/>
  <c r="N120" i="38" s="1"/>
  <c r="Q3" i="49" l="1"/>
  <c r="Q6" i="49" s="1"/>
  <c r="Q5" i="49"/>
  <c r="L120" i="38"/>
  <c r="O120" i="38" s="1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Q7" i="49" l="1"/>
  <c r="Q8" i="49"/>
  <c r="F15" i="42"/>
  <c r="G15" i="42"/>
  <c r="H15" i="42"/>
  <c r="Q9" i="42"/>
  <c r="Q9" i="22"/>
  <c r="Q9" i="3"/>
  <c r="H119" i="38"/>
  <c r="E119" i="38"/>
  <c r="K119" i="38"/>
  <c r="L119" i="38" s="1"/>
  <c r="O119" i="38" s="1"/>
  <c r="M119" i="38"/>
  <c r="N119" i="38" s="1"/>
  <c r="F2" i="48"/>
  <c r="F11" i="48" s="1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1" i="48"/>
  <c r="H11" i="48"/>
  <c r="C11" i="48"/>
  <c r="K11" i="48"/>
  <c r="F3" i="46"/>
  <c r="Q2" i="48" l="1"/>
  <c r="H118" i="38"/>
  <c r="E118" i="38"/>
  <c r="K118" i="38"/>
  <c r="L118" i="38" s="1"/>
  <c r="O118" i="38" s="1"/>
  <c r="M118" i="38"/>
  <c r="N118" i="38" s="1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68" i="7"/>
  <c r="H88" i="7"/>
  <c r="G88" i="7"/>
  <c r="F49" i="7"/>
  <c r="F18" i="41"/>
  <c r="G18" i="41"/>
  <c r="H18" i="41"/>
  <c r="F19" i="41"/>
  <c r="G19" i="41"/>
  <c r="H19" i="41"/>
  <c r="F5" i="41"/>
  <c r="F4" i="40"/>
  <c r="F7" i="31"/>
  <c r="F74" i="10"/>
  <c r="H74" i="10"/>
  <c r="G74" i="10"/>
  <c r="F41" i="10"/>
  <c r="Q7" i="48" l="1"/>
  <c r="Q3" i="48"/>
  <c r="Q8" i="48" s="1"/>
  <c r="Q5" i="48"/>
  <c r="Q6" i="48" l="1"/>
  <c r="F139" i="17"/>
  <c r="G139" i="17"/>
  <c r="H139" i="17"/>
  <c r="F75" i="17"/>
  <c r="K117" i="38"/>
  <c r="L117" i="38" s="1"/>
  <c r="O117" i="38" s="1"/>
  <c r="M117" i="38"/>
  <c r="N117" i="38" s="1"/>
  <c r="H117" i="38"/>
  <c r="E117" i="38"/>
  <c r="H19" i="5" l="1"/>
  <c r="H16" i="16"/>
  <c r="H116" i="38"/>
  <c r="E116" i="38"/>
  <c r="K116" i="38"/>
  <c r="L116" i="38" s="1"/>
  <c r="O116" i="38" s="1"/>
  <c r="M116" i="38"/>
  <c r="N116" i="38" s="1"/>
  <c r="M11" i="41"/>
  <c r="K2" i="41"/>
  <c r="K11" i="41" s="1"/>
  <c r="H87" i="7"/>
  <c r="G87" i="7"/>
  <c r="H86" i="7"/>
  <c r="G86" i="7"/>
  <c r="K21" i="7"/>
  <c r="K35" i="25"/>
  <c r="K2" i="40"/>
  <c r="H11" i="32"/>
  <c r="K7" i="5"/>
  <c r="F138" i="17"/>
  <c r="H138" i="17"/>
  <c r="G138" i="17"/>
  <c r="K28" i="17"/>
  <c r="F73" i="10"/>
  <c r="H73" i="10"/>
  <c r="G73" i="10"/>
  <c r="K19" i="10"/>
  <c r="H9" i="47"/>
  <c r="M9" i="47"/>
  <c r="K2" i="47"/>
  <c r="K9" i="47" s="1"/>
  <c r="K11" i="16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E110" i="38" l="1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F3" i="47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16" i="40" l="1"/>
  <c r="G16" i="40"/>
  <c r="H16" i="40"/>
  <c r="H15" i="40"/>
  <c r="G15" i="40"/>
  <c r="F15" i="40"/>
  <c r="F3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" i="41"/>
  <c r="G16" i="41"/>
  <c r="H16" i="41"/>
  <c r="F17" i="41"/>
  <c r="G17" i="41"/>
  <c r="H17" i="41"/>
  <c r="F4" i="41"/>
  <c r="F137" i="17" l="1"/>
  <c r="H137" i="17"/>
  <c r="G13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9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9" i="47" s="1"/>
  <c r="C16" i="16"/>
  <c r="K102" i="38"/>
  <c r="L102" i="38" s="1"/>
  <c r="O102" i="38" s="1"/>
  <c r="M102" i="38"/>
  <c r="N102" i="38" s="1"/>
  <c r="H102" i="38"/>
  <c r="E102" i="38"/>
  <c r="Q7" i="47" l="1"/>
  <c r="Q3" i="47"/>
  <c r="Q5" i="47"/>
  <c r="F14" i="16"/>
  <c r="Q6" i="47" l="1"/>
  <c r="Q8" i="47"/>
  <c r="M11" i="45"/>
  <c r="C11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F14" i="46" s="1"/>
  <c r="Q3" i="46" s="1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1" i="45" s="1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F9" i="43" s="1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H20" i="26"/>
  <c r="G20" i="26"/>
  <c r="F7" i="26"/>
  <c r="F6" i="31"/>
  <c r="Q2" i="45" l="1"/>
  <c r="Q5" i="45" s="1"/>
  <c r="Q8" i="46"/>
  <c r="Q6" i="46"/>
  <c r="Q7" i="46" s="1"/>
  <c r="Q2" i="43"/>
  <c r="Q5" i="43" s="1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F66" i="10"/>
  <c r="G66" i="10"/>
  <c r="H66" i="10"/>
  <c r="F67" i="10"/>
  <c r="G67" i="10"/>
  <c r="H67" i="10"/>
  <c r="F68" i="10"/>
  <c r="G68" i="10"/>
  <c r="H68" i="10"/>
  <c r="F69" i="10"/>
  <c r="G69" i="10"/>
  <c r="H69" i="10"/>
  <c r="F70" i="10"/>
  <c r="G70" i="10"/>
  <c r="H70" i="10"/>
  <c r="F71" i="10"/>
  <c r="G71" i="10"/>
  <c r="H71" i="10"/>
  <c r="F72" i="10"/>
  <c r="G72" i="10"/>
  <c r="H72" i="10"/>
  <c r="H59" i="10"/>
  <c r="G59" i="10"/>
  <c r="F59" i="10"/>
  <c r="H58" i="10"/>
  <c r="G58" i="10"/>
  <c r="F58" i="10"/>
  <c r="H57" i="10"/>
  <c r="G57" i="10"/>
  <c r="F57" i="10"/>
  <c r="F38" i="10"/>
  <c r="F39" i="10"/>
  <c r="H15" i="41"/>
  <c r="G15" i="41"/>
  <c r="F15" i="41"/>
  <c r="F3" i="41"/>
  <c r="H14" i="42"/>
  <c r="G14" i="42"/>
  <c r="F14" i="42"/>
  <c r="G9" i="42"/>
  <c r="H9" i="42"/>
  <c r="K9" i="42"/>
  <c r="C9" i="42"/>
  <c r="F2" i="42"/>
  <c r="F9" i="42" s="1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2" i="20"/>
  <c r="G22" i="20"/>
  <c r="G21" i="20"/>
  <c r="F11" i="20"/>
  <c r="C15" i="20"/>
  <c r="Q2" i="42" l="1"/>
  <c r="Q3" i="42" s="1"/>
  <c r="Q3" i="43"/>
  <c r="Q6" i="43" s="1"/>
  <c r="Q7" i="43" s="1"/>
  <c r="Q5" i="42" l="1"/>
  <c r="Q8" i="43"/>
  <c r="Q8" i="42"/>
  <c r="Q6" i="42"/>
  <c r="H99" i="38"/>
  <c r="E99" i="38"/>
  <c r="K99" i="38"/>
  <c r="L99" i="38" s="1"/>
  <c r="O99" i="38" s="1"/>
  <c r="M99" i="38"/>
  <c r="N99" i="38" s="1"/>
  <c r="Q2" i="41"/>
  <c r="F2" i="41"/>
  <c r="F11" i="41" s="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K33" i="25"/>
  <c r="K34" i="25"/>
  <c r="Q5" i="41" l="1"/>
  <c r="Q3" i="41"/>
  <c r="Q6" i="41" s="1"/>
  <c r="Q7" i="41" l="1"/>
  <c r="Q8" i="4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K98" i="38"/>
  <c r="L98" i="38" s="1"/>
  <c r="O98" i="38" s="1"/>
  <c r="M98" i="38"/>
  <c r="N98" i="38" s="1"/>
  <c r="E98" i="38"/>
  <c r="H98" i="38"/>
  <c r="K32" i="25" l="1"/>
  <c r="K6" i="5"/>
  <c r="C11" i="32"/>
  <c r="H20" i="32"/>
  <c r="G20" i="32"/>
  <c r="K4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17" i="10"/>
  <c r="K30" i="25"/>
  <c r="K31" i="25"/>
  <c r="K91" i="38" l="1"/>
  <c r="L91" i="38" s="1"/>
  <c r="O91" i="38" s="1"/>
  <c r="M91" i="38"/>
  <c r="N91" i="38" s="1"/>
  <c r="H91" i="38"/>
  <c r="E91" i="38"/>
  <c r="F136" i="17"/>
  <c r="H136" i="17"/>
  <c r="G136" i="17"/>
  <c r="F73" i="17"/>
  <c r="K27" i="17" l="1"/>
  <c r="K20" i="7"/>
  <c r="F15" i="5"/>
  <c r="M90" i="38"/>
  <c r="N90" i="38" s="1"/>
  <c r="K90" i="38"/>
  <c r="L90" i="38" s="1"/>
  <c r="O90" i="38" s="1"/>
  <c r="H90" i="38"/>
  <c r="E90" i="38"/>
  <c r="F36" i="10"/>
  <c r="F35" i="10"/>
  <c r="K29" i="25"/>
  <c r="F135" i="17"/>
  <c r="H135" i="17"/>
  <c r="G135" i="17"/>
  <c r="K26" i="17"/>
  <c r="F134" i="17" l="1"/>
  <c r="H134" i="17"/>
  <c r="G134" i="17"/>
  <c r="F72" i="17"/>
  <c r="K25" i="17"/>
  <c r="H85" i="7" l="1"/>
  <c r="G85" i="7"/>
  <c r="F71" i="17"/>
  <c r="F133" i="17"/>
  <c r="H133" i="17"/>
  <c r="G133" i="17"/>
  <c r="K24" i="17"/>
  <c r="F132" i="17"/>
  <c r="H132" i="17"/>
  <c r="G132" i="17"/>
  <c r="F70" i="17"/>
  <c r="K89" i="38"/>
  <c r="L89" i="38" s="1"/>
  <c r="O89" i="38" s="1"/>
  <c r="M89" i="38"/>
  <c r="N89" i="38" s="1"/>
  <c r="H89" i="38"/>
  <c r="E89" i="38"/>
  <c r="F47" i="7"/>
  <c r="K14" i="7"/>
  <c r="K11" i="18"/>
  <c r="H84" i="7"/>
  <c r="G84" i="7"/>
  <c r="K13" i="7"/>
  <c r="K28" i="25"/>
  <c r="F131" i="17" l="1"/>
  <c r="H13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19" i="32"/>
  <c r="G19" i="32"/>
  <c r="F8" i="32"/>
  <c r="K5" i="26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K10" i="18"/>
  <c r="M86" i="38"/>
  <c r="N86" i="38" s="1"/>
  <c r="F2" i="40"/>
  <c r="F11" i="40" s="1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K9" i="18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Q3" i="40" s="1"/>
  <c r="G131" i="17"/>
  <c r="F69" i="17"/>
  <c r="K23" i="17"/>
  <c r="L85" i="38" l="1"/>
  <c r="O85" i="38" s="1"/>
  <c r="Q5" i="40"/>
  <c r="Q7" i="40" s="1"/>
  <c r="Q6" i="40"/>
  <c r="Q8" i="40"/>
  <c r="F130" i="17"/>
  <c r="H130" i="17"/>
  <c r="G130" i="17"/>
  <c r="H18" i="26"/>
  <c r="G18" i="26"/>
  <c r="H18" i="32"/>
  <c r="G18" i="32"/>
  <c r="F129" i="17"/>
  <c r="H129" i="17"/>
  <c r="G129" i="17"/>
  <c r="F14" i="5"/>
  <c r="K22" i="17"/>
  <c r="H83" i="7"/>
  <c r="G83" i="7"/>
  <c r="F46" i="7"/>
  <c r="H84" i="38"/>
  <c r="E84" i="38"/>
  <c r="K16" i="10"/>
  <c r="F126" i="17"/>
  <c r="F127" i="17"/>
  <c r="F128" i="17"/>
  <c r="F110" i="17"/>
  <c r="F111" i="17"/>
  <c r="F112" i="17"/>
  <c r="F113" i="17"/>
  <c r="F114" i="17"/>
  <c r="F115" i="17"/>
  <c r="F116" i="17"/>
  <c r="F117" i="17"/>
  <c r="F118" i="17"/>
  <c r="F119" i="17"/>
  <c r="F120" i="17"/>
  <c r="F121" i="17"/>
  <c r="F122" i="17"/>
  <c r="F123" i="17"/>
  <c r="F124" i="17"/>
  <c r="F125" i="17"/>
  <c r="F109" i="17"/>
  <c r="H126" i="17"/>
  <c r="H127" i="17"/>
  <c r="H128" i="17"/>
  <c r="G128" i="17"/>
  <c r="G127" i="17"/>
  <c r="F67" i="17"/>
  <c r="F68" i="17"/>
  <c r="K15" i="10"/>
  <c r="K27" i="25"/>
  <c r="K14" i="10"/>
  <c r="F29" i="10"/>
  <c r="F30" i="10"/>
  <c r="F31" i="10"/>
  <c r="F32" i="10"/>
  <c r="F33" i="10"/>
  <c r="F34" i="10"/>
  <c r="G126" i="17"/>
  <c r="K21" i="17"/>
  <c r="F66" i="17"/>
  <c r="K84" i="38"/>
  <c r="L84" i="38" s="1"/>
  <c r="O84" i="38" s="1"/>
  <c r="M84" i="38"/>
  <c r="N84" i="38" s="1"/>
  <c r="F28" i="10"/>
  <c r="H83" i="38" l="1"/>
  <c r="E83" i="38"/>
  <c r="K83" i="38"/>
  <c r="L83" i="38" s="1"/>
  <c r="O83" i="38" s="1"/>
  <c r="M83" i="38"/>
  <c r="N83" i="38" s="1"/>
  <c r="K26" i="25"/>
  <c r="H125" i="17"/>
  <c r="G125" i="17"/>
  <c r="K20" i="17"/>
  <c r="H82" i="38" l="1"/>
  <c r="E82" i="38"/>
  <c r="K82" i="38"/>
  <c r="L82" i="38" s="1"/>
  <c r="O82" i="38" s="1"/>
  <c r="M82" i="38"/>
  <c r="N82" i="38" s="1"/>
  <c r="H124" i="17"/>
  <c r="G124" i="17"/>
  <c r="F65" i="17"/>
  <c r="K81" i="38" l="1"/>
  <c r="L81" i="38" s="1"/>
  <c r="O81" i="38" s="1"/>
  <c r="M81" i="38"/>
  <c r="N81" i="38" s="1"/>
  <c r="E81" i="38"/>
  <c r="H81" i="38"/>
  <c r="G17" i="32" l="1"/>
  <c r="H17" i="32"/>
  <c r="H80" i="38" l="1"/>
  <c r="E80" i="38"/>
  <c r="K80" i="38"/>
  <c r="L80" i="38" s="1"/>
  <c r="O80" i="38" s="1"/>
  <c r="M80" i="38"/>
  <c r="N80" i="38" s="1"/>
  <c r="H82" i="7" l="1"/>
  <c r="G82" i="7"/>
  <c r="C18" i="33"/>
  <c r="H79" i="38" l="1"/>
  <c r="E79" i="38"/>
  <c r="K79" i="38"/>
  <c r="L79" i="38" s="1"/>
  <c r="O79" i="38" s="1"/>
  <c r="M79" i="38"/>
  <c r="N79" i="38" s="1"/>
  <c r="K25" i="25" l="1"/>
  <c r="H20" i="22"/>
  <c r="H21" i="22"/>
  <c r="H22" i="22"/>
  <c r="H19" i="22"/>
  <c r="G23" i="22"/>
  <c r="K7" i="22"/>
  <c r="H123" i="17" l="1"/>
  <c r="G123" i="17"/>
  <c r="K19" i="17"/>
  <c r="F64" i="17"/>
  <c r="H78" i="38"/>
  <c r="E78" i="38"/>
  <c r="K78" i="38"/>
  <c r="L78" i="38" s="1"/>
  <c r="O78" i="38" s="1"/>
  <c r="M78" i="38"/>
  <c r="N78" i="38" s="1"/>
  <c r="H122" i="17" l="1"/>
  <c r="G122" i="17"/>
  <c r="F63" i="17"/>
  <c r="H81" i="7"/>
  <c r="G81" i="7"/>
  <c r="H80" i="7"/>
  <c r="G80" i="7"/>
  <c r="F45" i="7"/>
  <c r="F44" i="7"/>
  <c r="K8" i="18"/>
  <c r="E77" i="38"/>
  <c r="H77" i="38"/>
  <c r="K77" i="38"/>
  <c r="L77" i="38" s="1"/>
  <c r="O77" i="38" s="1"/>
  <c r="M77" i="38"/>
  <c r="N77" i="38" s="1"/>
  <c r="K7" i="18" l="1"/>
  <c r="H76" i="38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21" i="17"/>
  <c r="G121" i="17"/>
  <c r="K18" i="17"/>
  <c r="G79" i="7"/>
  <c r="H78" i="7"/>
  <c r="H79" i="7"/>
  <c r="G78" i="7"/>
  <c r="K12" i="7"/>
  <c r="K11" i="7"/>
  <c r="H17" i="26" l="1"/>
  <c r="H77" i="7"/>
  <c r="G77" i="7"/>
  <c r="H74" i="38"/>
  <c r="E74" i="38"/>
  <c r="K74" i="38"/>
  <c r="L74" i="38" s="1"/>
  <c r="O74" i="38" s="1"/>
  <c r="M74" i="38"/>
  <c r="N74" i="38" s="1"/>
  <c r="H76" i="7"/>
  <c r="G76" i="7"/>
  <c r="F43" i="7"/>
  <c r="F27" i="10"/>
  <c r="G17" i="26"/>
  <c r="C11" i="26"/>
  <c r="F6" i="26"/>
  <c r="F15" i="18"/>
  <c r="K4" i="26"/>
  <c r="K6" i="18" l="1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K13" i="10"/>
  <c r="H16" i="26" l="1"/>
  <c r="G16" i="26"/>
  <c r="H15" i="26"/>
  <c r="G15" i="26"/>
  <c r="H14" i="26"/>
  <c r="G14" i="26"/>
  <c r="H16" i="32"/>
  <c r="G16" i="32"/>
  <c r="H15" i="32"/>
  <c r="G15" i="32"/>
  <c r="H14" i="32"/>
  <c r="G14" i="32"/>
  <c r="G120" i="17"/>
  <c r="H120" i="17"/>
  <c r="G119" i="17"/>
  <c r="H119" i="17"/>
  <c r="G116" i="17"/>
  <c r="H116" i="17"/>
  <c r="G117" i="17"/>
  <c r="H117" i="17"/>
  <c r="G118" i="17"/>
  <c r="H118" i="17"/>
  <c r="H115" i="17"/>
  <c r="G115" i="17"/>
  <c r="H114" i="17"/>
  <c r="G114" i="17"/>
  <c r="H113" i="17"/>
  <c r="G113" i="17"/>
  <c r="H112" i="17"/>
  <c r="G112" i="17"/>
  <c r="H111" i="17"/>
  <c r="G111" i="17"/>
  <c r="H110" i="17"/>
  <c r="G110" i="17"/>
  <c r="H109" i="17"/>
  <c r="G109" i="17"/>
  <c r="H140" i="25"/>
  <c r="G140" i="25"/>
  <c r="H139" i="25"/>
  <c r="G139" i="25"/>
  <c r="H138" i="25"/>
  <c r="G138" i="25"/>
  <c r="H137" i="25"/>
  <c r="G137" i="25"/>
  <c r="H136" i="25"/>
  <c r="G136" i="25"/>
  <c r="H135" i="25"/>
  <c r="G135" i="25"/>
  <c r="H134" i="25"/>
  <c r="G134" i="25"/>
  <c r="H75" i="7"/>
  <c r="G75" i="7"/>
  <c r="H74" i="7"/>
  <c r="G74" i="7"/>
  <c r="H73" i="7"/>
  <c r="G73" i="7"/>
  <c r="H72" i="7"/>
  <c r="G72" i="7"/>
  <c r="H71" i="7"/>
  <c r="G71" i="7"/>
  <c r="H70" i="7"/>
  <c r="G70" i="7"/>
  <c r="H69" i="7"/>
  <c r="G69" i="7"/>
  <c r="H68" i="7"/>
  <c r="G68" i="7"/>
  <c r="H18" i="15"/>
  <c r="G18" i="15"/>
  <c r="H17" i="15"/>
  <c r="G17" i="15"/>
  <c r="K3" i="24" l="1"/>
  <c r="F7" i="24"/>
  <c r="K24" i="25"/>
  <c r="K17" i="17"/>
  <c r="K10" i="16"/>
  <c r="K9" i="16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16" i="26"/>
  <c r="F5" i="26"/>
  <c r="F13" i="16"/>
  <c r="K3" i="26"/>
  <c r="K8" i="16"/>
  <c r="E69" i="38" l="1"/>
  <c r="H69" i="38"/>
  <c r="K69" i="38"/>
  <c r="L69" i="38" s="1"/>
  <c r="O69" i="38" s="1"/>
  <c r="M69" i="38"/>
  <c r="N69" i="38" s="1"/>
  <c r="K10" i="13"/>
  <c r="G22" i="22" l="1"/>
  <c r="K10" i="7"/>
  <c r="H68" i="38"/>
  <c r="E68" i="38"/>
  <c r="K68" i="38"/>
  <c r="L68" i="38" s="1"/>
  <c r="O68" i="38" s="1"/>
  <c r="M68" i="38"/>
  <c r="N68" i="38" s="1"/>
  <c r="K6" i="22"/>
  <c r="G19" i="22" l="1"/>
  <c r="G21" i="22"/>
  <c r="G20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4" i="15"/>
  <c r="F40" i="7"/>
  <c r="M60" i="38"/>
  <c r="N60" i="38" s="1"/>
  <c r="K15" i="17"/>
  <c r="K60" i="38"/>
  <c r="L60" i="38" s="1"/>
  <c r="O60" i="38" s="1"/>
  <c r="K6" i="15"/>
  <c r="K7" i="16"/>
  <c r="F39" i="7"/>
  <c r="F38" i="7" l="1"/>
  <c r="F58" i="17"/>
  <c r="F57" i="17"/>
  <c r="F53" i="17"/>
  <c r="K5" i="16"/>
  <c r="K6" i="16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K5" i="18" l="1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L57" i="38" s="1"/>
  <c r="O57" i="38" s="1"/>
  <c r="M57" i="38"/>
  <c r="N57" i="38" s="1"/>
  <c r="E57" i="38"/>
  <c r="K22" i="25" l="1"/>
  <c r="K2" i="28"/>
  <c r="F10" i="22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35" i="1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2" i="32"/>
  <c r="K11" i="32" s="1"/>
  <c r="H14" i="24"/>
  <c r="C14" i="24"/>
  <c r="K2" i="24"/>
  <c r="K14" i="24" s="1"/>
  <c r="F26" i="10"/>
  <c r="F25" i="10"/>
  <c r="F105" i="17"/>
  <c r="F10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23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9" i="13"/>
  <c r="K2" i="34"/>
  <c r="K3" i="30"/>
  <c r="K2" i="30"/>
  <c r="K4" i="20"/>
  <c r="K11" i="10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23" i="13" l="1"/>
  <c r="K8" i="13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F12" i="16"/>
  <c r="F11" i="16"/>
  <c r="F7" i="32"/>
  <c r="E45" i="38"/>
  <c r="K44" i="38" l="1"/>
  <c r="L44" i="38" s="1"/>
  <c r="O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18" i="13"/>
  <c r="F17" i="13"/>
  <c r="F16" i="13"/>
  <c r="F15" i="13"/>
  <c r="F24" i="10" l="1"/>
  <c r="F23" i="10"/>
  <c r="F10" i="16"/>
  <c r="F34" i="7"/>
  <c r="M11" i="26"/>
  <c r="K2" i="26"/>
  <c r="K11" i="26" s="1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9" i="10" l="1"/>
  <c r="K6" i="13"/>
  <c r="K8" i="7"/>
  <c r="K39" i="38"/>
  <c r="L39" i="38" s="1"/>
  <c r="O39" i="38" s="1"/>
  <c r="M39" i="38"/>
  <c r="N39" i="38" s="1"/>
  <c r="E39" i="38"/>
  <c r="K10" i="17"/>
  <c r="M186" i="1" l="1"/>
  <c r="H186" i="1"/>
  <c r="C186" i="1"/>
  <c r="K185" i="1"/>
  <c r="F185" i="1"/>
  <c r="K184" i="1"/>
  <c r="F184" i="1"/>
  <c r="K186" i="1" l="1"/>
  <c r="F186" i="1"/>
  <c r="M14" i="15"/>
  <c r="K5" i="15"/>
  <c r="K38" i="38"/>
  <c r="L38" i="38" s="1"/>
  <c r="O38" i="38" s="1"/>
  <c r="M38" i="38"/>
  <c r="N38" i="38" s="1"/>
  <c r="E38" i="38"/>
  <c r="N186" i="1" l="1"/>
  <c r="O186" i="1" s="1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5" i="5" l="1"/>
  <c r="K9" i="17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7" i="28"/>
  <c r="M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53" i="10"/>
  <c r="F22" i="10"/>
  <c r="C16" i="22" l="1"/>
  <c r="M16" i="22"/>
  <c r="K35" i="38"/>
  <c r="L35" i="38" s="1"/>
  <c r="O35" i="38" s="1"/>
  <c r="M35" i="38"/>
  <c r="N35" i="38" s="1"/>
  <c r="K17" i="25"/>
  <c r="K4" i="5"/>
  <c r="K4" i="22"/>
  <c r="K6" i="7"/>
  <c r="K15" i="25"/>
  <c r="K14" i="25"/>
  <c r="K8" i="10"/>
  <c r="K3" i="29"/>
  <c r="K5" i="7"/>
  <c r="K7" i="10"/>
  <c r="K13" i="25"/>
  <c r="K12" i="25"/>
  <c r="K11" i="25"/>
  <c r="K10" i="25"/>
  <c r="C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23" i="13" l="1"/>
  <c r="F14" i="13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L3" i="38" l="1"/>
  <c r="O3" i="38" s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P181" i="38" l="1"/>
  <c r="P180" i="38"/>
  <c r="P178" i="38"/>
  <c r="P179" i="38"/>
  <c r="P177" i="38"/>
  <c r="P176" i="38"/>
  <c r="P172" i="38"/>
  <c r="P174" i="38"/>
  <c r="P173" i="38"/>
  <c r="P175" i="38"/>
  <c r="P170" i="38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16" i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21" i="10"/>
  <c r="F13" i="13"/>
  <c r="F8" i="22"/>
  <c r="F6" i="32"/>
  <c r="F94" i="1"/>
  <c r="F70" i="1"/>
  <c r="K70" i="1"/>
  <c r="F4" i="28"/>
  <c r="N25" i="38" l="1"/>
  <c r="K72" i="1"/>
  <c r="M94" i="1" l="1"/>
  <c r="K191" i="1" l="1"/>
  <c r="K2" i="22"/>
  <c r="K3" i="16"/>
  <c r="K160" i="1"/>
  <c r="K3" i="18"/>
  <c r="K2" i="29"/>
  <c r="K2" i="7"/>
  <c r="K3" i="7"/>
  <c r="K4" i="7"/>
  <c r="K85" i="1"/>
  <c r="K3" i="22"/>
  <c r="K63" i="7"/>
  <c r="K62" i="7" l="1"/>
  <c r="K16" i="22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Q2" i="29" s="1"/>
  <c r="F5" i="29"/>
  <c r="F4" i="29"/>
  <c r="F3" i="29"/>
  <c r="F2" i="29"/>
  <c r="H7" i="28"/>
  <c r="Q2" i="28" s="1"/>
  <c r="F3" i="28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4" i="31"/>
  <c r="H14" i="31"/>
  <c r="Q2" i="31" s="1"/>
  <c r="F3" i="31"/>
  <c r="K2" i="31"/>
  <c r="K14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Q2" i="18"/>
  <c r="K2" i="18"/>
  <c r="K35" i="18" s="1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F9" i="16"/>
  <c r="F8" i="16"/>
  <c r="F7" i="16"/>
  <c r="F6" i="16"/>
  <c r="F5" i="16"/>
  <c r="F4" i="16"/>
  <c r="F3" i="16"/>
  <c r="K2" i="16"/>
  <c r="K16" i="16" s="1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AE14" i="25"/>
  <c r="AD14" i="25"/>
  <c r="AE13" i="25"/>
  <c r="AD13" i="25"/>
  <c r="AE12" i="25"/>
  <c r="AD12" i="25"/>
  <c r="AE11" i="25"/>
  <c r="AD11" i="25"/>
  <c r="AE10" i="25"/>
  <c r="AD10" i="25"/>
  <c r="AE9" i="25"/>
  <c r="AD9" i="25"/>
  <c r="AE8" i="25"/>
  <c r="AD8" i="25"/>
  <c r="K8" i="25"/>
  <c r="AE7" i="25"/>
  <c r="AD7" i="25"/>
  <c r="K7" i="25"/>
  <c r="AE6" i="25"/>
  <c r="AD6" i="25"/>
  <c r="K6" i="25"/>
  <c r="AE5" i="25"/>
  <c r="AD5" i="25"/>
  <c r="K5" i="25"/>
  <c r="AE4" i="25"/>
  <c r="AD4" i="25"/>
  <c r="K4" i="25"/>
  <c r="AE3" i="25"/>
  <c r="AD3" i="25"/>
  <c r="K3" i="25"/>
  <c r="AE2" i="25"/>
  <c r="AD2" i="25"/>
  <c r="K2" i="25"/>
  <c r="H211" i="1"/>
  <c r="C211" i="1"/>
  <c r="K210" i="1"/>
  <c r="K211" i="1" s="1"/>
  <c r="F210" i="1"/>
  <c r="F211" i="1" s="1"/>
  <c r="H208" i="1"/>
  <c r="C208" i="1"/>
  <c r="F207" i="1"/>
  <c r="F206" i="1"/>
  <c r="K205" i="1"/>
  <c r="F205" i="1"/>
  <c r="K204" i="1"/>
  <c r="F204" i="1"/>
  <c r="K203" i="1"/>
  <c r="F203" i="1"/>
  <c r="H201" i="1"/>
  <c r="C201" i="1"/>
  <c r="F200" i="1"/>
  <c r="F199" i="1"/>
  <c r="F198" i="1"/>
  <c r="F197" i="1"/>
  <c r="F196" i="1"/>
  <c r="K195" i="1"/>
  <c r="F195" i="1"/>
  <c r="K194" i="1"/>
  <c r="F194" i="1"/>
  <c r="K192" i="1"/>
  <c r="H192" i="1"/>
  <c r="C192" i="1"/>
  <c r="F191" i="1"/>
  <c r="F192" i="1" s="1"/>
  <c r="M189" i="1"/>
  <c r="H189" i="1"/>
  <c r="C189" i="1"/>
  <c r="K188" i="1"/>
  <c r="K189" i="1" s="1"/>
  <c r="F188" i="1"/>
  <c r="F189" i="1" s="1"/>
  <c r="H182" i="1"/>
  <c r="C182" i="1"/>
  <c r="F181" i="1"/>
  <c r="K180" i="1"/>
  <c r="K182" i="1" s="1"/>
  <c r="F180" i="1"/>
  <c r="H178" i="1"/>
  <c r="C178" i="1"/>
  <c r="K177" i="1"/>
  <c r="K178" i="1" s="1"/>
  <c r="F177" i="1"/>
  <c r="F178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63" i="7"/>
  <c r="K131" i="25"/>
  <c r="K105" i="17"/>
  <c r="F53" i="10" l="1"/>
  <c r="F14" i="31"/>
  <c r="Q3" i="31" s="1"/>
  <c r="K130" i="25"/>
  <c r="F19" i="5"/>
  <c r="K19" i="5"/>
  <c r="F11" i="32"/>
  <c r="F7" i="28"/>
  <c r="Q7" i="28" s="1"/>
  <c r="Q5" i="16"/>
  <c r="Q3" i="16"/>
  <c r="F11" i="34"/>
  <c r="F62" i="7"/>
  <c r="Q3" i="7" s="1"/>
  <c r="K104" i="17"/>
  <c r="Q3" i="17" s="1"/>
  <c r="F16" i="16"/>
  <c r="Q7" i="16" s="1"/>
  <c r="F9" i="29"/>
  <c r="Q7" i="29" s="1"/>
  <c r="Q5" i="10"/>
  <c r="K53" i="10"/>
  <c r="Q3" i="29"/>
  <c r="Q8" i="29" s="1"/>
  <c r="F6" i="1"/>
  <c r="Q3" i="33"/>
  <c r="F15" i="20"/>
  <c r="K15" i="20"/>
  <c r="K14" i="15"/>
  <c r="Q5" i="18"/>
  <c r="Q3" i="18"/>
  <c r="Q2" i="34"/>
  <c r="Q5" i="34" s="1"/>
  <c r="F14" i="15"/>
  <c r="Q5" i="5"/>
  <c r="Q3" i="5"/>
  <c r="Q8" i="5" s="1"/>
  <c r="F11" i="26"/>
  <c r="F16" i="22"/>
  <c r="Q2" i="32"/>
  <c r="Q3" i="26"/>
  <c r="F8" i="30"/>
  <c r="Q3" i="28"/>
  <c r="F14" i="24"/>
  <c r="Q3" i="24" s="1"/>
  <c r="Q3" i="15"/>
  <c r="Q5" i="24"/>
  <c r="K23" i="13"/>
  <c r="Q2" i="30"/>
  <c r="Q5" i="20"/>
  <c r="F23" i="13"/>
  <c r="Q3" i="13" s="1"/>
  <c r="Q5" i="13"/>
  <c r="Q5" i="25"/>
  <c r="Q5" i="28"/>
  <c r="Q5" i="22"/>
  <c r="Q5" i="29"/>
  <c r="Q5" i="15"/>
  <c r="Q5" i="31"/>
  <c r="Q5" i="26"/>
  <c r="Q5" i="33"/>
  <c r="K94" i="1"/>
  <c r="N94" i="1" s="1"/>
  <c r="O94" i="1" s="1"/>
  <c r="N213" i="1"/>
  <c r="F146" i="1"/>
  <c r="N146" i="1" s="1"/>
  <c r="O146" i="1" s="1"/>
  <c r="F182" i="1"/>
  <c r="N182" i="1" s="1"/>
  <c r="O182" i="1" s="1"/>
  <c r="K107" i="1"/>
  <c r="F88" i="1"/>
  <c r="N88" i="1" s="1"/>
  <c r="O88" i="1" s="1"/>
  <c r="F32" i="1"/>
  <c r="N32" i="1" s="1"/>
  <c r="O32" i="1" s="1"/>
  <c r="F208" i="1"/>
  <c r="N19" i="1"/>
  <c r="O19" i="1" s="1"/>
  <c r="N189" i="1"/>
  <c r="O189" i="1" s="1"/>
  <c r="F107" i="1"/>
  <c r="N175" i="1"/>
  <c r="O175" i="1" s="1"/>
  <c r="K201" i="1"/>
  <c r="F153" i="1"/>
  <c r="N153" i="1" s="1"/>
  <c r="O153" i="1" s="1"/>
  <c r="K83" i="1"/>
  <c r="F98" i="1"/>
  <c r="N98" i="1" s="1"/>
  <c r="O98" i="1" s="1"/>
  <c r="N178" i="1"/>
  <c r="O178" i="1" s="1"/>
  <c r="K208" i="1"/>
  <c r="F139" i="1"/>
  <c r="N192" i="1"/>
  <c r="O192" i="1" s="1"/>
  <c r="K6" i="1"/>
  <c r="F83" i="1"/>
  <c r="F201" i="1"/>
  <c r="K139" i="1"/>
  <c r="N101" i="1"/>
  <c r="O101" i="1" s="1"/>
  <c r="N142" i="1"/>
  <c r="O142" i="1" s="1"/>
  <c r="N211" i="1"/>
  <c r="O211" i="1" s="1"/>
  <c r="N61" i="1"/>
  <c r="O61" i="1" s="1"/>
  <c r="Q3" i="10" l="1"/>
  <c r="Q6" i="10" s="1"/>
  <c r="Q7" i="10" s="1"/>
  <c r="Q7" i="15"/>
  <c r="Q6" i="29"/>
  <c r="Q3" i="20"/>
  <c r="Q8" i="20" s="1"/>
  <c r="Q3" i="32"/>
  <c r="Q8" i="32" s="1"/>
  <c r="Q3" i="34"/>
  <c r="Q8" i="34" s="1"/>
  <c r="Q5" i="32"/>
  <c r="Q6" i="31"/>
  <c r="Q7" i="31" s="1"/>
  <c r="Q8" i="31"/>
  <c r="Q3" i="22"/>
  <c r="Q8" i="22" s="1"/>
  <c r="Q6" i="5"/>
  <c r="Q7" i="5" s="1"/>
  <c r="Q6" i="33"/>
  <c r="Q7" i="33" s="1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N208" i="1"/>
  <c r="O208" i="1" s="1"/>
  <c r="N107" i="1"/>
  <c r="O107" i="1" s="1"/>
  <c r="N83" i="1"/>
  <c r="N201" i="1"/>
  <c r="O201" i="1" s="1"/>
  <c r="N139" i="1"/>
  <c r="O139" i="1" s="1"/>
  <c r="Q8" i="10" l="1"/>
  <c r="O6" i="1"/>
  <c r="Q10" i="33"/>
  <c r="Q6" i="20"/>
  <c r="Q7" i="20" s="1"/>
  <c r="Q6" i="32"/>
  <c r="Q7" i="32" s="1"/>
  <c r="Q6" i="34"/>
  <c r="Q7" i="34" s="1"/>
  <c r="Q6" i="22"/>
  <c r="Q7" i="22" s="1"/>
  <c r="O83" i="1"/>
  <c r="K8" i="30"/>
  <c r="Q6" i="30" l="1"/>
  <c r="Q7" i="30"/>
  <c r="Q7" i="42"/>
  <c r="F7" i="44"/>
  <c r="K7" i="44"/>
  <c r="C7" i="44"/>
  <c r="H7" i="44"/>
  <c r="Q2" i="44" l="1"/>
  <c r="Q3" i="44" s="1"/>
  <c r="Q5" i="44" l="1"/>
  <c r="Q8" i="44"/>
  <c r="Q6" i="44"/>
  <c r="Q3" i="45"/>
  <c r="Q8" i="45" s="1"/>
  <c r="Q7" i="44" l="1"/>
  <c r="Q6" i="45"/>
  <c r="Q7" i="45" s="1"/>
  <c r="Q2" i="3"/>
  <c r="Q3" i="3" s="1"/>
  <c r="Q6" i="3" s="1"/>
  <c r="Q5" i="3" l="1"/>
  <c r="Q8" i="3"/>
  <c r="Q7" i="3"/>
  <c r="C166" i="1"/>
  <c r="K166" i="1"/>
  <c r="F166" i="1"/>
  <c r="H166" i="1"/>
  <c r="M130" i="25"/>
  <c r="Q3" i="25" s="1"/>
  <c r="N166" i="1" l="1"/>
  <c r="Q6" i="25"/>
  <c r="Q7" i="25" s="1"/>
  <c r="Q8" i="25"/>
  <c r="O166" i="1" l="1"/>
  <c r="N214" i="1"/>
  <c r="N218" i="1" s="1"/>
  <c r="N222" i="1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70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background="1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background="1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background="1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5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6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9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<sst xmlns="http://schemas.openxmlformats.org/spreadsheetml/2006/main" count="2671" uniqueCount="458">
  <si>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</si>
  <si>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</si>
  <si>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</si>
  <si>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</si>
  <si>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</si>
  <si>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</si>
  <si>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</si>
  <si>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</si>
  <si>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</si>
  <si>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</si>
  <si>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</si>
  <si>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</si>
  <si>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</si>
  <si>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</si>
  <si>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</si>
  <si>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</si>
  <si>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</si>
  <si>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</si>
  <si>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</si>
  <si>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</si>
  <si>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</si>
  <si>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</si>
  <si>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</si>
  <si>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</si>
  <si>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</si>
  <si>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</si>
  <si>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</si>
  <si>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</si>
  <si>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</si>
  <si>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</si>
  <si>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</si>
  <si>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</si>
  <si>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</si>
  <si>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</si>
  <si>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</si>
  <si>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</si>
  <si>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</si>
  <si>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</si>
  <si>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</si>
  <si>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</si>
  <si>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</si>
  <si>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</si>
  <si>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</si>
  <si>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</si>
  <si>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</si>
  <si>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</si>
  <si>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</si>
  <si>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</si>
  <si>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</si>
  <si>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</si>
  <si>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</si>
  <si>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</si>
  <si>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</si>
  <si>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</si>
  <si>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</si>
  <si>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</si>
  <si>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</si>
  <si>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</si>
  <si>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</si>
  <si>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</si>
  <si>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</si>
  <si>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</si>
  <si>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</si>
  <si>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</si>
  <si>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</si>
  <si>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</si>
  <si>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</si>
  <si>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</si>
  <si>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</si>
  <si>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</si>
  <si>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</si>
  <si>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</si>
  <si>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</si>
  <si>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</si>
  <si>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</si>
  <si>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</si>
  <si>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</si>
  <si>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</si>
  <si>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</si>
  <si>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</si>
  <si>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</si>
  <si>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</si>
  <si>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</si>
  <si>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</si>
  <si>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</si>
  <si>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</si>
  <si>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</si>
  <si>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</si>
  <si>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</si>
  <si>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</si>
  <si>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</si>
  <si>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</si>
  <si>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</si>
  <si>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</si>
  <si>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</si>
  <si>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</si>
  <si>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</si>
  <si>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</si>
  <si>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</si>
  <si>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</si>
  <si>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</si>
  <si>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</si>
  <si>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</si>
  <si>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</si>
  <si>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</si>
  <si>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</si>
  <si>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</si>
  <si>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</si>
  <si>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</si>
  <si>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</si>
  <si>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</si>
  <si>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</si>
  <si>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</si>
  <si>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</si>
  <si>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</si>
  <si>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</si>
  <si>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</si>
  <si>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</si>
  <si>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</si>
  <si>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</si>
  <si>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</si>
  <si>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</si>
  <si>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</si>
  <si>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</si>
  <si>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</si>
  <si>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</si>
  <si>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</si>
  <si>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</si>
  <si>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</si>
  <si>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</si>
  <si>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</si>
  <si>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</si>
  <si>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</si>
  <si>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</si>
  <si>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</si>
  <si>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</si>
  <si>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</si>
  <si>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</si>
  <si>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</si>
  <si>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</si>
  <si>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</si>
  <si>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</si>
  <si>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</si>
  <si>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</si>
  <si>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</si>
  <si>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</si>
  <si>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</si>
  <si>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</si>
  <si>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0.43 Dividend</t>
  </si>
  <si>
    <t>0.50 Dividend</t>
  </si>
  <si>
    <t>0.64 Dividend</t>
  </si>
  <si>
    <t>insider 3000@81.38</t>
  </si>
  <si>
    <t>Cumu SPX%</t>
  </si>
  <si>
    <t>ER, pre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</si>
  <si>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</si>
  <si>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</si>
  <si>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</si>
  <si>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</si>
  <si>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</si>
  <si>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</si>
  <si>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</si>
  <si>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</si>
  <si>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</si>
  <si>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</si>
  <si>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</si>
  <si>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</si>
  <si>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</si>
  <si>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</si>
  <si>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</si>
  <si>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</si>
  <si>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</si>
  <si>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</si>
  <si>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</si>
  <si>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</si>
  <si>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</si>
  <si>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</si>
  <si>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</si>
  <si>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</si>
  <si>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</si>
  <si>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</si>
  <si>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</si>
  <si>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</si>
  <si>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</si>
  <si>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</si>
  <si>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</si>
  <si>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</si>
  <si>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</si>
  <si>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</si>
  <si>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</si>
  <si>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</si>
  <si>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</si>
  <si>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</si>
  <si>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</si>
  <si>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</si>
  <si>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</si>
  <si>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0.44 Dividend</t>
  </si>
  <si>
    <t>SWKS</t>
  </si>
  <si>
    <t>GIS</t>
  </si>
  <si>
    <t>IP</t>
  </si>
  <si>
    <t>WFC</t>
  </si>
  <si>
    <t>NWL</t>
  </si>
  <si>
    <t>SPY</t>
  </si>
  <si>
    <t>24.87 - 35.59</t>
  </si>
  <si>
    <t>81.89 - 123.37</t>
  </si>
  <si>
    <t>%Div</t>
  </si>
  <si>
    <t>0.15 Dividend</t>
  </si>
  <si>
    <t>0.135 Dividend</t>
  </si>
  <si>
    <t>16.31 - 63.79</t>
  </si>
  <si>
    <t>86.25 - 122.08</t>
  </si>
  <si>
    <t>0.19 Dividend</t>
  </si>
  <si>
    <t>33.26 - 50.90</t>
  </si>
  <si>
    <t>54.50 - 112.88</t>
  </si>
  <si>
    <t>0.375 Dividend</t>
  </si>
  <si>
    <t>44.50 - 58.77</t>
  </si>
  <si>
    <t>Total P/L</t>
  </si>
  <si>
    <t>18-Feb  7.38</t>
  </si>
  <si>
    <t>16-18-Feb  10.97</t>
  </si>
  <si>
    <t>0.11 Dividend</t>
  </si>
  <si>
    <t>34.61 - 52.77</t>
  </si>
  <si>
    <t>Current P/L</t>
  </si>
  <si>
    <t>2/26/2016 8.00</t>
  </si>
  <si>
    <t>May 25 - May 31 (Est.)</t>
  </si>
  <si>
    <t>0.33 Dividend</t>
  </si>
  <si>
    <t>dividend</t>
  </si>
  <si>
    <t>3/2/2016   8.95</t>
  </si>
  <si>
    <t>0.282 Dividend</t>
  </si>
  <si>
    <t>0.38 Dividend</t>
  </si>
  <si>
    <t>div</t>
  </si>
  <si>
    <t>SEO @7.76</t>
  </si>
  <si>
    <t>Beat Ratio</t>
  </si>
  <si>
    <t>Investment</t>
  </si>
  <si>
    <t>Cash</t>
  </si>
  <si>
    <t>0.49 Dividend</t>
  </si>
  <si>
    <t>4K,  240</t>
  </si>
  <si>
    <t>Minor Correction</t>
  </si>
  <si>
    <t>7K, 92</t>
  </si>
  <si>
    <t>16.5K, 17.00</t>
  </si>
  <si>
    <t>4K, 27.00</t>
  </si>
  <si>
    <t>85k, 15.75</t>
  </si>
  <si>
    <t>83.39 - 119.66</t>
  </si>
  <si>
    <t>23-Mar,   2000      @10.7</t>
  </si>
  <si>
    <t>4-May-16MRO Earnings announcement</t>
  </si>
  <si>
    <t>SumbyColor</t>
  </si>
  <si>
    <t>Jun 27 - Jul 1 (Est.)</t>
  </si>
  <si>
    <t>4-May-16ALL Earnings announcement</t>
  </si>
  <si>
    <t>NKE</t>
  </si>
  <si>
    <t>Jun 23 - Jun 27 (Est.)</t>
  </si>
  <si>
    <t>47.25 - 68.19</t>
  </si>
  <si>
    <t>0.16 Dividend</t>
  </si>
  <si>
    <t>11-Jul-16AA Earnings announcement</t>
  </si>
  <si>
    <t>100.00 - 159.65</t>
  </si>
  <si>
    <t>10-May-16DIS Earnings announcement</t>
  </si>
  <si>
    <t>3-May-16FTR Earnings announcement</t>
  </si>
  <si>
    <t>4-May-16KATE Earnings announcement</t>
  </si>
  <si>
    <t>Jul 13 - Jul 18 (Est.)</t>
  </si>
  <si>
    <t>39.68 - 56.83</t>
  </si>
  <si>
    <t>24.62 - 36.88</t>
  </si>
  <si>
    <t>95.00 - 135.11</t>
  </si>
  <si>
    <t>242.07 - 420.99</t>
  </si>
  <si>
    <t>KR</t>
  </si>
  <si>
    <t>Jun 16 - Jun 20 (Est.)</t>
  </si>
  <si>
    <t>27.32 - 42.75</t>
  </si>
  <si>
    <t>Jul 18 - Jul 22 (Est.)</t>
  </si>
  <si>
    <t>Jul 21 - Jul 25 (Est.)</t>
  </si>
  <si>
    <t>117.10 - 147.94</t>
  </si>
  <si>
    <t>Jul 22 - Jul 26 (Est.)</t>
  </si>
  <si>
    <t>15-Jul-16WFC Earnings announcement</t>
  </si>
  <si>
    <t>42.17 - 63.90</t>
  </si>
  <si>
    <t>34.83 - 63.31</t>
  </si>
  <si>
    <t>Jul 27 - Aug 1 (Est.)</t>
  </si>
  <si>
    <t>Jul 25 - Jul 29 (Est.)</t>
  </si>
  <si>
    <t>9-May-16SCTY Earnings announcement</t>
  </si>
  <si>
    <t>22.22 - 40.89</t>
  </si>
  <si>
    <t>Jul 19 - Jul 25 (Est.)</t>
  </si>
  <si>
    <t>F</t>
  </si>
  <si>
    <t>3000 @ 13.99</t>
  </si>
  <si>
    <t>0.387 Dividend</t>
  </si>
  <si>
    <t>Jul 28 - Aug 1 (Est.)</t>
  </si>
  <si>
    <t>74.73 - 91.23</t>
  </si>
  <si>
    <t>28-Jul-16F Earnings announcement</t>
  </si>
  <si>
    <t>buy@12-</t>
  </si>
  <si>
    <t>1.05 Dividend</t>
  </si>
  <si>
    <t>0.20 (1.42%)</t>
  </si>
  <si>
    <t>0.60 (4.42%)</t>
  </si>
  <si>
    <t>28-Jul-16IP Earnings announcement</t>
  </si>
  <si>
    <t>1.76 (4.07%)</t>
  </si>
  <si>
    <t>1.04 (3.43%)</t>
  </si>
  <si>
    <t>1.00 (1.68%)</t>
  </si>
  <si>
    <t>2.36 (2.62%)</t>
  </si>
  <si>
    <t>1.04 (1.56%)</t>
  </si>
  <si>
    <t>1.18 (1.92%)</t>
  </si>
  <si>
    <t>0.12 (1.07%)</t>
  </si>
  <si>
    <t>Jul 29 - Aug 2 (Est.)</t>
  </si>
  <si>
    <t>0.76 (1.67%)</t>
  </si>
  <si>
    <t>1.32 (2.03%)</t>
  </si>
  <si>
    <t>1.96 (1.34%)</t>
  </si>
  <si>
    <t>0.54 (1.30%)</t>
  </si>
  <si>
    <t>1.42 (1.38%)</t>
  </si>
  <si>
    <t>0.42 (7.55%)</t>
  </si>
  <si>
    <t>Jul 26 - Aug 1 (Est.)</t>
  </si>
  <si>
    <t>1.72 (1.95%)</t>
  </si>
  <si>
    <t>0.44 (0.81%)</t>
  </si>
  <si>
    <t>1.52 (4.78%)</t>
  </si>
  <si>
    <t>Jul 20 - Jul 25 (Est.)</t>
  </si>
  <si>
    <t>0.60 (0.42%)</t>
  </si>
  <si>
    <t>1.04 (2.92%)</t>
  </si>
  <si>
    <t>2.64 (2.53%)</t>
  </si>
  <si>
    <t>2.00 (1.52%)</t>
  </si>
  <si>
    <t>0.42 (1.19%)</t>
  </si>
  <si>
    <t>0.64 (1.09%)</t>
  </si>
  <si>
    <t>1.52 (3.04%)</t>
  </si>
  <si>
    <t>1.55 (1.97%)</t>
  </si>
  <si>
    <t>ER sequence: CAH, MCK, ABC</t>
  </si>
  <si>
    <t>CEO 5/2 Ed Bastian</t>
  </si>
  <si>
    <t>CEO Geoge Barrett</t>
  </si>
  <si>
    <t>12.76 x 300</t>
  </si>
  <si>
    <t>12.86 x 4000</t>
  </si>
  <si>
    <t>12.51 - 13.39</t>
  </si>
  <si>
    <t>6.52 - 30.55</t>
  </si>
  <si>
    <t>10.84B</t>
  </si>
  <si>
    <t>13.42 x 500</t>
  </si>
  <si>
    <t>13.43 x 4600</t>
  </si>
  <si>
    <t>13.15 - 13.55</t>
  </si>
  <si>
    <t>10.44 - 15.84</t>
  </si>
  <si>
    <t>53.48B</t>
  </si>
  <si>
    <t>14.80 x 1300</t>
  </si>
  <si>
    <t>15.04 x 1400</t>
  </si>
  <si>
    <t>14.77 - 15.25</t>
  </si>
  <si>
    <t>11.53 - 21.61</t>
  </si>
  <si>
    <t>5.39B</t>
  </si>
  <si>
    <t>10.38 x 300</t>
  </si>
  <si>
    <t>10.48 x 1000</t>
  </si>
  <si>
    <t>10.25 - 10.62</t>
  </si>
  <si>
    <t>9.31 - 28.62</t>
  </si>
  <si>
    <t>10.74B</t>
  </si>
  <si>
    <t>42.12 x 200</t>
  </si>
  <si>
    <t>42.24 x 300</t>
  </si>
  <si>
    <t>41.62 - 42.82</t>
  </si>
  <si>
    <t>32.50 - 54.00</t>
  </si>
  <si>
    <t>17.34B</t>
  </si>
  <si>
    <t>30.34 x 100</t>
  </si>
  <si>
    <t>30.50 x 1300</t>
  </si>
  <si>
    <t>30.09 - 30.56</t>
  </si>
  <si>
    <t>143.22B</t>
  </si>
  <si>
    <t>54.82 x 200</t>
  </si>
  <si>
    <t>56.88 x 100</t>
  </si>
  <si>
    <t>56.44 - 58.82</t>
  </si>
  <si>
    <t>32.41 - 75.62</t>
  </si>
  <si>
    <t>17.81B</t>
  </si>
  <si>
    <t>88.50 x 100</t>
  </si>
  <si>
    <t>93.39 x 100</t>
  </si>
  <si>
    <t>88.09 - 90.52</t>
  </si>
  <si>
    <t>64.51 - 102.18</t>
  </si>
  <si>
    <t>26.36B</t>
  </si>
  <si>
    <t>66.00 x 100</t>
  </si>
  <si>
    <t>67.20 x 100</t>
  </si>
  <si>
    <t>66.54 - 67.39</t>
  </si>
  <si>
    <t>12.74B</t>
  </si>
  <si>
    <t>53.89 x 100</t>
  </si>
  <si>
    <t>66.00 x 300</t>
  </si>
  <si>
    <t>60.58 - 61.19</t>
  </si>
  <si>
    <t>46.23 - 66.24</t>
  </si>
  <si>
    <t>47.81B</t>
  </si>
  <si>
    <t>10.38 x 200</t>
  </si>
  <si>
    <t>10.40 x 8200</t>
  </si>
  <si>
    <t>10.26 - 10.73</t>
  </si>
  <si>
    <t>6.14 - 13.97</t>
  </si>
  <si>
    <t>13.61B</t>
  </si>
  <si>
    <t>24.20 x 100</t>
  </si>
  <si>
    <t>25.12 x 2400</t>
  </si>
  <si>
    <t>24.98 - 25.67</t>
  </si>
  <si>
    <t>15.10 - 32.94</t>
  </si>
  <si>
    <t>3.21B</t>
  </si>
  <si>
    <t>45.99 x 300</t>
  </si>
  <si>
    <t>47.67 x 200</t>
  </si>
  <si>
    <t>46.48 - 47.11</t>
  </si>
  <si>
    <t>21.29B</t>
  </si>
  <si>
    <t>52.34 x 200</t>
  </si>
  <si>
    <t>52.52 x 100</t>
  </si>
  <si>
    <t>51.44 - 52.56</t>
  </si>
  <si>
    <t>9.41B</t>
  </si>
  <si>
    <t>62.75 x 400</t>
  </si>
  <si>
    <t>70.55 x 200</t>
  </si>
  <si>
    <t>64.67 - 65.59</t>
  </si>
  <si>
    <t>54.12 - 69.48</t>
  </si>
  <si>
    <t>24.56B</t>
  </si>
  <si>
    <t>26.55 x 100</t>
  </si>
  <si>
    <t>26.64 x 100</t>
  </si>
  <si>
    <t>26.28 - 29.95</t>
  </si>
  <si>
    <t>2.60B</t>
  </si>
  <si>
    <t>142.61 x 200</t>
  </si>
  <si>
    <t>143.79 x 200</t>
  </si>
  <si>
    <t>142.33 - 145.99</t>
  </si>
  <si>
    <t>55.91B</t>
  </si>
  <si>
    <t>42.87 x 200</t>
  </si>
  <si>
    <t>43.23 x 1800</t>
  </si>
  <si>
    <t>41.83 - 43.20</t>
  </si>
  <si>
    <t>33.01B</t>
  </si>
  <si>
    <t>103.78 x 500</t>
  </si>
  <si>
    <t>103.89 x 200</t>
  </si>
  <si>
    <t>103.19 - 103.99</t>
  </si>
  <si>
    <t>169.32B</t>
  </si>
  <si>
    <t>5.24 x 200</t>
  </si>
  <si>
    <t>5.33 x 1000</t>
  </si>
  <si>
    <t>5.07 - 5.47</t>
  </si>
  <si>
    <t>3.81 - 6.55</t>
  </si>
  <si>
    <t>6.12B</t>
  </si>
  <si>
    <t>87.20 x 5000</t>
  </si>
  <si>
    <t>87.30 x 100</t>
  </si>
  <si>
    <t>87.00 - 89.12</t>
  </si>
  <si>
    <t>118.08B</t>
  </si>
  <si>
    <t>49.00 x 100</t>
  </si>
  <si>
    <t>53.41 - 54.60</t>
  </si>
  <si>
    <t>3.28B</t>
  </si>
  <si>
    <t>31.26 x 500</t>
  </si>
  <si>
    <t>31.35 x 400</t>
  </si>
  <si>
    <t>30.67 - 31.60</t>
  </si>
  <si>
    <t>48.12B</t>
  </si>
  <si>
    <t>144.00 x 100</t>
  </si>
  <si>
    <t>155.15 x 100</t>
  </si>
  <si>
    <t>143.73 - 146.23</t>
  </si>
  <si>
    <t>57.00B</t>
  </si>
  <si>
    <t>33.36 x 300</t>
  </si>
  <si>
    <t>34.47 x 300</t>
  </si>
  <si>
    <t>34.34 - 35.36</t>
  </si>
  <si>
    <t>2.73B</t>
  </si>
  <si>
    <t>102.13 x 200</t>
  </si>
  <si>
    <t>102.37 x 300</t>
  </si>
  <si>
    <t>101.87 - 103.86</t>
  </si>
  <si>
    <t>85.46B</t>
  </si>
  <si>
    <t>132.48 x 100</t>
  </si>
  <si>
    <t>132.50 x 1000</t>
  </si>
  <si>
    <t>131.13 - 133.23</t>
  </si>
  <si>
    <t>125.86B</t>
  </si>
  <si>
    <t>265.65 x 100</t>
  </si>
  <si>
    <t>274.60 x 200</t>
  </si>
  <si>
    <t>271.09 - 276.61</t>
  </si>
  <si>
    <t>59.96B</t>
  </si>
  <si>
    <t>35.03 x 200</t>
  </si>
  <si>
    <t>35.48 x 500</t>
  </si>
  <si>
    <t>35.09 - 35.39</t>
  </si>
  <si>
    <t>33.88B</t>
  </si>
  <si>
    <t>59.52 x 500</t>
  </si>
  <si>
    <t>59.78 x 400</t>
  </si>
  <si>
    <t>59.03 - 59.85</t>
  </si>
  <si>
    <t>100.27B</t>
  </si>
  <si>
    <t>49.98 x 100</t>
  </si>
  <si>
    <t>50.07 x 1300</t>
  </si>
  <si>
    <t>49.54 - 50.13</t>
  </si>
  <si>
    <t>252.86B</t>
  </si>
  <si>
    <t>46.85 x 300</t>
  </si>
  <si>
    <t>47.22 x 200</t>
  </si>
  <si>
    <t>46.15 - 47.54</t>
  </si>
  <si>
    <t>15.87B</t>
  </si>
  <si>
    <t>78.47 x 100</t>
  </si>
  <si>
    <t>79.38 x 100</t>
  </si>
  <si>
    <t>78.49 - 79.84</t>
  </si>
  <si>
    <t>26.10B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</si>
</sst>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</numFmts>
  <fonts count="4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sz val="12"/>
      <color rgb="FFFF9933"/>
      <name val="Calibri"/>
      <family val="2"/>
      <scheme val="minor"/>
    </font>
    <font>
      <sz val="12"/>
      <color rgb="FFD9D9D9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4" applyNumberFormat="0" applyFill="0" applyAlignment="0" applyProtection="0"/>
    <xf numFmtId="9" fontId="17" fillId="0" borderId="0" applyFont="0" applyFill="0" applyBorder="0" applyAlignment="0" applyProtection="0"/>
  </cellStyleXfs>
  <cellXfs count="43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4" xfId="2" applyFill="1" applyAlignment="1">
      <alignment horizontal="center"/>
    </xf>
    <xf numFmtId="0" fontId="16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2" fontId="12" fillId="0" borderId="0" xfId="0" applyNumberFormat="1" applyFont="1" applyAlignment="1">
      <alignment wrapText="1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7" xfId="0" applyNumberFormat="1" applyFont="1" applyFill="1" applyBorder="1" applyAlignment="1">
      <alignment horizontal="center"/>
    </xf>
    <xf numFmtId="2" fontId="24" fillId="2" borderId="7" xfId="0" applyNumberFormat="1" applyFont="1" applyFill="1" applyBorder="1" applyAlignment="1"/>
    <xf numFmtId="2" fontId="24" fillId="2" borderId="7" xfId="0" applyNumberFormat="1" applyFont="1" applyFill="1" applyBorder="1" applyAlignment="1">
      <alignment horizontal="right"/>
    </xf>
    <xf numFmtId="0" fontId="24" fillId="2" borderId="7" xfId="0" applyFont="1" applyFill="1" applyBorder="1" applyAlignment="1">
      <alignment horizontal="right"/>
    </xf>
    <xf numFmtId="10" fontId="24" fillId="2" borderId="7" xfId="3" applyNumberFormat="1" applyFont="1" applyFill="1" applyBorder="1" applyAlignment="1">
      <alignment horizontal="right"/>
    </xf>
    <xf numFmtId="14" fontId="23" fillId="0" borderId="7" xfId="0" applyNumberFormat="1" applyFont="1" applyFill="1" applyBorder="1" applyAlignment="1">
      <alignment horizontal="center"/>
    </xf>
    <xf numFmtId="2" fontId="24" fillId="0" borderId="7" xfId="0" applyNumberFormat="1" applyFont="1" applyFill="1" applyBorder="1" applyAlignment="1">
      <alignment horizontal="right"/>
    </xf>
    <xf numFmtId="2" fontId="24" fillId="0" borderId="7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7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7" xfId="0" applyNumberFormat="1" applyFont="1" applyBorder="1" applyAlignment="1">
      <alignment horizontal="center"/>
    </xf>
    <xf numFmtId="2" fontId="22" fillId="0" borderId="7" xfId="0" applyNumberFormat="1" applyFont="1" applyFill="1" applyBorder="1" applyAlignment="1"/>
    <xf numFmtId="10" fontId="24" fillId="2" borderId="7" xfId="0" applyNumberFormat="1" applyFont="1" applyFill="1" applyBorder="1" applyAlignment="1">
      <alignment horizontal="right"/>
    </xf>
    <xf numFmtId="10" fontId="24" fillId="0" borderId="7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7" xfId="0" applyNumberFormat="1" applyFont="1" applyFill="1" applyBorder="1" applyAlignment="1"/>
    <xf numFmtId="10" fontId="31" fillId="2" borderId="7" xfId="3" applyNumberFormat="1" applyFont="1" applyFill="1" applyBorder="1" applyAlignment="1"/>
    <xf numFmtId="2" fontId="31" fillId="2" borderId="7" xfId="0" applyNumberFormat="1" applyFont="1" applyFill="1" applyBorder="1" applyAlignment="1">
      <alignment horizontal="right"/>
    </xf>
    <xf numFmtId="10" fontId="31" fillId="2" borderId="7" xfId="3" applyNumberFormat="1" applyFont="1" applyFill="1" applyBorder="1" applyAlignment="1">
      <alignment horizontal="right"/>
    </xf>
    <xf numFmtId="2" fontId="31" fillId="0" borderId="7" xfId="0" applyNumberFormat="1" applyFont="1" applyFill="1" applyBorder="1" applyAlignment="1">
      <alignment horizontal="right"/>
    </xf>
    <xf numFmtId="10" fontId="31" fillId="0" borderId="7" xfId="3" applyNumberFormat="1" applyFont="1" applyFill="1" applyBorder="1" applyAlignment="1">
      <alignment horizontal="right"/>
    </xf>
    <xf numFmtId="0" fontId="31" fillId="2" borderId="7" xfId="0" applyFont="1" applyFill="1" applyBorder="1" applyAlignment="1"/>
    <xf numFmtId="0" fontId="31" fillId="0" borderId="7" xfId="0" applyFont="1" applyBorder="1" applyAlignment="1"/>
    <xf numFmtId="10" fontId="31" fillId="0" borderId="7" xfId="3" applyNumberFormat="1" applyFont="1" applyBorder="1" applyAlignment="1"/>
    <xf numFmtId="166" fontId="4" fillId="3" borderId="0" xfId="0" applyNumberFormat="1" applyFont="1" applyFill="1"/>
    <xf numFmtId="0" fontId="31" fillId="0" borderId="7" xfId="0" applyFont="1" applyFill="1" applyBorder="1" applyAlignment="1"/>
    <xf numFmtId="10" fontId="31" fillId="0" borderId="7" xfId="3" applyNumberFormat="1" applyFont="1" applyFill="1" applyBorder="1" applyAlignment="1"/>
    <xf numFmtId="0" fontId="32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10" fontId="23" fillId="10" borderId="0" xfId="0" applyNumberFormat="1" applyFont="1" applyFill="1" applyBorder="1" applyAlignment="1">
      <alignment horizontal="left"/>
    </xf>
    <xf numFmtId="2" fontId="31" fillId="0" borderId="7" xfId="0" applyNumberFormat="1" applyFont="1" applyFill="1" applyBorder="1" applyAlignment="1"/>
    <xf numFmtId="2" fontId="31" fillId="2" borderId="7" xfId="3" applyNumberFormat="1" applyFont="1" applyFill="1" applyBorder="1" applyAlignment="1"/>
    <xf numFmtId="2" fontId="31" fillId="2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/>
    <xf numFmtId="2" fontId="23" fillId="2" borderId="7" xfId="0" applyNumberFormat="1" applyFont="1" applyFill="1" applyBorder="1" applyAlignment="1"/>
    <xf numFmtId="2" fontId="23" fillId="0" borderId="7" xfId="0" applyNumberFormat="1" applyFont="1" applyFill="1" applyBorder="1" applyAlignment="1"/>
    <xf numFmtId="0" fontId="23" fillId="0" borderId="7" xfId="0" applyFont="1" applyFill="1" applyBorder="1" applyAlignment="1">
      <alignment horizontal="right"/>
    </xf>
    <xf numFmtId="0" fontId="35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4" fillId="11" borderId="0" xfId="0" applyNumberFormat="1" applyFon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2" borderId="0" xfId="0" applyFill="1"/>
    <xf numFmtId="2" fontId="0" fillId="12" borderId="0" xfId="0" applyNumberFormat="1" applyFill="1"/>
    <xf numFmtId="1" fontId="0" fillId="12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6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4" xfId="2" applyFill="1" applyAlignment="1">
      <alignment horizontal="center"/>
    </xf>
    <xf numFmtId="2" fontId="22" fillId="0" borderId="7" xfId="0" applyNumberFormat="1" applyFont="1" applyBorder="1" applyAlignment="1"/>
    <xf numFmtId="16" fontId="0" fillId="0" borderId="0" xfId="0" applyNumberFormat="1" applyAlignment="1">
      <alignment vertical="center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3" borderId="7" xfId="0" applyNumberFormat="1" applyFont="1" applyFill="1" applyBorder="1" applyAlignment="1">
      <alignment horizontal="center"/>
    </xf>
    <xf numFmtId="0" fontId="31" fillId="13" borderId="7" xfId="0" applyFont="1" applyFill="1" applyBorder="1" applyAlignment="1"/>
    <xf numFmtId="10" fontId="31" fillId="13" borderId="7" xfId="3" applyNumberFormat="1" applyFont="1" applyFill="1" applyBorder="1" applyAlignment="1"/>
    <xf numFmtId="2" fontId="31" fillId="13" borderId="7" xfId="3" applyNumberFormat="1" applyFont="1" applyFill="1" applyBorder="1" applyAlignment="1"/>
    <xf numFmtId="10" fontId="31" fillId="13" borderId="7" xfId="3" applyNumberFormat="1" applyFont="1" applyFill="1" applyBorder="1" applyAlignment="1">
      <alignment horizontal="right"/>
    </xf>
    <xf numFmtId="2" fontId="23" fillId="13" borderId="7" xfId="0" applyNumberFormat="1" applyFont="1" applyFill="1" applyBorder="1" applyAlignment="1"/>
    <xf numFmtId="2" fontId="24" fillId="13" borderId="7" xfId="0" applyNumberFormat="1" applyFont="1" applyFill="1" applyBorder="1" applyAlignment="1">
      <alignment horizontal="right"/>
    </xf>
    <xf numFmtId="2" fontId="22" fillId="13" borderId="7" xfId="0" applyNumberFormat="1" applyFont="1" applyFill="1" applyBorder="1" applyAlignment="1"/>
    <xf numFmtId="10" fontId="24" fillId="13" borderId="7" xfId="0" applyNumberFormat="1" applyFont="1" applyFill="1" applyBorder="1" applyAlignment="1">
      <alignment horizontal="right"/>
    </xf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1" fontId="0" fillId="14" borderId="0" xfId="0" applyNumberFormat="1" applyFill="1"/>
    <xf numFmtId="2" fontId="0" fillId="14" borderId="0" xfId="0" applyNumberFormat="1" applyFill="1"/>
    <xf numFmtId="0" fontId="0" fillId="14" borderId="0" xfId="0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5" borderId="8" xfId="0" applyFont="1" applyFill="1" applyBorder="1"/>
    <xf numFmtId="16" fontId="0" fillId="15" borderId="8" xfId="0" applyNumberFormat="1" applyFill="1" applyBorder="1"/>
    <xf numFmtId="0" fontId="0" fillId="15" borderId="8" xfId="0" applyFill="1" applyBorder="1"/>
    <xf numFmtId="2" fontId="0" fillId="15" borderId="8" xfId="0" applyNumberFormat="1" applyFill="1" applyBorder="1"/>
    <xf numFmtId="1" fontId="0" fillId="15" borderId="8" xfId="0" applyNumberFormat="1" applyFill="1" applyBorder="1"/>
    <xf numFmtId="0" fontId="3" fillId="15" borderId="8" xfId="0" applyFont="1" applyFill="1" applyBorder="1"/>
    <xf numFmtId="0" fontId="37" fillId="15" borderId="8" xfId="1" applyFont="1" applyFill="1" applyBorder="1"/>
    <xf numFmtId="0" fontId="21" fillId="15" borderId="8" xfId="0" applyFont="1" applyFill="1" applyBorder="1"/>
    <xf numFmtId="2" fontId="3" fillId="15" borderId="8" xfId="0" applyNumberFormat="1" applyFont="1" applyFill="1" applyBorder="1"/>
    <xf numFmtId="1" fontId="3" fillId="15" borderId="8" xfId="0" applyNumberFormat="1" applyFont="1" applyFill="1" applyBorder="1"/>
    <xf numFmtId="10" fontId="3" fillId="15" borderId="8" xfId="3" applyNumberFormat="1" applyFont="1" applyFill="1" applyBorder="1"/>
    <xf numFmtId="0" fontId="8" fillId="15" borderId="8" xfId="0" applyFont="1" applyFill="1" applyBorder="1" applyAlignment="1">
      <alignment vertical="center"/>
    </xf>
    <xf numFmtId="16" fontId="7" fillId="15" borderId="8" xfId="0" applyNumberFormat="1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right" vertical="center"/>
    </xf>
    <xf numFmtId="2" fontId="7" fillId="15" borderId="8" xfId="0" applyNumberFormat="1" applyFont="1" applyFill="1" applyBorder="1" applyAlignment="1">
      <alignment horizontal="right" vertical="center"/>
    </xf>
    <xf numFmtId="0" fontId="7" fillId="15" borderId="8" xfId="0" applyFont="1" applyFill="1" applyBorder="1" applyAlignment="1">
      <alignment horizontal="center" vertical="center"/>
    </xf>
    <xf numFmtId="10" fontId="7" fillId="15" borderId="8" xfId="0" applyNumberFormat="1" applyFont="1" applyFill="1" applyBorder="1" applyAlignment="1">
      <alignment horizontal="right" vertical="center"/>
    </xf>
    <xf numFmtId="16" fontId="6" fillId="15" borderId="8" xfId="0" applyNumberFormat="1" applyFont="1" applyFill="1" applyBorder="1" applyAlignment="1">
      <alignment horizontal="center" vertical="center"/>
    </xf>
    <xf numFmtId="0" fontId="6" fillId="15" borderId="8" xfId="0" applyFont="1" applyFill="1" applyBorder="1" applyAlignment="1">
      <alignment horizontal="right" vertical="center"/>
    </xf>
    <xf numFmtId="2" fontId="6" fillId="15" borderId="8" xfId="0" applyNumberFormat="1" applyFont="1" applyFill="1" applyBorder="1" applyAlignment="1">
      <alignment horizontal="right" vertical="center"/>
    </xf>
    <xf numFmtId="0" fontId="6" fillId="15" borderId="8" xfId="0" applyFont="1" applyFill="1" applyBorder="1" applyAlignment="1">
      <alignment horizontal="center" vertical="center"/>
    </xf>
    <xf numFmtId="10" fontId="6" fillId="15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8" fillId="15" borderId="8" xfId="0" applyFont="1" applyFill="1" applyBorder="1" applyAlignment="1">
      <alignment vertical="center"/>
    </xf>
    <xf numFmtId="16" fontId="38" fillId="15" borderId="8" xfId="0" applyNumberFormat="1" applyFont="1" applyFill="1" applyBorder="1" applyAlignment="1">
      <alignment horizontal="center" vertical="center"/>
    </xf>
    <xf numFmtId="0" fontId="38" fillId="15" borderId="8" xfId="0" applyFont="1" applyFill="1" applyBorder="1" applyAlignment="1">
      <alignment horizontal="right" vertical="center"/>
    </xf>
    <xf numFmtId="2" fontId="38" fillId="15" borderId="8" xfId="0" applyNumberFormat="1" applyFont="1" applyFill="1" applyBorder="1" applyAlignment="1">
      <alignment horizontal="right" vertical="center"/>
    </xf>
    <xf numFmtId="0" fontId="38" fillId="15" borderId="8" xfId="0" applyFont="1" applyFill="1" applyBorder="1" applyAlignment="1">
      <alignment horizontal="center" vertical="center"/>
    </xf>
    <xf numFmtId="10" fontId="38" fillId="15" borderId="8" xfId="0" applyNumberFormat="1" applyFont="1" applyFill="1" applyBorder="1" applyAlignment="1">
      <alignment horizontal="right" vertical="center"/>
    </xf>
    <xf numFmtId="0" fontId="39" fillId="15" borderId="8" xfId="0" applyFont="1" applyFill="1" applyBorder="1" applyAlignment="1">
      <alignment horizontal="center" vertical="center"/>
    </xf>
    <xf numFmtId="0" fontId="39" fillId="15" borderId="8" xfId="0" applyFont="1" applyFill="1" applyBorder="1" applyAlignment="1">
      <alignment horizontal="right" vertical="center"/>
    </xf>
    <xf numFmtId="2" fontId="39" fillId="15" borderId="8" xfId="0" applyNumberFormat="1" applyFont="1" applyFill="1" applyBorder="1" applyAlignment="1">
      <alignment horizontal="right" vertical="center"/>
    </xf>
    <xf numFmtId="10" fontId="39" fillId="15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9" fillId="15" borderId="8" xfId="0" applyNumberFormat="1" applyFont="1" applyFill="1" applyBorder="1" applyAlignment="1">
      <alignment horizontal="center" vertical="center"/>
    </xf>
    <xf numFmtId="167" fontId="7" fillId="15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5" borderId="8" xfId="0" applyNumberFormat="1" applyFont="1" applyFill="1" applyBorder="1" applyAlignment="1">
      <alignment horizontal="center" vertical="center"/>
    </xf>
    <xf numFmtId="2" fontId="6" fillId="15" borderId="8" xfId="0" applyNumberFormat="1" applyFont="1" applyFill="1" applyBorder="1" applyAlignment="1">
      <alignment horizontal="center" vertical="center"/>
    </xf>
    <xf numFmtId="10" fontId="6" fillId="15" borderId="8" xfId="3" applyNumberFormat="1" applyFont="1" applyFill="1" applyBorder="1" applyAlignment="1">
      <alignment horizontal="right" vertical="center"/>
    </xf>
    <xf numFmtId="0" fontId="5" fillId="15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1" fillId="13" borderId="7" xfId="0" applyNumberFormat="1" applyFont="1" applyFill="1" applyBorder="1" applyAlignment="1"/>
    <xf numFmtId="1" fontId="0" fillId="10" borderId="0" xfId="0" applyNumberFormat="1" applyFill="1"/>
    <xf numFmtId="2" fontId="0" fillId="10" borderId="0" xfId="0" applyNumberFormat="1" applyFill="1"/>
    <xf numFmtId="0" fontId="0" fillId="10" borderId="0" xfId="0" applyFill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4" fillId="10" borderId="0" xfId="0" applyNumberFormat="1" applyFont="1" applyFill="1" applyBorder="1" applyAlignment="1">
      <alignment horizontal="left"/>
    </xf>
    <xf numFmtId="169" fontId="22" fillId="0" borderId="0" xfId="3" applyNumberFormat="1" applyFont="1" applyFill="1" applyAlignment="1">
      <alignment horizontal="right"/>
    </xf>
    <xf numFmtId="10" fontId="24" fillId="2" borderId="0" xfId="0" applyNumberFormat="1" applyFont="1" applyFill="1" applyBorder="1" applyAlignment="1">
      <alignment horizontal="right"/>
    </xf>
    <xf numFmtId="10" fontId="24" fillId="0" borderId="0" xfId="0" applyNumberFormat="1" applyFont="1" applyFill="1" applyBorder="1" applyAlignment="1">
      <alignment horizontal="right"/>
    </xf>
    <xf numFmtId="10" fontId="24" fillId="13" borderId="0" xfId="0" applyNumberFormat="1" applyFont="1" applyFill="1" applyBorder="1" applyAlignment="1">
      <alignment horizontal="right"/>
    </xf>
    <xf numFmtId="0" fontId="23" fillId="4" borderId="0" xfId="0" applyFont="1" applyFill="1" applyAlignment="1">
      <alignment horizontal="center" vertical="center"/>
    </xf>
    <xf numFmtId="14" fontId="23" fillId="4" borderId="0" xfId="0" applyNumberFormat="1" applyFont="1" applyFill="1" applyAlignment="1">
      <alignment horizontal="center" vertical="center"/>
    </xf>
    <xf numFmtId="10" fontId="23" fillId="4" borderId="0" xfId="3" applyNumberFormat="1" applyFont="1" applyFill="1" applyAlignment="1">
      <alignment horizontal="center" vertical="center"/>
    </xf>
    <xf numFmtId="2" fontId="23" fillId="4" borderId="0" xfId="0" applyNumberFormat="1" applyFont="1" applyFill="1" applyAlignment="1">
      <alignment horizontal="center" vertical="center"/>
    </xf>
    <xf numFmtId="169" fontId="23" fillId="4" borderId="0" xfId="3" applyNumberFormat="1" applyFont="1" applyFill="1" applyAlignment="1">
      <alignment horizontal="center" vertical="center"/>
    </xf>
    <xf numFmtId="0" fontId="41" fillId="0" borderId="0" xfId="0" applyFont="1"/>
    <xf numFmtId="0" fontId="40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1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1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6" fillId="7" borderId="0" xfId="0" applyFont="1" applyFill="1"/>
    <xf numFmtId="166" fontId="36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6" fontId="4" fillId="0" borderId="0" xfId="0" applyNumberFormat="1" applyFont="1" applyFill="1"/>
    <xf numFmtId="16" fontId="0" fillId="0" borderId="0" xfId="0" applyNumberFormat="1" applyAlignment="1">
      <alignment horizontal="right" vertical="center"/>
    </xf>
    <xf numFmtId="166" fontId="36" fillId="7" borderId="0" xfId="0" applyNumberFormat="1" applyFont="1" applyFill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6" borderId="0" xfId="0" applyFont="1" applyFill="1" applyAlignment="1">
      <alignment horizontal="center" vertical="center"/>
    </xf>
    <xf numFmtId="14" fontId="7" fillId="16" borderId="0" xfId="0" applyNumberFormat="1" applyFont="1" applyFill="1" applyAlignment="1">
      <alignment horizontal="center" vertical="center"/>
    </xf>
    <xf numFmtId="0" fontId="42" fillId="0" borderId="0" xfId="0" applyFont="1"/>
    <xf numFmtId="4" fontId="0" fillId="7" borderId="0" xfId="0" applyNumberFormat="1" applyFill="1"/>
    <xf numFmtId="0" fontId="43" fillId="0" borderId="0" xfId="0" applyFont="1"/>
    <xf numFmtId="0" fontId="44" fillId="0" borderId="0" xfId="0" applyFont="1"/>
    <xf numFmtId="16" fontId="0" fillId="15" borderId="8" xfId="0" applyNumberFormat="1" applyFill="1" applyBorder="1" applyAlignment="1">
      <alignment horizontal="right" vertical="center"/>
    </xf>
    <xf numFmtId="0" fontId="0" fillId="0" borderId="0" xfId="0" applyAlignment="1">
      <alignment horizontal="right" vertical="center" wrapText="1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0" fontId="16" fillId="7" borderId="4" xfId="2" applyFill="1" applyAlignment="1">
      <alignment horizont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593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Balance!$B$2:$B$189</c:f>
              <c:numCache>
                <c:formatCode>m/d/yyyy</c:formatCode>
                <c:ptCount val="1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</c:numCache>
            </c:numRef>
          </c:xVal>
          <c:yVal>
            <c:numRef>
              <c:f>Balance!$I$2:$I$191</c:f>
              <c:numCache>
                <c:formatCode>0.00</c:formatCode>
                <c:ptCount val="19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314232.21999999997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9558248"/>
        <c:axId val="329557464"/>
      </c:scatterChart>
      <c:valAx>
        <c:axId val="329558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557464"/>
        <c:crosses val="autoZero"/>
        <c:crossBetween val="midCat"/>
      </c:valAx>
      <c:valAx>
        <c:axId val="32955746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558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</c:numCache>
            </c:numRef>
          </c:xVal>
          <c:yVal>
            <c:numRef>
              <c:f>Balance!$M$2:$M$193</c:f>
              <c:numCache>
                <c:formatCode>0.00</c:formatCode>
                <c:ptCount val="19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-85767.780000000028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9552760"/>
        <c:axId val="329559032"/>
      </c:scatterChart>
      <c:valAx>
        <c:axId val="329552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559032"/>
        <c:crosses val="autoZero"/>
        <c:crossBetween val="midCat"/>
      </c:valAx>
      <c:valAx>
        <c:axId val="329559032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552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</c:f>
              <c:numCache>
                <c:formatCode>m/d/yyyy</c:formatCode>
                <c:ptCount val="19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</c:numCache>
            </c:numRef>
          </c:xVal>
          <c:yVal>
            <c:numRef>
              <c:f>Balance!$C$2:$C$198</c:f>
              <c:numCache>
                <c:formatCode>0.00</c:formatCode>
                <c:ptCount val="19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9553936"/>
        <c:axId val="329557856"/>
      </c:scatterChart>
      <c:valAx>
        <c:axId val="329553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557856"/>
        <c:crosses val="autoZero"/>
        <c:crossBetween val="midCat"/>
      </c:valAx>
      <c:valAx>
        <c:axId val="32955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553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</c:numCache>
            </c:numRef>
          </c:xVal>
          <c:yVal>
            <c:numRef>
              <c:f>Balance!$P$2:$P$212</c:f>
              <c:numCache>
                <c:formatCode>0.00%</c:formatCode>
                <c:ptCount val="2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9555504"/>
        <c:axId val="329558640"/>
      </c:scatterChart>
      <c:valAx>
        <c:axId val="329555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558640"/>
        <c:crosses val="autoZero"/>
        <c:crossBetween val="midCat"/>
      </c:valAx>
      <c:valAx>
        <c:axId val="329558640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555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42493</c:v>
                </c:pt>
                <c:pt idx="1">
                  <c:v>42492</c:v>
                </c:pt>
                <c:pt idx="2">
                  <c:v>42489</c:v>
                </c:pt>
                <c:pt idx="3">
                  <c:v>42488</c:v>
                </c:pt>
                <c:pt idx="4">
                  <c:v>42487</c:v>
                </c:pt>
                <c:pt idx="5">
                  <c:v>42486</c:v>
                </c:pt>
                <c:pt idx="6">
                  <c:v>42485</c:v>
                </c:pt>
                <c:pt idx="7">
                  <c:v>42482</c:v>
                </c:pt>
                <c:pt idx="8">
                  <c:v>42481</c:v>
                </c:pt>
                <c:pt idx="9">
                  <c:v>42480</c:v>
                </c:pt>
                <c:pt idx="10">
                  <c:v>42479</c:v>
                </c:pt>
                <c:pt idx="11">
                  <c:v>42478</c:v>
                </c:pt>
                <c:pt idx="12">
                  <c:v>42475</c:v>
                </c:pt>
                <c:pt idx="13">
                  <c:v>42474</c:v>
                </c:pt>
                <c:pt idx="14">
                  <c:v>42473</c:v>
                </c:pt>
                <c:pt idx="15">
                  <c:v>42472</c:v>
                </c:pt>
                <c:pt idx="16">
                  <c:v>42471</c:v>
                </c:pt>
                <c:pt idx="17">
                  <c:v>42468</c:v>
                </c:pt>
                <c:pt idx="18">
                  <c:v>42467</c:v>
                </c:pt>
                <c:pt idx="19">
                  <c:v>42466</c:v>
                </c:pt>
                <c:pt idx="20">
                  <c:v>42465</c:v>
                </c:pt>
                <c:pt idx="21">
                  <c:v>42464</c:v>
                </c:pt>
                <c:pt idx="22">
                  <c:v>42461</c:v>
                </c:pt>
                <c:pt idx="23">
                  <c:v>42460</c:v>
                </c:pt>
                <c:pt idx="24">
                  <c:v>42459</c:v>
                </c:pt>
                <c:pt idx="25">
                  <c:v>42458</c:v>
                </c:pt>
                <c:pt idx="26">
                  <c:v>42457</c:v>
                </c:pt>
                <c:pt idx="27">
                  <c:v>42453</c:v>
                </c:pt>
                <c:pt idx="28">
                  <c:v>42452</c:v>
                </c:pt>
                <c:pt idx="29">
                  <c:v>42451</c:v>
                </c:pt>
                <c:pt idx="30">
                  <c:v>42450</c:v>
                </c:pt>
                <c:pt idx="31">
                  <c:v>42447</c:v>
                </c:pt>
                <c:pt idx="32">
                  <c:v>42446</c:v>
                </c:pt>
                <c:pt idx="33">
                  <c:v>42445</c:v>
                </c:pt>
                <c:pt idx="34">
                  <c:v>42444</c:v>
                </c:pt>
                <c:pt idx="35">
                  <c:v>42443</c:v>
                </c:pt>
                <c:pt idx="36">
                  <c:v>42440</c:v>
                </c:pt>
                <c:pt idx="37">
                  <c:v>42439</c:v>
                </c:pt>
                <c:pt idx="38">
                  <c:v>42438</c:v>
                </c:pt>
                <c:pt idx="39">
                  <c:v>42437</c:v>
                </c:pt>
                <c:pt idx="40">
                  <c:v>42436</c:v>
                </c:pt>
                <c:pt idx="41">
                  <c:v>42433</c:v>
                </c:pt>
                <c:pt idx="42">
                  <c:v>42432</c:v>
                </c:pt>
                <c:pt idx="43">
                  <c:v>42431</c:v>
                </c:pt>
                <c:pt idx="44">
                  <c:v>42430</c:v>
                </c:pt>
                <c:pt idx="45">
                  <c:v>42429</c:v>
                </c:pt>
                <c:pt idx="46">
                  <c:v>42426</c:v>
                </c:pt>
                <c:pt idx="47">
                  <c:v>42425</c:v>
                </c:pt>
                <c:pt idx="48">
                  <c:v>42424</c:v>
                </c:pt>
                <c:pt idx="49">
                  <c:v>42423</c:v>
                </c:pt>
                <c:pt idx="50">
                  <c:v>42422</c:v>
                </c:pt>
                <c:pt idx="51">
                  <c:v>42419</c:v>
                </c:pt>
                <c:pt idx="52">
                  <c:v>42418</c:v>
                </c:pt>
                <c:pt idx="53">
                  <c:v>42417</c:v>
                </c:pt>
                <c:pt idx="54">
                  <c:v>42416</c:v>
                </c:pt>
                <c:pt idx="55">
                  <c:v>42412</c:v>
                </c:pt>
                <c:pt idx="56">
                  <c:v>42412</c:v>
                </c:pt>
                <c:pt idx="57">
                  <c:v>42411</c:v>
                </c:pt>
                <c:pt idx="58">
                  <c:v>42410</c:v>
                </c:pt>
                <c:pt idx="59">
                  <c:v>42409</c:v>
                </c:pt>
                <c:pt idx="60">
                  <c:v>42408</c:v>
                </c:pt>
                <c:pt idx="61">
                  <c:v>42405</c:v>
                </c:pt>
                <c:pt idx="62">
                  <c:v>42404</c:v>
                </c:pt>
                <c:pt idx="63">
                  <c:v>42403</c:v>
                </c:pt>
                <c:pt idx="64">
                  <c:v>42402</c:v>
                </c:pt>
                <c:pt idx="65">
                  <c:v>42401</c:v>
                </c:pt>
                <c:pt idx="66">
                  <c:v>42398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12.79</c:v>
                </c:pt>
                <c:pt idx="1">
                  <c:v>13.55</c:v>
                </c:pt>
                <c:pt idx="2">
                  <c:v>14.09</c:v>
                </c:pt>
                <c:pt idx="3">
                  <c:v>14.35</c:v>
                </c:pt>
                <c:pt idx="4">
                  <c:v>14.84</c:v>
                </c:pt>
                <c:pt idx="5">
                  <c:v>14.44</c:v>
                </c:pt>
                <c:pt idx="6">
                  <c:v>13.83</c:v>
                </c:pt>
                <c:pt idx="7">
                  <c:v>14.34</c:v>
                </c:pt>
                <c:pt idx="8">
                  <c:v>13.86</c:v>
                </c:pt>
                <c:pt idx="9">
                  <c:v>14.06</c:v>
                </c:pt>
                <c:pt idx="10">
                  <c:v>13.95</c:v>
                </c:pt>
                <c:pt idx="11">
                  <c:v>13.36</c:v>
                </c:pt>
                <c:pt idx="12">
                  <c:v>13.01</c:v>
                </c:pt>
                <c:pt idx="13">
                  <c:v>13.11</c:v>
                </c:pt>
                <c:pt idx="14">
                  <c:v>12.92</c:v>
                </c:pt>
                <c:pt idx="15">
                  <c:v>13.12</c:v>
                </c:pt>
                <c:pt idx="16">
                  <c:v>11.67</c:v>
                </c:pt>
                <c:pt idx="17">
                  <c:v>11.78</c:v>
                </c:pt>
                <c:pt idx="18">
                  <c:v>11.22</c:v>
                </c:pt>
                <c:pt idx="19">
                  <c:v>11.02</c:v>
                </c:pt>
                <c:pt idx="20">
                  <c:v>10.63</c:v>
                </c:pt>
                <c:pt idx="21">
                  <c:v>10.53</c:v>
                </c:pt>
                <c:pt idx="22">
                  <c:v>10.56</c:v>
                </c:pt>
                <c:pt idx="23">
                  <c:v>11.14</c:v>
                </c:pt>
                <c:pt idx="24">
                  <c:v>10.53</c:v>
                </c:pt>
                <c:pt idx="25">
                  <c:v>10.4</c:v>
                </c:pt>
                <c:pt idx="26">
                  <c:v>10.16</c:v>
                </c:pt>
                <c:pt idx="27">
                  <c:v>10.29</c:v>
                </c:pt>
                <c:pt idx="28">
                  <c:v>10.19</c:v>
                </c:pt>
                <c:pt idx="29">
                  <c:v>11.31</c:v>
                </c:pt>
                <c:pt idx="30">
                  <c:v>11.43</c:v>
                </c:pt>
                <c:pt idx="31">
                  <c:v>11.63</c:v>
                </c:pt>
                <c:pt idx="32">
                  <c:v>11.45</c:v>
                </c:pt>
                <c:pt idx="33">
                  <c:v>11.52</c:v>
                </c:pt>
                <c:pt idx="34">
                  <c:v>11.31</c:v>
                </c:pt>
                <c:pt idx="35">
                  <c:v>11.09</c:v>
                </c:pt>
                <c:pt idx="36">
                  <c:v>11.16</c:v>
                </c:pt>
                <c:pt idx="37">
                  <c:v>10.59</c:v>
                </c:pt>
                <c:pt idx="38">
                  <c:v>10.48</c:v>
                </c:pt>
                <c:pt idx="39">
                  <c:v>10.119999999999999</c:v>
                </c:pt>
                <c:pt idx="40">
                  <c:v>11.03</c:v>
                </c:pt>
                <c:pt idx="41">
                  <c:v>11</c:v>
                </c:pt>
                <c:pt idx="42">
                  <c:v>9.9700000000000006</c:v>
                </c:pt>
                <c:pt idx="43">
                  <c:v>9.1</c:v>
                </c:pt>
                <c:pt idx="44">
                  <c:v>7.96</c:v>
                </c:pt>
                <c:pt idx="45">
                  <c:v>8.2100000000000009</c:v>
                </c:pt>
                <c:pt idx="46">
                  <c:v>8.0299999999999994</c:v>
                </c:pt>
                <c:pt idx="47">
                  <c:v>7.39</c:v>
                </c:pt>
                <c:pt idx="48">
                  <c:v>7.22</c:v>
                </c:pt>
                <c:pt idx="49">
                  <c:v>7.03</c:v>
                </c:pt>
                <c:pt idx="50">
                  <c:v>7.49</c:v>
                </c:pt>
                <c:pt idx="51">
                  <c:v>6.73</c:v>
                </c:pt>
                <c:pt idx="52">
                  <c:v>6.93</c:v>
                </c:pt>
                <c:pt idx="53">
                  <c:v>7.41</c:v>
                </c:pt>
                <c:pt idx="54">
                  <c:v>7.4</c:v>
                </c:pt>
                <c:pt idx="55">
                  <c:v>7.49</c:v>
                </c:pt>
                <c:pt idx="57">
                  <c:v>7.06</c:v>
                </c:pt>
                <c:pt idx="58">
                  <c:v>7.13</c:v>
                </c:pt>
                <c:pt idx="59">
                  <c:v>7.29</c:v>
                </c:pt>
                <c:pt idx="60">
                  <c:v>7.82</c:v>
                </c:pt>
                <c:pt idx="61">
                  <c:v>8.4600000000000009</c:v>
                </c:pt>
                <c:pt idx="62">
                  <c:v>9.19</c:v>
                </c:pt>
                <c:pt idx="63">
                  <c:v>9.42</c:v>
                </c:pt>
                <c:pt idx="64">
                  <c:v>8.74</c:v>
                </c:pt>
                <c:pt idx="65">
                  <c:v>9.74</c:v>
                </c:pt>
                <c:pt idx="66">
                  <c:v>9.73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556680"/>
        <c:axId val="329557072"/>
      </c:lineChart>
      <c:dateAx>
        <c:axId val="32955668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557072"/>
        <c:crosses val="autoZero"/>
        <c:auto val="1"/>
        <c:lblOffset val="100"/>
        <c:baseTimeUnit val="days"/>
      </c:dateAx>
      <c:valAx>
        <c:axId val="32955707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556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KR!$W$2:$W$69</c:f>
              <c:strCache>
                <c:ptCount val="68"/>
                <c:pt idx="0">
                  <c:v>3-May-16</c:v>
                </c:pt>
                <c:pt idx="1">
                  <c:v>2-May-16</c:v>
                </c:pt>
                <c:pt idx="2">
                  <c:v>29-Apr-16</c:v>
                </c:pt>
                <c:pt idx="3">
                  <c:v>28-Apr-16</c:v>
                </c:pt>
                <c:pt idx="4">
                  <c:v>27-Apr-16</c:v>
                </c:pt>
                <c:pt idx="5">
                  <c:v>26-Apr-16</c:v>
                </c:pt>
                <c:pt idx="6">
                  <c:v>25-Apr-16</c:v>
                </c:pt>
                <c:pt idx="7">
                  <c:v>22-Apr-16</c:v>
                </c:pt>
                <c:pt idx="8">
                  <c:v>21-Apr-16</c:v>
                </c:pt>
                <c:pt idx="9">
                  <c:v>20-Apr-16</c:v>
                </c:pt>
                <c:pt idx="10">
                  <c:v>19-Apr-16</c:v>
                </c:pt>
                <c:pt idx="11">
                  <c:v>18-Apr-16</c:v>
                </c:pt>
                <c:pt idx="12">
                  <c:v>15-Apr-16</c:v>
                </c:pt>
                <c:pt idx="13">
                  <c:v>14-Apr-16</c:v>
                </c:pt>
                <c:pt idx="14">
                  <c:v>13-Apr-16</c:v>
                </c:pt>
                <c:pt idx="15">
                  <c:v>12-Apr-16</c:v>
                </c:pt>
                <c:pt idx="16">
                  <c:v>11-Apr-16</c:v>
                </c:pt>
                <c:pt idx="17">
                  <c:v>8-Apr-16</c:v>
                </c:pt>
                <c:pt idx="18">
                  <c:v>7-Apr-16</c:v>
                </c:pt>
                <c:pt idx="19">
                  <c:v>6-Apr-16</c:v>
                </c:pt>
                <c:pt idx="20">
                  <c:v>5-Apr-16</c:v>
                </c:pt>
                <c:pt idx="21">
                  <c:v>4-Apr-16</c:v>
                </c:pt>
                <c:pt idx="22">
                  <c:v>1-Apr-16</c:v>
                </c:pt>
                <c:pt idx="23">
                  <c:v>31-Mar-16</c:v>
                </c:pt>
                <c:pt idx="24">
                  <c:v>30-Mar-16</c:v>
                </c:pt>
                <c:pt idx="25">
                  <c:v>29-Mar-16</c:v>
                </c:pt>
                <c:pt idx="26">
                  <c:v>28-Mar-16</c:v>
                </c:pt>
                <c:pt idx="27">
                  <c:v>24-Mar-16</c:v>
                </c:pt>
                <c:pt idx="28">
                  <c:v>23-Mar-16</c:v>
                </c:pt>
                <c:pt idx="29">
                  <c:v>22-Mar-16</c:v>
                </c:pt>
                <c:pt idx="30">
                  <c:v>21-Mar-16</c:v>
                </c:pt>
                <c:pt idx="31">
                  <c:v>18-Mar-16</c:v>
                </c:pt>
                <c:pt idx="32">
                  <c:v>17-Mar-16</c:v>
                </c:pt>
                <c:pt idx="33">
                  <c:v>16-Mar-16</c:v>
                </c:pt>
                <c:pt idx="34">
                  <c:v>15-Mar-16</c:v>
                </c:pt>
                <c:pt idx="35">
                  <c:v>14-Mar-16</c:v>
                </c:pt>
                <c:pt idx="36">
                  <c:v>11-Mar-16</c:v>
                </c:pt>
                <c:pt idx="37">
                  <c:v>10-Mar-16</c:v>
                </c:pt>
                <c:pt idx="38">
                  <c:v>9-Mar-16</c:v>
                </c:pt>
                <c:pt idx="39">
                  <c:v>8-Mar-16</c:v>
                </c:pt>
                <c:pt idx="40">
                  <c:v>7-Mar-16</c:v>
                </c:pt>
                <c:pt idx="41">
                  <c:v>4-Mar-16</c:v>
                </c:pt>
                <c:pt idx="42">
                  <c:v>3-Mar-16</c:v>
                </c:pt>
                <c:pt idx="43">
                  <c:v>2-Mar-16</c:v>
                </c:pt>
                <c:pt idx="44">
                  <c:v>1-Mar-16</c:v>
                </c:pt>
                <c:pt idx="45">
                  <c:v>29-Feb-16</c:v>
                </c:pt>
                <c:pt idx="46">
                  <c:v>26-Feb-16</c:v>
                </c:pt>
                <c:pt idx="47">
                  <c:v>25-Feb-16</c:v>
                </c:pt>
                <c:pt idx="48">
                  <c:v>24-Feb-16</c:v>
                </c:pt>
                <c:pt idx="49">
                  <c:v>23-Feb-16</c:v>
                </c:pt>
                <c:pt idx="50">
                  <c:v>22-Feb-16</c:v>
                </c:pt>
                <c:pt idx="51">
                  <c:v>19-Feb-16</c:v>
                </c:pt>
                <c:pt idx="52">
                  <c:v>18-Feb-16</c:v>
                </c:pt>
                <c:pt idx="53">
                  <c:v>17-Feb-16</c:v>
                </c:pt>
                <c:pt idx="54">
                  <c:v>16-Feb-16</c:v>
                </c:pt>
                <c:pt idx="55">
                  <c:v>12-Feb-16</c:v>
                </c:pt>
                <c:pt idx="56">
                  <c:v>11-Feb-16</c:v>
                </c:pt>
                <c:pt idx="57">
                  <c:v>10-Feb-16</c:v>
                </c:pt>
                <c:pt idx="58">
                  <c:v>10-Feb-16</c:v>
                </c:pt>
                <c:pt idx="59">
                  <c:v>9-Feb-16</c:v>
                </c:pt>
                <c:pt idx="60">
                  <c:v>8-Feb-16</c:v>
                </c:pt>
                <c:pt idx="61">
                  <c:v>5-Feb-16</c:v>
                </c:pt>
                <c:pt idx="62">
                  <c:v>4-Feb-16</c:v>
                </c:pt>
                <c:pt idx="63">
                  <c:v>3-Feb-16</c:v>
                </c:pt>
                <c:pt idx="64">
                  <c:v>2-Feb-16</c:v>
                </c:pt>
                <c:pt idx="65">
                  <c:v>1-Feb-16</c:v>
                </c:pt>
                <c:pt idx="66">
                  <c:v>29-Jan-16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KR!$AA$2:$AA$69</c:f>
              <c:numCache>
                <c:formatCode>General</c:formatCode>
                <c:ptCount val="68"/>
                <c:pt idx="0">
                  <c:v>35.200000000000003</c:v>
                </c:pt>
                <c:pt idx="1">
                  <c:v>35.43</c:v>
                </c:pt>
                <c:pt idx="2">
                  <c:v>35.39</c:v>
                </c:pt>
                <c:pt idx="3">
                  <c:v>35.92</c:v>
                </c:pt>
                <c:pt idx="4">
                  <c:v>36.31</c:v>
                </c:pt>
                <c:pt idx="5">
                  <c:v>36.4</c:v>
                </c:pt>
                <c:pt idx="6">
                  <c:v>36.770000000000003</c:v>
                </c:pt>
                <c:pt idx="7">
                  <c:v>35.58</c:v>
                </c:pt>
                <c:pt idx="8">
                  <c:v>36.47</c:v>
                </c:pt>
                <c:pt idx="9">
                  <c:v>36.950000000000003</c:v>
                </c:pt>
                <c:pt idx="10">
                  <c:v>36.229999999999997</c:v>
                </c:pt>
                <c:pt idx="11">
                  <c:v>36.68</c:v>
                </c:pt>
                <c:pt idx="12">
                  <c:v>36.909999999999997</c:v>
                </c:pt>
                <c:pt idx="13">
                  <c:v>37.07</c:v>
                </c:pt>
                <c:pt idx="14">
                  <c:v>37.86</c:v>
                </c:pt>
                <c:pt idx="15">
                  <c:v>37.159999999999997</c:v>
                </c:pt>
                <c:pt idx="16">
                  <c:v>37.17</c:v>
                </c:pt>
                <c:pt idx="17">
                  <c:v>37.99</c:v>
                </c:pt>
                <c:pt idx="18">
                  <c:v>38.17</c:v>
                </c:pt>
                <c:pt idx="19">
                  <c:v>39.08</c:v>
                </c:pt>
                <c:pt idx="20">
                  <c:v>38.22</c:v>
                </c:pt>
                <c:pt idx="21">
                  <c:v>38.03</c:v>
                </c:pt>
                <c:pt idx="22">
                  <c:v>38.32</c:v>
                </c:pt>
                <c:pt idx="23">
                  <c:v>38.25</c:v>
                </c:pt>
                <c:pt idx="24">
                  <c:v>38.090000000000003</c:v>
                </c:pt>
                <c:pt idx="25">
                  <c:v>38.03</c:v>
                </c:pt>
                <c:pt idx="26">
                  <c:v>38.06</c:v>
                </c:pt>
                <c:pt idx="27">
                  <c:v>37.65</c:v>
                </c:pt>
                <c:pt idx="28">
                  <c:v>37.590000000000003</c:v>
                </c:pt>
                <c:pt idx="29">
                  <c:v>37.950000000000003</c:v>
                </c:pt>
                <c:pt idx="30">
                  <c:v>38.130000000000003</c:v>
                </c:pt>
                <c:pt idx="31">
                  <c:v>38.56</c:v>
                </c:pt>
                <c:pt idx="32">
                  <c:v>38.090000000000003</c:v>
                </c:pt>
                <c:pt idx="33">
                  <c:v>38.61</c:v>
                </c:pt>
                <c:pt idx="34">
                  <c:v>38.14</c:v>
                </c:pt>
                <c:pt idx="35">
                  <c:v>38.39</c:v>
                </c:pt>
                <c:pt idx="36">
                  <c:v>38.64</c:v>
                </c:pt>
                <c:pt idx="37">
                  <c:v>37.729999999999997</c:v>
                </c:pt>
                <c:pt idx="38">
                  <c:v>37.81</c:v>
                </c:pt>
                <c:pt idx="39">
                  <c:v>37.020000000000003</c:v>
                </c:pt>
                <c:pt idx="40">
                  <c:v>37.049999999999997</c:v>
                </c:pt>
                <c:pt idx="41">
                  <c:v>36.840000000000003</c:v>
                </c:pt>
                <c:pt idx="42">
                  <c:v>37.799999999999997</c:v>
                </c:pt>
                <c:pt idx="43">
                  <c:v>40.65</c:v>
                </c:pt>
                <c:pt idx="44">
                  <c:v>40.619999999999997</c:v>
                </c:pt>
                <c:pt idx="45">
                  <c:v>39.909999999999997</c:v>
                </c:pt>
                <c:pt idx="46">
                  <c:v>39.450000000000003</c:v>
                </c:pt>
                <c:pt idx="47">
                  <c:v>39.46</c:v>
                </c:pt>
                <c:pt idx="48">
                  <c:v>38.700000000000003</c:v>
                </c:pt>
                <c:pt idx="49">
                  <c:v>38.78</c:v>
                </c:pt>
                <c:pt idx="50">
                  <c:v>38.270000000000003</c:v>
                </c:pt>
                <c:pt idx="51">
                  <c:v>37.82</c:v>
                </c:pt>
                <c:pt idx="52">
                  <c:v>38.06</c:v>
                </c:pt>
                <c:pt idx="53">
                  <c:v>39.42</c:v>
                </c:pt>
                <c:pt idx="54">
                  <c:v>38.49</c:v>
                </c:pt>
                <c:pt idx="55">
                  <c:v>38.33</c:v>
                </c:pt>
                <c:pt idx="56">
                  <c:v>36.43</c:v>
                </c:pt>
                <c:pt idx="57">
                  <c:v>36.85</c:v>
                </c:pt>
                <c:pt idx="59">
                  <c:v>36.729999999999997</c:v>
                </c:pt>
                <c:pt idx="60">
                  <c:v>36.82</c:v>
                </c:pt>
                <c:pt idx="61">
                  <c:v>37.630000000000003</c:v>
                </c:pt>
                <c:pt idx="62">
                  <c:v>38.96</c:v>
                </c:pt>
                <c:pt idx="63">
                  <c:v>40.18</c:v>
                </c:pt>
                <c:pt idx="64">
                  <c:v>40.15</c:v>
                </c:pt>
                <c:pt idx="65">
                  <c:v>40.11</c:v>
                </c:pt>
                <c:pt idx="66">
                  <c:v>38.81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792040"/>
        <c:axId val="341789688"/>
      </c:lineChart>
      <c:catAx>
        <c:axId val="3417920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789688"/>
        <c:crosses val="autoZero"/>
        <c:auto val="1"/>
        <c:lblAlgn val="ctr"/>
        <c:lblOffset val="100"/>
        <c:noMultiLvlLbl val="0"/>
      </c:catAx>
      <c:valAx>
        <c:axId val="3417896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792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42493</c:v>
                </c:pt>
                <c:pt idx="1">
                  <c:v>42492</c:v>
                </c:pt>
                <c:pt idx="2">
                  <c:v>42489</c:v>
                </c:pt>
                <c:pt idx="3">
                  <c:v>42488</c:v>
                </c:pt>
                <c:pt idx="4">
                  <c:v>42487</c:v>
                </c:pt>
                <c:pt idx="5">
                  <c:v>42487</c:v>
                </c:pt>
                <c:pt idx="6">
                  <c:v>42486</c:v>
                </c:pt>
                <c:pt idx="7">
                  <c:v>42485</c:v>
                </c:pt>
                <c:pt idx="8">
                  <c:v>42482</c:v>
                </c:pt>
                <c:pt idx="9">
                  <c:v>42481</c:v>
                </c:pt>
                <c:pt idx="10">
                  <c:v>42480</c:v>
                </c:pt>
                <c:pt idx="11">
                  <c:v>42479</c:v>
                </c:pt>
                <c:pt idx="12">
                  <c:v>42478</c:v>
                </c:pt>
                <c:pt idx="13">
                  <c:v>42475</c:v>
                </c:pt>
                <c:pt idx="14">
                  <c:v>42474</c:v>
                </c:pt>
                <c:pt idx="15">
                  <c:v>42473</c:v>
                </c:pt>
                <c:pt idx="16">
                  <c:v>42472</c:v>
                </c:pt>
                <c:pt idx="17">
                  <c:v>42471</c:v>
                </c:pt>
                <c:pt idx="18">
                  <c:v>42468</c:v>
                </c:pt>
                <c:pt idx="19">
                  <c:v>42467</c:v>
                </c:pt>
                <c:pt idx="20">
                  <c:v>42466</c:v>
                </c:pt>
                <c:pt idx="21">
                  <c:v>42465</c:v>
                </c:pt>
                <c:pt idx="22">
                  <c:v>42464</c:v>
                </c:pt>
                <c:pt idx="23">
                  <c:v>42461</c:v>
                </c:pt>
                <c:pt idx="24">
                  <c:v>42460</c:v>
                </c:pt>
                <c:pt idx="25">
                  <c:v>42459</c:v>
                </c:pt>
                <c:pt idx="26">
                  <c:v>42458</c:v>
                </c:pt>
                <c:pt idx="27">
                  <c:v>42457</c:v>
                </c:pt>
                <c:pt idx="28">
                  <c:v>42453</c:v>
                </c:pt>
                <c:pt idx="29">
                  <c:v>42452</c:v>
                </c:pt>
                <c:pt idx="30">
                  <c:v>42451</c:v>
                </c:pt>
                <c:pt idx="31">
                  <c:v>42450</c:v>
                </c:pt>
                <c:pt idx="32">
                  <c:v>42447</c:v>
                </c:pt>
                <c:pt idx="33">
                  <c:v>42446</c:v>
                </c:pt>
                <c:pt idx="34">
                  <c:v>42445</c:v>
                </c:pt>
                <c:pt idx="35">
                  <c:v>42444</c:v>
                </c:pt>
                <c:pt idx="36">
                  <c:v>42443</c:v>
                </c:pt>
                <c:pt idx="37">
                  <c:v>42440</c:v>
                </c:pt>
                <c:pt idx="38">
                  <c:v>42439</c:v>
                </c:pt>
                <c:pt idx="39">
                  <c:v>42438</c:v>
                </c:pt>
                <c:pt idx="40">
                  <c:v>42437</c:v>
                </c:pt>
                <c:pt idx="41">
                  <c:v>42436</c:v>
                </c:pt>
                <c:pt idx="42">
                  <c:v>42433</c:v>
                </c:pt>
                <c:pt idx="43">
                  <c:v>42432</c:v>
                </c:pt>
                <c:pt idx="44">
                  <c:v>42431</c:v>
                </c:pt>
                <c:pt idx="45">
                  <c:v>42430</c:v>
                </c:pt>
                <c:pt idx="46">
                  <c:v>42429</c:v>
                </c:pt>
                <c:pt idx="47">
                  <c:v>42426</c:v>
                </c:pt>
                <c:pt idx="48">
                  <c:v>42425</c:v>
                </c:pt>
                <c:pt idx="49">
                  <c:v>42424</c:v>
                </c:pt>
                <c:pt idx="50">
                  <c:v>42423</c:v>
                </c:pt>
                <c:pt idx="51">
                  <c:v>42422</c:v>
                </c:pt>
                <c:pt idx="52">
                  <c:v>42419</c:v>
                </c:pt>
                <c:pt idx="53">
                  <c:v>42418</c:v>
                </c:pt>
                <c:pt idx="54">
                  <c:v>42417</c:v>
                </c:pt>
                <c:pt idx="55">
                  <c:v>42416</c:v>
                </c:pt>
                <c:pt idx="56">
                  <c:v>42412</c:v>
                </c:pt>
                <c:pt idx="57">
                  <c:v>42411</c:v>
                </c:pt>
                <c:pt idx="58">
                  <c:v>42410</c:v>
                </c:pt>
                <c:pt idx="59">
                  <c:v>42409</c:v>
                </c:pt>
                <c:pt idx="60">
                  <c:v>42408</c:v>
                </c:pt>
                <c:pt idx="61">
                  <c:v>42405</c:v>
                </c:pt>
                <c:pt idx="62">
                  <c:v>42404</c:v>
                </c:pt>
                <c:pt idx="63">
                  <c:v>42403</c:v>
                </c:pt>
                <c:pt idx="64">
                  <c:v>42402</c:v>
                </c:pt>
                <c:pt idx="65">
                  <c:v>42401</c:v>
                </c:pt>
                <c:pt idx="66">
                  <c:v>42398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13.43</c:v>
                </c:pt>
                <c:pt idx="1">
                  <c:v>13.62</c:v>
                </c:pt>
                <c:pt idx="2">
                  <c:v>13.56</c:v>
                </c:pt>
                <c:pt idx="3">
                  <c:v>14.09</c:v>
                </c:pt>
                <c:pt idx="4">
                  <c:v>13.66</c:v>
                </c:pt>
                <c:pt idx="6">
                  <c:v>13.75</c:v>
                </c:pt>
                <c:pt idx="7">
                  <c:v>13.58</c:v>
                </c:pt>
                <c:pt idx="8">
                  <c:v>13.61</c:v>
                </c:pt>
                <c:pt idx="9">
                  <c:v>13.65</c:v>
                </c:pt>
                <c:pt idx="10">
                  <c:v>13.64</c:v>
                </c:pt>
                <c:pt idx="11">
                  <c:v>13.44</c:v>
                </c:pt>
                <c:pt idx="12">
                  <c:v>13.25</c:v>
                </c:pt>
                <c:pt idx="13">
                  <c:v>12.94</c:v>
                </c:pt>
                <c:pt idx="14">
                  <c:v>13.09</c:v>
                </c:pt>
                <c:pt idx="15">
                  <c:v>13.06</c:v>
                </c:pt>
                <c:pt idx="16">
                  <c:v>12.81</c:v>
                </c:pt>
                <c:pt idx="17">
                  <c:v>12.66</c:v>
                </c:pt>
                <c:pt idx="18">
                  <c:v>12.55</c:v>
                </c:pt>
                <c:pt idx="19">
                  <c:v>12.52</c:v>
                </c:pt>
                <c:pt idx="20">
                  <c:v>12.82</c:v>
                </c:pt>
                <c:pt idx="21">
                  <c:v>12.77</c:v>
                </c:pt>
                <c:pt idx="22">
                  <c:v>12.8</c:v>
                </c:pt>
                <c:pt idx="23">
                  <c:v>13.1</c:v>
                </c:pt>
                <c:pt idx="24">
                  <c:v>13.5</c:v>
                </c:pt>
                <c:pt idx="25">
                  <c:v>13.35</c:v>
                </c:pt>
                <c:pt idx="26">
                  <c:v>13.2</c:v>
                </c:pt>
                <c:pt idx="27">
                  <c:v>13.09</c:v>
                </c:pt>
                <c:pt idx="28">
                  <c:v>13.06</c:v>
                </c:pt>
                <c:pt idx="29">
                  <c:v>13.26</c:v>
                </c:pt>
                <c:pt idx="30">
                  <c:v>13.59</c:v>
                </c:pt>
                <c:pt idx="31">
                  <c:v>13.66</c:v>
                </c:pt>
                <c:pt idx="32">
                  <c:v>13.64</c:v>
                </c:pt>
                <c:pt idx="33">
                  <c:v>13.47</c:v>
                </c:pt>
                <c:pt idx="34">
                  <c:v>13.5</c:v>
                </c:pt>
                <c:pt idx="35">
                  <c:v>13.23</c:v>
                </c:pt>
                <c:pt idx="36">
                  <c:v>13.27</c:v>
                </c:pt>
                <c:pt idx="37">
                  <c:v>13.29</c:v>
                </c:pt>
                <c:pt idx="38">
                  <c:v>13.15</c:v>
                </c:pt>
                <c:pt idx="39">
                  <c:v>13.19</c:v>
                </c:pt>
                <c:pt idx="40">
                  <c:v>13.23</c:v>
                </c:pt>
                <c:pt idx="41">
                  <c:v>13.62</c:v>
                </c:pt>
                <c:pt idx="42">
                  <c:v>13.59</c:v>
                </c:pt>
                <c:pt idx="43">
                  <c:v>13.54</c:v>
                </c:pt>
                <c:pt idx="44">
                  <c:v>13.22</c:v>
                </c:pt>
                <c:pt idx="45">
                  <c:v>13.09</c:v>
                </c:pt>
                <c:pt idx="46">
                  <c:v>12.51</c:v>
                </c:pt>
                <c:pt idx="47">
                  <c:v>12.47</c:v>
                </c:pt>
                <c:pt idx="48">
                  <c:v>12.39</c:v>
                </c:pt>
                <c:pt idx="49">
                  <c:v>12.08</c:v>
                </c:pt>
                <c:pt idx="50">
                  <c:v>12.42</c:v>
                </c:pt>
                <c:pt idx="51">
                  <c:v>12.56</c:v>
                </c:pt>
                <c:pt idx="52">
                  <c:v>12.1</c:v>
                </c:pt>
                <c:pt idx="53">
                  <c:v>12.26</c:v>
                </c:pt>
                <c:pt idx="54">
                  <c:v>12.27</c:v>
                </c:pt>
                <c:pt idx="55">
                  <c:v>11.87</c:v>
                </c:pt>
                <c:pt idx="56">
                  <c:v>11.55</c:v>
                </c:pt>
                <c:pt idx="57">
                  <c:v>11.17</c:v>
                </c:pt>
                <c:pt idx="58">
                  <c:v>11.34</c:v>
                </c:pt>
                <c:pt idx="59">
                  <c:v>11.35</c:v>
                </c:pt>
                <c:pt idx="60">
                  <c:v>11.59</c:v>
                </c:pt>
                <c:pt idx="61">
                  <c:v>11.45</c:v>
                </c:pt>
                <c:pt idx="62">
                  <c:v>11.53</c:v>
                </c:pt>
                <c:pt idx="63">
                  <c:v>11.46</c:v>
                </c:pt>
                <c:pt idx="64">
                  <c:v>11.51</c:v>
                </c:pt>
                <c:pt idx="65">
                  <c:v>12.07</c:v>
                </c:pt>
                <c:pt idx="66">
                  <c:v>11.94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791648"/>
        <c:axId val="341786160"/>
      </c:lineChart>
      <c:dateAx>
        <c:axId val="341791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786160"/>
        <c:crosses val="autoZero"/>
        <c:auto val="1"/>
        <c:lblOffset val="100"/>
        <c:baseTimeUnit val="days"/>
      </c:dateAx>
      <c:valAx>
        <c:axId val="34178616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791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42493</c:v>
                </c:pt>
                <c:pt idx="1">
                  <c:v>42492</c:v>
                </c:pt>
                <c:pt idx="2">
                  <c:v>42489</c:v>
                </c:pt>
                <c:pt idx="3">
                  <c:v>42488</c:v>
                </c:pt>
                <c:pt idx="4">
                  <c:v>42487</c:v>
                </c:pt>
                <c:pt idx="5">
                  <c:v>42486</c:v>
                </c:pt>
                <c:pt idx="6">
                  <c:v>42485</c:v>
                </c:pt>
                <c:pt idx="7">
                  <c:v>42482</c:v>
                </c:pt>
                <c:pt idx="8">
                  <c:v>42481</c:v>
                </c:pt>
                <c:pt idx="9">
                  <c:v>42480</c:v>
                </c:pt>
                <c:pt idx="10">
                  <c:v>42479</c:v>
                </c:pt>
                <c:pt idx="11">
                  <c:v>42478</c:v>
                </c:pt>
                <c:pt idx="12">
                  <c:v>42475</c:v>
                </c:pt>
                <c:pt idx="13">
                  <c:v>42474</c:v>
                </c:pt>
                <c:pt idx="14">
                  <c:v>42473</c:v>
                </c:pt>
                <c:pt idx="15">
                  <c:v>42472</c:v>
                </c:pt>
                <c:pt idx="16">
                  <c:v>42471</c:v>
                </c:pt>
                <c:pt idx="17">
                  <c:v>42468</c:v>
                </c:pt>
                <c:pt idx="18">
                  <c:v>42467</c:v>
                </c:pt>
                <c:pt idx="19">
                  <c:v>42466</c:v>
                </c:pt>
                <c:pt idx="20">
                  <c:v>42465</c:v>
                </c:pt>
                <c:pt idx="21">
                  <c:v>42464</c:v>
                </c:pt>
                <c:pt idx="22">
                  <c:v>42461</c:v>
                </c:pt>
                <c:pt idx="23">
                  <c:v>42460</c:v>
                </c:pt>
                <c:pt idx="24">
                  <c:v>42459</c:v>
                </c:pt>
                <c:pt idx="25">
                  <c:v>42458</c:v>
                </c:pt>
                <c:pt idx="26">
                  <c:v>42457</c:v>
                </c:pt>
                <c:pt idx="27">
                  <c:v>42453</c:v>
                </c:pt>
                <c:pt idx="28">
                  <c:v>42452</c:v>
                </c:pt>
                <c:pt idx="29">
                  <c:v>42451</c:v>
                </c:pt>
                <c:pt idx="30">
                  <c:v>42450</c:v>
                </c:pt>
                <c:pt idx="31">
                  <c:v>42447</c:v>
                </c:pt>
                <c:pt idx="32">
                  <c:v>42446</c:v>
                </c:pt>
                <c:pt idx="33">
                  <c:v>42445</c:v>
                </c:pt>
                <c:pt idx="34">
                  <c:v>42444</c:v>
                </c:pt>
                <c:pt idx="35">
                  <c:v>42443</c:v>
                </c:pt>
                <c:pt idx="36">
                  <c:v>42440</c:v>
                </c:pt>
                <c:pt idx="37">
                  <c:v>42439</c:v>
                </c:pt>
                <c:pt idx="38">
                  <c:v>42438</c:v>
                </c:pt>
                <c:pt idx="39">
                  <c:v>42437</c:v>
                </c:pt>
                <c:pt idx="40">
                  <c:v>42436</c:v>
                </c:pt>
                <c:pt idx="41">
                  <c:v>42433</c:v>
                </c:pt>
                <c:pt idx="42">
                  <c:v>42432</c:v>
                </c:pt>
                <c:pt idx="43">
                  <c:v>42431</c:v>
                </c:pt>
                <c:pt idx="44">
                  <c:v>42430</c:v>
                </c:pt>
                <c:pt idx="45">
                  <c:v>42429</c:v>
                </c:pt>
                <c:pt idx="46">
                  <c:v>42426</c:v>
                </c:pt>
                <c:pt idx="47">
                  <c:v>42425</c:v>
                </c:pt>
                <c:pt idx="48">
                  <c:v>42424</c:v>
                </c:pt>
                <c:pt idx="49">
                  <c:v>42423</c:v>
                </c:pt>
                <c:pt idx="50">
                  <c:v>42422</c:v>
                </c:pt>
                <c:pt idx="51">
                  <c:v>42419</c:v>
                </c:pt>
                <c:pt idx="52">
                  <c:v>42418</c:v>
                </c:pt>
                <c:pt idx="53">
                  <c:v>42417</c:v>
                </c:pt>
                <c:pt idx="54">
                  <c:v>42416</c:v>
                </c:pt>
                <c:pt idx="55">
                  <c:v>42412</c:v>
                </c:pt>
                <c:pt idx="56">
                  <c:v>42411</c:v>
                </c:pt>
                <c:pt idx="57">
                  <c:v>42410</c:v>
                </c:pt>
                <c:pt idx="58">
                  <c:v>42409</c:v>
                </c:pt>
                <c:pt idx="59">
                  <c:v>42408</c:v>
                </c:pt>
                <c:pt idx="60">
                  <c:v>42405</c:v>
                </c:pt>
                <c:pt idx="61">
                  <c:v>42404</c:v>
                </c:pt>
                <c:pt idx="62">
                  <c:v>42403</c:v>
                </c:pt>
                <c:pt idx="63">
                  <c:v>42402</c:v>
                </c:pt>
                <c:pt idx="64">
                  <c:v>42401</c:v>
                </c:pt>
                <c:pt idx="65">
                  <c:v>42398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15.01</c:v>
                </c:pt>
                <c:pt idx="1">
                  <c:v>15.33</c:v>
                </c:pt>
                <c:pt idx="2">
                  <c:v>15.78</c:v>
                </c:pt>
                <c:pt idx="3">
                  <c:v>15.55</c:v>
                </c:pt>
                <c:pt idx="4">
                  <c:v>15.56</c:v>
                </c:pt>
                <c:pt idx="5">
                  <c:v>15.23</c:v>
                </c:pt>
                <c:pt idx="6">
                  <c:v>14.99</c:v>
                </c:pt>
                <c:pt idx="7">
                  <c:v>15.41</c:v>
                </c:pt>
                <c:pt idx="8">
                  <c:v>15.57</c:v>
                </c:pt>
                <c:pt idx="9">
                  <c:v>15.44</c:v>
                </c:pt>
                <c:pt idx="10">
                  <c:v>15.73</c:v>
                </c:pt>
                <c:pt idx="11">
                  <c:v>15.23</c:v>
                </c:pt>
                <c:pt idx="12">
                  <c:v>14.97</c:v>
                </c:pt>
                <c:pt idx="13">
                  <c:v>14.96</c:v>
                </c:pt>
                <c:pt idx="14">
                  <c:v>14.91</c:v>
                </c:pt>
                <c:pt idx="15">
                  <c:v>14.85</c:v>
                </c:pt>
                <c:pt idx="16">
                  <c:v>14.49</c:v>
                </c:pt>
                <c:pt idx="17">
                  <c:v>14.39</c:v>
                </c:pt>
                <c:pt idx="18">
                  <c:v>14.23</c:v>
                </c:pt>
                <c:pt idx="19">
                  <c:v>14.34</c:v>
                </c:pt>
                <c:pt idx="20">
                  <c:v>14.28</c:v>
                </c:pt>
                <c:pt idx="21">
                  <c:v>14.72</c:v>
                </c:pt>
                <c:pt idx="22">
                  <c:v>15.41</c:v>
                </c:pt>
                <c:pt idx="23">
                  <c:v>15.17</c:v>
                </c:pt>
                <c:pt idx="24">
                  <c:v>14.77</c:v>
                </c:pt>
                <c:pt idx="25">
                  <c:v>14.6</c:v>
                </c:pt>
                <c:pt idx="26">
                  <c:v>14.33</c:v>
                </c:pt>
                <c:pt idx="27">
                  <c:v>14.18</c:v>
                </c:pt>
                <c:pt idx="28">
                  <c:v>14.24</c:v>
                </c:pt>
                <c:pt idx="29">
                  <c:v>14.65</c:v>
                </c:pt>
                <c:pt idx="30">
                  <c:v>14.66</c:v>
                </c:pt>
                <c:pt idx="31">
                  <c:v>14.98</c:v>
                </c:pt>
                <c:pt idx="32">
                  <c:v>14.66</c:v>
                </c:pt>
                <c:pt idx="33">
                  <c:v>14.55</c:v>
                </c:pt>
                <c:pt idx="34">
                  <c:v>14.28</c:v>
                </c:pt>
                <c:pt idx="35">
                  <c:v>14.45</c:v>
                </c:pt>
                <c:pt idx="36">
                  <c:v>14.66</c:v>
                </c:pt>
                <c:pt idx="37">
                  <c:v>14.18</c:v>
                </c:pt>
                <c:pt idx="38">
                  <c:v>13.79</c:v>
                </c:pt>
                <c:pt idx="39">
                  <c:v>13.52</c:v>
                </c:pt>
                <c:pt idx="40">
                  <c:v>14.19</c:v>
                </c:pt>
                <c:pt idx="41">
                  <c:v>14.14</c:v>
                </c:pt>
                <c:pt idx="42">
                  <c:v>13.88</c:v>
                </c:pt>
                <c:pt idx="43">
                  <c:v>13.3</c:v>
                </c:pt>
                <c:pt idx="44">
                  <c:v>12.82</c:v>
                </c:pt>
                <c:pt idx="45">
                  <c:v>12.56</c:v>
                </c:pt>
                <c:pt idx="46">
                  <c:v>12.37</c:v>
                </c:pt>
                <c:pt idx="47">
                  <c:v>12.52</c:v>
                </c:pt>
                <c:pt idx="48">
                  <c:v>12.56</c:v>
                </c:pt>
                <c:pt idx="49">
                  <c:v>12.21</c:v>
                </c:pt>
                <c:pt idx="50">
                  <c:v>12.3</c:v>
                </c:pt>
                <c:pt idx="51">
                  <c:v>12.21</c:v>
                </c:pt>
                <c:pt idx="52">
                  <c:v>12.99</c:v>
                </c:pt>
                <c:pt idx="53">
                  <c:v>13.09</c:v>
                </c:pt>
                <c:pt idx="54">
                  <c:v>12.99</c:v>
                </c:pt>
                <c:pt idx="55">
                  <c:v>12.35</c:v>
                </c:pt>
                <c:pt idx="56">
                  <c:v>13.21</c:v>
                </c:pt>
                <c:pt idx="57">
                  <c:v>14.37</c:v>
                </c:pt>
                <c:pt idx="58">
                  <c:v>14.58</c:v>
                </c:pt>
                <c:pt idx="59">
                  <c:v>14.14</c:v>
                </c:pt>
                <c:pt idx="60">
                  <c:v>15.31</c:v>
                </c:pt>
                <c:pt idx="61">
                  <c:v>15.81</c:v>
                </c:pt>
                <c:pt idx="62">
                  <c:v>15.94</c:v>
                </c:pt>
                <c:pt idx="63">
                  <c:v>15.18</c:v>
                </c:pt>
                <c:pt idx="64">
                  <c:v>15.26</c:v>
                </c:pt>
                <c:pt idx="65">
                  <c:v>15.31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787336"/>
        <c:axId val="341785376"/>
      </c:lineChart>
      <c:dateAx>
        <c:axId val="3417873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785376"/>
        <c:crosses val="autoZero"/>
        <c:auto val="1"/>
        <c:lblOffset val="100"/>
        <c:baseTimeUnit val="days"/>
      </c:dateAx>
      <c:valAx>
        <c:axId val="34178537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787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42493</c:v>
                </c:pt>
                <c:pt idx="1">
                  <c:v>42492</c:v>
                </c:pt>
                <c:pt idx="2">
                  <c:v>42489</c:v>
                </c:pt>
                <c:pt idx="3">
                  <c:v>42488</c:v>
                </c:pt>
                <c:pt idx="4">
                  <c:v>42487</c:v>
                </c:pt>
                <c:pt idx="5">
                  <c:v>42486</c:v>
                </c:pt>
                <c:pt idx="6">
                  <c:v>42485</c:v>
                </c:pt>
                <c:pt idx="7">
                  <c:v>42482</c:v>
                </c:pt>
                <c:pt idx="8">
                  <c:v>42481</c:v>
                </c:pt>
                <c:pt idx="9">
                  <c:v>42480</c:v>
                </c:pt>
                <c:pt idx="10">
                  <c:v>42479</c:v>
                </c:pt>
                <c:pt idx="11">
                  <c:v>42478</c:v>
                </c:pt>
                <c:pt idx="12">
                  <c:v>42475</c:v>
                </c:pt>
                <c:pt idx="13">
                  <c:v>42474</c:v>
                </c:pt>
                <c:pt idx="14">
                  <c:v>42473</c:v>
                </c:pt>
                <c:pt idx="15">
                  <c:v>42472</c:v>
                </c:pt>
                <c:pt idx="16">
                  <c:v>42471</c:v>
                </c:pt>
                <c:pt idx="17">
                  <c:v>42468</c:v>
                </c:pt>
                <c:pt idx="18">
                  <c:v>42467</c:v>
                </c:pt>
                <c:pt idx="19">
                  <c:v>42466</c:v>
                </c:pt>
                <c:pt idx="20">
                  <c:v>42465</c:v>
                </c:pt>
                <c:pt idx="21">
                  <c:v>42464</c:v>
                </c:pt>
                <c:pt idx="22">
                  <c:v>42461</c:v>
                </c:pt>
                <c:pt idx="23">
                  <c:v>42460</c:v>
                </c:pt>
                <c:pt idx="24">
                  <c:v>42459</c:v>
                </c:pt>
                <c:pt idx="25">
                  <c:v>42458</c:v>
                </c:pt>
                <c:pt idx="26">
                  <c:v>42457</c:v>
                </c:pt>
                <c:pt idx="27">
                  <c:v>42453</c:v>
                </c:pt>
                <c:pt idx="28">
                  <c:v>42452</c:v>
                </c:pt>
                <c:pt idx="29">
                  <c:v>42451</c:v>
                </c:pt>
                <c:pt idx="30">
                  <c:v>42450</c:v>
                </c:pt>
                <c:pt idx="31">
                  <c:v>42447</c:v>
                </c:pt>
                <c:pt idx="32">
                  <c:v>42446</c:v>
                </c:pt>
                <c:pt idx="33">
                  <c:v>42445</c:v>
                </c:pt>
                <c:pt idx="34">
                  <c:v>42444</c:v>
                </c:pt>
                <c:pt idx="35">
                  <c:v>42443</c:v>
                </c:pt>
                <c:pt idx="36">
                  <c:v>42440</c:v>
                </c:pt>
                <c:pt idx="37">
                  <c:v>42439</c:v>
                </c:pt>
                <c:pt idx="38">
                  <c:v>42438</c:v>
                </c:pt>
                <c:pt idx="39">
                  <c:v>42437</c:v>
                </c:pt>
                <c:pt idx="40">
                  <c:v>42436</c:v>
                </c:pt>
                <c:pt idx="41">
                  <c:v>42433</c:v>
                </c:pt>
                <c:pt idx="42">
                  <c:v>42432</c:v>
                </c:pt>
                <c:pt idx="43">
                  <c:v>42432</c:v>
                </c:pt>
                <c:pt idx="44">
                  <c:v>42431</c:v>
                </c:pt>
                <c:pt idx="45">
                  <c:v>42430</c:v>
                </c:pt>
                <c:pt idx="46">
                  <c:v>42429</c:v>
                </c:pt>
                <c:pt idx="47">
                  <c:v>42426</c:v>
                </c:pt>
                <c:pt idx="48">
                  <c:v>42425</c:v>
                </c:pt>
                <c:pt idx="49">
                  <c:v>42424</c:v>
                </c:pt>
                <c:pt idx="50">
                  <c:v>42423</c:v>
                </c:pt>
                <c:pt idx="51">
                  <c:v>42422</c:v>
                </c:pt>
                <c:pt idx="52">
                  <c:v>42419</c:v>
                </c:pt>
                <c:pt idx="53">
                  <c:v>42418</c:v>
                </c:pt>
                <c:pt idx="54">
                  <c:v>42417</c:v>
                </c:pt>
                <c:pt idx="55">
                  <c:v>42416</c:v>
                </c:pt>
                <c:pt idx="56">
                  <c:v>42412</c:v>
                </c:pt>
                <c:pt idx="57">
                  <c:v>42411</c:v>
                </c:pt>
                <c:pt idx="58">
                  <c:v>42410</c:v>
                </c:pt>
                <c:pt idx="59">
                  <c:v>42409</c:v>
                </c:pt>
                <c:pt idx="60">
                  <c:v>42408</c:v>
                </c:pt>
                <c:pt idx="61">
                  <c:v>42405</c:v>
                </c:pt>
                <c:pt idx="62">
                  <c:v>42404</c:v>
                </c:pt>
                <c:pt idx="63">
                  <c:v>42403</c:v>
                </c:pt>
                <c:pt idx="64">
                  <c:v>42402</c:v>
                </c:pt>
                <c:pt idx="65">
                  <c:v>42401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59.52</c:v>
                </c:pt>
                <c:pt idx="1">
                  <c:v>59.59</c:v>
                </c:pt>
                <c:pt idx="2">
                  <c:v>58.94</c:v>
                </c:pt>
                <c:pt idx="3">
                  <c:v>58.54</c:v>
                </c:pt>
                <c:pt idx="4">
                  <c:v>59.27</c:v>
                </c:pt>
                <c:pt idx="5">
                  <c:v>59.54</c:v>
                </c:pt>
                <c:pt idx="6">
                  <c:v>59.21</c:v>
                </c:pt>
                <c:pt idx="7">
                  <c:v>59.43</c:v>
                </c:pt>
                <c:pt idx="8">
                  <c:v>60.08</c:v>
                </c:pt>
                <c:pt idx="9">
                  <c:v>59.62</c:v>
                </c:pt>
                <c:pt idx="10">
                  <c:v>59.56</c:v>
                </c:pt>
                <c:pt idx="11">
                  <c:v>59.57</c:v>
                </c:pt>
                <c:pt idx="12">
                  <c:v>59.5</c:v>
                </c:pt>
                <c:pt idx="13">
                  <c:v>59.49</c:v>
                </c:pt>
                <c:pt idx="14">
                  <c:v>59.58</c:v>
                </c:pt>
                <c:pt idx="15">
                  <c:v>58.55</c:v>
                </c:pt>
                <c:pt idx="16">
                  <c:v>57.92</c:v>
                </c:pt>
                <c:pt idx="17">
                  <c:v>59.42</c:v>
                </c:pt>
                <c:pt idx="18">
                  <c:v>60.3</c:v>
                </c:pt>
                <c:pt idx="19">
                  <c:v>60.31</c:v>
                </c:pt>
                <c:pt idx="20">
                  <c:v>59.67</c:v>
                </c:pt>
                <c:pt idx="21">
                  <c:v>59.97</c:v>
                </c:pt>
                <c:pt idx="22">
                  <c:v>61.59</c:v>
                </c:pt>
                <c:pt idx="23">
                  <c:v>61.47</c:v>
                </c:pt>
                <c:pt idx="24">
                  <c:v>62.04</c:v>
                </c:pt>
                <c:pt idx="25">
                  <c:v>61.49</c:v>
                </c:pt>
                <c:pt idx="26">
                  <c:v>61.34</c:v>
                </c:pt>
                <c:pt idx="27">
                  <c:v>61.65</c:v>
                </c:pt>
                <c:pt idx="28">
                  <c:v>62.44</c:v>
                </c:pt>
                <c:pt idx="29">
                  <c:v>64.900000000000006</c:v>
                </c:pt>
                <c:pt idx="30">
                  <c:v>64.72</c:v>
                </c:pt>
                <c:pt idx="31">
                  <c:v>62.99</c:v>
                </c:pt>
                <c:pt idx="32">
                  <c:v>63.18</c:v>
                </c:pt>
                <c:pt idx="33">
                  <c:v>61.86</c:v>
                </c:pt>
                <c:pt idx="34">
                  <c:v>61.4</c:v>
                </c:pt>
                <c:pt idx="35">
                  <c:v>60.81</c:v>
                </c:pt>
                <c:pt idx="36">
                  <c:v>60.08</c:v>
                </c:pt>
                <c:pt idx="37">
                  <c:v>58.88</c:v>
                </c:pt>
                <c:pt idx="38">
                  <c:v>58.33</c:v>
                </c:pt>
                <c:pt idx="39">
                  <c:v>59.81</c:v>
                </c:pt>
                <c:pt idx="40">
                  <c:v>59.25</c:v>
                </c:pt>
                <c:pt idx="41">
                  <c:v>61.26</c:v>
                </c:pt>
                <c:pt idx="42">
                  <c:v>61.47</c:v>
                </c:pt>
                <c:pt idx="44">
                  <c:v>62.22</c:v>
                </c:pt>
                <c:pt idx="45">
                  <c:v>62.92</c:v>
                </c:pt>
                <c:pt idx="46">
                  <c:v>61.59</c:v>
                </c:pt>
                <c:pt idx="47">
                  <c:v>62.6</c:v>
                </c:pt>
                <c:pt idx="48">
                  <c:v>62.38</c:v>
                </c:pt>
                <c:pt idx="49">
                  <c:v>60.4</c:v>
                </c:pt>
                <c:pt idx="50">
                  <c:v>60.21</c:v>
                </c:pt>
                <c:pt idx="51">
                  <c:v>60.17</c:v>
                </c:pt>
                <c:pt idx="52">
                  <c:v>59.31</c:v>
                </c:pt>
                <c:pt idx="53">
                  <c:v>58.6</c:v>
                </c:pt>
                <c:pt idx="54">
                  <c:v>58.17</c:v>
                </c:pt>
                <c:pt idx="55">
                  <c:v>57.79</c:v>
                </c:pt>
                <c:pt idx="56">
                  <c:v>56.42</c:v>
                </c:pt>
                <c:pt idx="57">
                  <c:v>56</c:v>
                </c:pt>
                <c:pt idx="58">
                  <c:v>57.41</c:v>
                </c:pt>
                <c:pt idx="59">
                  <c:v>55.68</c:v>
                </c:pt>
                <c:pt idx="60">
                  <c:v>55.04</c:v>
                </c:pt>
                <c:pt idx="61">
                  <c:v>57.17</c:v>
                </c:pt>
                <c:pt idx="62">
                  <c:v>60.17</c:v>
                </c:pt>
                <c:pt idx="63">
                  <c:v>62.49</c:v>
                </c:pt>
                <c:pt idx="64">
                  <c:v>62.55</c:v>
                </c:pt>
                <c:pt idx="65">
                  <c:v>63.16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585120"/>
        <c:axId val="341584728"/>
      </c:lineChart>
      <c:dateAx>
        <c:axId val="341585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584728"/>
        <c:crosses val="autoZero"/>
        <c:auto val="1"/>
        <c:lblOffset val="100"/>
        <c:baseTimeUnit val="days"/>
      </c:dateAx>
      <c:valAx>
        <c:axId val="34158472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585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42493</c:v>
                </c:pt>
                <c:pt idx="1">
                  <c:v>42492</c:v>
                </c:pt>
                <c:pt idx="2">
                  <c:v>42489</c:v>
                </c:pt>
                <c:pt idx="3">
                  <c:v>42488</c:v>
                </c:pt>
                <c:pt idx="4">
                  <c:v>42487</c:v>
                </c:pt>
                <c:pt idx="5">
                  <c:v>42486</c:v>
                </c:pt>
                <c:pt idx="6">
                  <c:v>42485</c:v>
                </c:pt>
                <c:pt idx="7">
                  <c:v>42482</c:v>
                </c:pt>
                <c:pt idx="8">
                  <c:v>42481</c:v>
                </c:pt>
                <c:pt idx="9">
                  <c:v>42480</c:v>
                </c:pt>
                <c:pt idx="10">
                  <c:v>42479</c:v>
                </c:pt>
                <c:pt idx="11">
                  <c:v>42478</c:v>
                </c:pt>
                <c:pt idx="12">
                  <c:v>42475</c:v>
                </c:pt>
                <c:pt idx="13">
                  <c:v>42474</c:v>
                </c:pt>
                <c:pt idx="14">
                  <c:v>42473</c:v>
                </c:pt>
                <c:pt idx="15">
                  <c:v>42472</c:v>
                </c:pt>
                <c:pt idx="16">
                  <c:v>42471</c:v>
                </c:pt>
                <c:pt idx="17">
                  <c:v>42468</c:v>
                </c:pt>
                <c:pt idx="18">
                  <c:v>42467</c:v>
                </c:pt>
                <c:pt idx="19">
                  <c:v>42466</c:v>
                </c:pt>
                <c:pt idx="20">
                  <c:v>42465</c:v>
                </c:pt>
                <c:pt idx="21">
                  <c:v>42464</c:v>
                </c:pt>
                <c:pt idx="22">
                  <c:v>42461</c:v>
                </c:pt>
                <c:pt idx="23">
                  <c:v>42460</c:v>
                </c:pt>
                <c:pt idx="24">
                  <c:v>42459</c:v>
                </c:pt>
                <c:pt idx="25">
                  <c:v>42458</c:v>
                </c:pt>
                <c:pt idx="26">
                  <c:v>42457</c:v>
                </c:pt>
                <c:pt idx="27">
                  <c:v>42453</c:v>
                </c:pt>
                <c:pt idx="28">
                  <c:v>42452</c:v>
                </c:pt>
                <c:pt idx="29">
                  <c:v>42451</c:v>
                </c:pt>
                <c:pt idx="30">
                  <c:v>42450</c:v>
                </c:pt>
                <c:pt idx="31">
                  <c:v>42447</c:v>
                </c:pt>
                <c:pt idx="32">
                  <c:v>42446</c:v>
                </c:pt>
                <c:pt idx="33">
                  <c:v>42445</c:v>
                </c:pt>
                <c:pt idx="34">
                  <c:v>42444</c:v>
                </c:pt>
                <c:pt idx="35">
                  <c:v>42443</c:v>
                </c:pt>
                <c:pt idx="36">
                  <c:v>42440</c:v>
                </c:pt>
                <c:pt idx="37">
                  <c:v>42439</c:v>
                </c:pt>
                <c:pt idx="38">
                  <c:v>42438</c:v>
                </c:pt>
                <c:pt idx="39">
                  <c:v>42437</c:v>
                </c:pt>
                <c:pt idx="40">
                  <c:v>42436</c:v>
                </c:pt>
                <c:pt idx="41">
                  <c:v>42433</c:v>
                </c:pt>
                <c:pt idx="42">
                  <c:v>42432</c:v>
                </c:pt>
                <c:pt idx="43">
                  <c:v>42431</c:v>
                </c:pt>
                <c:pt idx="44">
                  <c:v>42430</c:v>
                </c:pt>
                <c:pt idx="45">
                  <c:v>42429</c:v>
                </c:pt>
                <c:pt idx="46">
                  <c:v>42426</c:v>
                </c:pt>
                <c:pt idx="47">
                  <c:v>42425</c:v>
                </c:pt>
                <c:pt idx="48">
                  <c:v>42424</c:v>
                </c:pt>
                <c:pt idx="49">
                  <c:v>42423</c:v>
                </c:pt>
                <c:pt idx="50">
                  <c:v>42422</c:v>
                </c:pt>
                <c:pt idx="51">
                  <c:v>42419</c:v>
                </c:pt>
                <c:pt idx="52">
                  <c:v>42418</c:v>
                </c:pt>
                <c:pt idx="53">
                  <c:v>42417</c:v>
                </c:pt>
                <c:pt idx="54">
                  <c:v>42416</c:v>
                </c:pt>
                <c:pt idx="55">
                  <c:v>42412</c:v>
                </c:pt>
                <c:pt idx="56">
                  <c:v>42411</c:v>
                </c:pt>
                <c:pt idx="57">
                  <c:v>42410</c:v>
                </c:pt>
                <c:pt idx="58">
                  <c:v>42409</c:v>
                </c:pt>
                <c:pt idx="59">
                  <c:v>42408</c:v>
                </c:pt>
                <c:pt idx="60">
                  <c:v>42405</c:v>
                </c:pt>
                <c:pt idx="61">
                  <c:v>42404</c:v>
                </c:pt>
                <c:pt idx="62">
                  <c:v>42403</c:v>
                </c:pt>
                <c:pt idx="63">
                  <c:v>42402</c:v>
                </c:pt>
                <c:pt idx="64">
                  <c:v>42401</c:v>
                </c:pt>
                <c:pt idx="65">
                  <c:v>42398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10.36</c:v>
                </c:pt>
                <c:pt idx="1">
                  <c:v>10.62</c:v>
                </c:pt>
                <c:pt idx="2">
                  <c:v>10.75</c:v>
                </c:pt>
                <c:pt idx="3">
                  <c:v>11.62</c:v>
                </c:pt>
                <c:pt idx="4">
                  <c:v>11.56</c:v>
                </c:pt>
                <c:pt idx="5">
                  <c:v>11.51</c:v>
                </c:pt>
                <c:pt idx="6">
                  <c:v>10.55</c:v>
                </c:pt>
                <c:pt idx="7">
                  <c:v>10.66</c:v>
                </c:pt>
                <c:pt idx="8">
                  <c:v>10.65</c:v>
                </c:pt>
                <c:pt idx="9">
                  <c:v>10.75</c:v>
                </c:pt>
                <c:pt idx="10">
                  <c:v>10.72</c:v>
                </c:pt>
                <c:pt idx="11">
                  <c:v>10.89</c:v>
                </c:pt>
                <c:pt idx="12">
                  <c:v>10.69</c:v>
                </c:pt>
                <c:pt idx="13">
                  <c:v>10.4</c:v>
                </c:pt>
                <c:pt idx="14">
                  <c:v>10.88</c:v>
                </c:pt>
                <c:pt idx="15">
                  <c:v>10.17</c:v>
                </c:pt>
                <c:pt idx="16">
                  <c:v>10.45</c:v>
                </c:pt>
                <c:pt idx="17">
                  <c:v>10.72</c:v>
                </c:pt>
                <c:pt idx="18">
                  <c:v>10.51</c:v>
                </c:pt>
                <c:pt idx="19">
                  <c:v>10.47</c:v>
                </c:pt>
                <c:pt idx="20">
                  <c:v>10.4</c:v>
                </c:pt>
                <c:pt idx="21">
                  <c:v>10.8</c:v>
                </c:pt>
                <c:pt idx="22">
                  <c:v>11.03</c:v>
                </c:pt>
                <c:pt idx="23">
                  <c:v>10.47</c:v>
                </c:pt>
                <c:pt idx="24">
                  <c:v>10.48</c:v>
                </c:pt>
                <c:pt idx="25">
                  <c:v>10.45</c:v>
                </c:pt>
                <c:pt idx="26">
                  <c:v>10.38</c:v>
                </c:pt>
                <c:pt idx="27">
                  <c:v>10.5</c:v>
                </c:pt>
                <c:pt idx="28">
                  <c:v>10.65</c:v>
                </c:pt>
                <c:pt idx="29">
                  <c:v>11.44</c:v>
                </c:pt>
                <c:pt idx="30">
                  <c:v>11.53</c:v>
                </c:pt>
                <c:pt idx="31">
                  <c:v>11.14</c:v>
                </c:pt>
                <c:pt idx="32">
                  <c:v>10.87</c:v>
                </c:pt>
                <c:pt idx="33">
                  <c:v>10.72</c:v>
                </c:pt>
                <c:pt idx="34">
                  <c:v>10.85</c:v>
                </c:pt>
                <c:pt idx="35">
                  <c:v>11.15</c:v>
                </c:pt>
                <c:pt idx="36">
                  <c:v>11.39</c:v>
                </c:pt>
                <c:pt idx="37">
                  <c:v>10.88</c:v>
                </c:pt>
                <c:pt idx="38">
                  <c:v>10.81</c:v>
                </c:pt>
                <c:pt idx="39">
                  <c:v>10.66</c:v>
                </c:pt>
                <c:pt idx="40">
                  <c:v>11.58</c:v>
                </c:pt>
                <c:pt idx="41">
                  <c:v>11.88</c:v>
                </c:pt>
                <c:pt idx="42">
                  <c:v>11.79</c:v>
                </c:pt>
                <c:pt idx="43">
                  <c:v>11.68</c:v>
                </c:pt>
                <c:pt idx="44">
                  <c:v>11.07</c:v>
                </c:pt>
                <c:pt idx="45">
                  <c:v>10.63</c:v>
                </c:pt>
                <c:pt idx="46">
                  <c:v>10.7</c:v>
                </c:pt>
                <c:pt idx="47">
                  <c:v>10.72</c:v>
                </c:pt>
                <c:pt idx="48">
                  <c:v>10.64</c:v>
                </c:pt>
                <c:pt idx="49">
                  <c:v>10.49</c:v>
                </c:pt>
                <c:pt idx="50">
                  <c:v>11.05</c:v>
                </c:pt>
                <c:pt idx="51">
                  <c:v>11.16</c:v>
                </c:pt>
                <c:pt idx="52">
                  <c:v>11.49</c:v>
                </c:pt>
                <c:pt idx="53">
                  <c:v>11.43</c:v>
                </c:pt>
                <c:pt idx="54">
                  <c:v>10.81</c:v>
                </c:pt>
                <c:pt idx="55">
                  <c:v>10.02</c:v>
                </c:pt>
                <c:pt idx="56">
                  <c:v>9.69</c:v>
                </c:pt>
                <c:pt idx="57">
                  <c:v>9.9</c:v>
                </c:pt>
                <c:pt idx="58">
                  <c:v>9.98</c:v>
                </c:pt>
                <c:pt idx="59">
                  <c:v>10.17</c:v>
                </c:pt>
                <c:pt idx="60">
                  <c:v>11</c:v>
                </c:pt>
                <c:pt idx="61">
                  <c:v>11.23</c:v>
                </c:pt>
                <c:pt idx="62">
                  <c:v>10.76</c:v>
                </c:pt>
                <c:pt idx="63">
                  <c:v>10.59</c:v>
                </c:pt>
                <c:pt idx="64">
                  <c:v>10.96</c:v>
                </c:pt>
                <c:pt idx="65">
                  <c:v>11.03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582376"/>
        <c:axId val="341582768"/>
      </c:lineChart>
      <c:dateAx>
        <c:axId val="341582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582768"/>
        <c:crosses val="autoZero"/>
        <c:auto val="1"/>
        <c:lblOffset val="100"/>
        <c:baseTimeUnit val="days"/>
      </c:dateAx>
      <c:valAx>
        <c:axId val="34158276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582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IP!$V$2:$V$68</c:f>
              <c:numCache>
                <c:formatCode>d\-mmm\-yy</c:formatCode>
                <c:ptCount val="67"/>
                <c:pt idx="0">
                  <c:v>42493</c:v>
                </c:pt>
                <c:pt idx="1">
                  <c:v>42492</c:v>
                </c:pt>
                <c:pt idx="2">
                  <c:v>42489</c:v>
                </c:pt>
                <c:pt idx="3">
                  <c:v>42488</c:v>
                </c:pt>
                <c:pt idx="4">
                  <c:v>42487</c:v>
                </c:pt>
                <c:pt idx="5">
                  <c:v>42486</c:v>
                </c:pt>
                <c:pt idx="6">
                  <c:v>42485</c:v>
                </c:pt>
                <c:pt idx="7">
                  <c:v>42482</c:v>
                </c:pt>
                <c:pt idx="8">
                  <c:v>42481</c:v>
                </c:pt>
                <c:pt idx="9">
                  <c:v>42480</c:v>
                </c:pt>
                <c:pt idx="10">
                  <c:v>42479</c:v>
                </c:pt>
                <c:pt idx="11">
                  <c:v>42478</c:v>
                </c:pt>
                <c:pt idx="12">
                  <c:v>42475</c:v>
                </c:pt>
                <c:pt idx="13">
                  <c:v>42474</c:v>
                </c:pt>
                <c:pt idx="14">
                  <c:v>42473</c:v>
                </c:pt>
                <c:pt idx="15">
                  <c:v>42472</c:v>
                </c:pt>
                <c:pt idx="16">
                  <c:v>42471</c:v>
                </c:pt>
                <c:pt idx="17">
                  <c:v>42468</c:v>
                </c:pt>
                <c:pt idx="18">
                  <c:v>42467</c:v>
                </c:pt>
                <c:pt idx="19">
                  <c:v>42466</c:v>
                </c:pt>
                <c:pt idx="20">
                  <c:v>42465</c:v>
                </c:pt>
                <c:pt idx="21">
                  <c:v>42464</c:v>
                </c:pt>
                <c:pt idx="22">
                  <c:v>42461</c:v>
                </c:pt>
                <c:pt idx="23">
                  <c:v>42460</c:v>
                </c:pt>
                <c:pt idx="24">
                  <c:v>42459</c:v>
                </c:pt>
                <c:pt idx="25">
                  <c:v>42458</c:v>
                </c:pt>
                <c:pt idx="26">
                  <c:v>42457</c:v>
                </c:pt>
                <c:pt idx="27">
                  <c:v>42453</c:v>
                </c:pt>
                <c:pt idx="28">
                  <c:v>42452</c:v>
                </c:pt>
                <c:pt idx="29">
                  <c:v>42451</c:v>
                </c:pt>
                <c:pt idx="30">
                  <c:v>42450</c:v>
                </c:pt>
                <c:pt idx="31">
                  <c:v>42447</c:v>
                </c:pt>
                <c:pt idx="32">
                  <c:v>42446</c:v>
                </c:pt>
                <c:pt idx="33">
                  <c:v>42445</c:v>
                </c:pt>
                <c:pt idx="34">
                  <c:v>42444</c:v>
                </c:pt>
                <c:pt idx="35">
                  <c:v>42443</c:v>
                </c:pt>
                <c:pt idx="36">
                  <c:v>42440</c:v>
                </c:pt>
                <c:pt idx="37">
                  <c:v>42439</c:v>
                </c:pt>
                <c:pt idx="38">
                  <c:v>42438</c:v>
                </c:pt>
                <c:pt idx="39">
                  <c:v>42437</c:v>
                </c:pt>
                <c:pt idx="40">
                  <c:v>42436</c:v>
                </c:pt>
                <c:pt idx="41">
                  <c:v>42433</c:v>
                </c:pt>
                <c:pt idx="42">
                  <c:v>42432</c:v>
                </c:pt>
                <c:pt idx="43">
                  <c:v>42431</c:v>
                </c:pt>
                <c:pt idx="44">
                  <c:v>42430</c:v>
                </c:pt>
                <c:pt idx="45">
                  <c:v>42429</c:v>
                </c:pt>
                <c:pt idx="46">
                  <c:v>42426</c:v>
                </c:pt>
                <c:pt idx="47">
                  <c:v>42425</c:v>
                </c:pt>
                <c:pt idx="48">
                  <c:v>42424</c:v>
                </c:pt>
                <c:pt idx="49">
                  <c:v>42423</c:v>
                </c:pt>
                <c:pt idx="50">
                  <c:v>42422</c:v>
                </c:pt>
                <c:pt idx="51">
                  <c:v>42419</c:v>
                </c:pt>
                <c:pt idx="52">
                  <c:v>42418</c:v>
                </c:pt>
                <c:pt idx="53">
                  <c:v>42417</c:v>
                </c:pt>
                <c:pt idx="54">
                  <c:v>42416</c:v>
                </c:pt>
                <c:pt idx="55">
                  <c:v>42412</c:v>
                </c:pt>
                <c:pt idx="56">
                  <c:v>42411</c:v>
                </c:pt>
                <c:pt idx="57">
                  <c:v>42411</c:v>
                </c:pt>
                <c:pt idx="58">
                  <c:v>42410</c:v>
                </c:pt>
                <c:pt idx="59">
                  <c:v>42409</c:v>
                </c:pt>
                <c:pt idx="60">
                  <c:v>42408</c:v>
                </c:pt>
                <c:pt idx="61">
                  <c:v>42405</c:v>
                </c:pt>
                <c:pt idx="62">
                  <c:v>42404</c:v>
                </c:pt>
                <c:pt idx="63">
                  <c:v>42403</c:v>
                </c:pt>
                <c:pt idx="64">
                  <c:v>42402</c:v>
                </c:pt>
                <c:pt idx="65">
                  <c:v>42401</c:v>
                </c:pt>
                <c:pt idx="66">
                  <c:v>42398</c:v>
                </c:pt>
              </c:numCache>
            </c:numRef>
          </c:cat>
          <c:val>
            <c:numRef>
              <c:f>IP!$Z$2:$Z$68</c:f>
              <c:numCache>
                <c:formatCode>0.00</c:formatCode>
                <c:ptCount val="67"/>
                <c:pt idx="0">
                  <c:v>42.18</c:v>
                </c:pt>
                <c:pt idx="1">
                  <c:v>43.46</c:v>
                </c:pt>
                <c:pt idx="2">
                  <c:v>43.27</c:v>
                </c:pt>
                <c:pt idx="3">
                  <c:v>43.57</c:v>
                </c:pt>
                <c:pt idx="4">
                  <c:v>44.18</c:v>
                </c:pt>
                <c:pt idx="5">
                  <c:v>43.37</c:v>
                </c:pt>
                <c:pt idx="6">
                  <c:v>42.85</c:v>
                </c:pt>
                <c:pt idx="7">
                  <c:v>43.36</c:v>
                </c:pt>
                <c:pt idx="8">
                  <c:v>42.57</c:v>
                </c:pt>
                <c:pt idx="9">
                  <c:v>42.55</c:v>
                </c:pt>
                <c:pt idx="10">
                  <c:v>42.92</c:v>
                </c:pt>
                <c:pt idx="11">
                  <c:v>42.02</c:v>
                </c:pt>
                <c:pt idx="12">
                  <c:v>41.72</c:v>
                </c:pt>
                <c:pt idx="13">
                  <c:v>40.99</c:v>
                </c:pt>
                <c:pt idx="14">
                  <c:v>41.32</c:v>
                </c:pt>
                <c:pt idx="15">
                  <c:v>40.520000000000003</c:v>
                </c:pt>
                <c:pt idx="16">
                  <c:v>40.18</c:v>
                </c:pt>
                <c:pt idx="17">
                  <c:v>40.22</c:v>
                </c:pt>
                <c:pt idx="18">
                  <c:v>39.6</c:v>
                </c:pt>
                <c:pt idx="19">
                  <c:v>40.200000000000003</c:v>
                </c:pt>
                <c:pt idx="20">
                  <c:v>39.869999999999997</c:v>
                </c:pt>
                <c:pt idx="21">
                  <c:v>40.56</c:v>
                </c:pt>
                <c:pt idx="22">
                  <c:v>40.97</c:v>
                </c:pt>
                <c:pt idx="23">
                  <c:v>41.04</c:v>
                </c:pt>
                <c:pt idx="24">
                  <c:v>41</c:v>
                </c:pt>
                <c:pt idx="25">
                  <c:v>41.34</c:v>
                </c:pt>
                <c:pt idx="26">
                  <c:v>40.86</c:v>
                </c:pt>
                <c:pt idx="27">
                  <c:v>40.79</c:v>
                </c:pt>
                <c:pt idx="28">
                  <c:v>40.71</c:v>
                </c:pt>
                <c:pt idx="29">
                  <c:v>41.28</c:v>
                </c:pt>
                <c:pt idx="30">
                  <c:v>41.46</c:v>
                </c:pt>
                <c:pt idx="31">
                  <c:v>40.94</c:v>
                </c:pt>
                <c:pt idx="32">
                  <c:v>41.27</c:v>
                </c:pt>
                <c:pt idx="33">
                  <c:v>40.39</c:v>
                </c:pt>
                <c:pt idx="34">
                  <c:v>39.47</c:v>
                </c:pt>
                <c:pt idx="35">
                  <c:v>40.01</c:v>
                </c:pt>
                <c:pt idx="36">
                  <c:v>39.9</c:v>
                </c:pt>
                <c:pt idx="37">
                  <c:v>39.25</c:v>
                </c:pt>
                <c:pt idx="38">
                  <c:v>38.549999999999997</c:v>
                </c:pt>
                <c:pt idx="39">
                  <c:v>37.83</c:v>
                </c:pt>
                <c:pt idx="40">
                  <c:v>38.92</c:v>
                </c:pt>
                <c:pt idx="41">
                  <c:v>38.729999999999997</c:v>
                </c:pt>
                <c:pt idx="42">
                  <c:v>38.31</c:v>
                </c:pt>
                <c:pt idx="43">
                  <c:v>36.78</c:v>
                </c:pt>
                <c:pt idx="44">
                  <c:v>36.64</c:v>
                </c:pt>
                <c:pt idx="45">
                  <c:v>35.700000000000003</c:v>
                </c:pt>
                <c:pt idx="46">
                  <c:v>35.24</c:v>
                </c:pt>
                <c:pt idx="47">
                  <c:v>34.79</c:v>
                </c:pt>
                <c:pt idx="48">
                  <c:v>34.71</c:v>
                </c:pt>
                <c:pt idx="49">
                  <c:v>34.19</c:v>
                </c:pt>
                <c:pt idx="50">
                  <c:v>34.35</c:v>
                </c:pt>
                <c:pt idx="51">
                  <c:v>34.01</c:v>
                </c:pt>
                <c:pt idx="52">
                  <c:v>35.32</c:v>
                </c:pt>
                <c:pt idx="53">
                  <c:v>35.58</c:v>
                </c:pt>
                <c:pt idx="54">
                  <c:v>35.1</c:v>
                </c:pt>
                <c:pt idx="55">
                  <c:v>34.159999999999997</c:v>
                </c:pt>
                <c:pt idx="56">
                  <c:v>33.119999999999997</c:v>
                </c:pt>
                <c:pt idx="58">
                  <c:v>34.78</c:v>
                </c:pt>
                <c:pt idx="59">
                  <c:v>35.130000000000003</c:v>
                </c:pt>
                <c:pt idx="60">
                  <c:v>34.36</c:v>
                </c:pt>
                <c:pt idx="61">
                  <c:v>34.97</c:v>
                </c:pt>
                <c:pt idx="62">
                  <c:v>35.07</c:v>
                </c:pt>
                <c:pt idx="63">
                  <c:v>34.17</c:v>
                </c:pt>
                <c:pt idx="64">
                  <c:v>33.86</c:v>
                </c:pt>
                <c:pt idx="65">
                  <c:v>34.090000000000003</c:v>
                </c:pt>
                <c:pt idx="66">
                  <c:v>34.21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586688"/>
        <c:axId val="341587080"/>
      </c:lineChart>
      <c:dateAx>
        <c:axId val="341586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587080"/>
        <c:crosses val="autoZero"/>
        <c:auto val="1"/>
        <c:lblOffset val="100"/>
        <c:baseTimeUnit val="days"/>
      </c:dateAx>
      <c:valAx>
        <c:axId val="34158708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58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3-May-16</c:v>
                </c:pt>
                <c:pt idx="1">
                  <c:v>2-May-16</c:v>
                </c:pt>
                <c:pt idx="2">
                  <c:v>29-Apr-16</c:v>
                </c:pt>
                <c:pt idx="3">
                  <c:v>28-Apr-16</c:v>
                </c:pt>
                <c:pt idx="4">
                  <c:v>27-Apr-16</c:v>
                </c:pt>
                <c:pt idx="5">
                  <c:v>26-Apr-16</c:v>
                </c:pt>
                <c:pt idx="6">
                  <c:v>25-Apr-16</c:v>
                </c:pt>
                <c:pt idx="7">
                  <c:v>22-Apr-16</c:v>
                </c:pt>
                <c:pt idx="8">
                  <c:v>21-Apr-16</c:v>
                </c:pt>
                <c:pt idx="9">
                  <c:v>20-Apr-16</c:v>
                </c:pt>
                <c:pt idx="10">
                  <c:v>19-Apr-16</c:v>
                </c:pt>
                <c:pt idx="11">
                  <c:v>18-Apr-16</c:v>
                </c:pt>
                <c:pt idx="12">
                  <c:v>15-Apr-16</c:v>
                </c:pt>
                <c:pt idx="13">
                  <c:v>14-Apr-16</c:v>
                </c:pt>
                <c:pt idx="14">
                  <c:v>13-Apr-16</c:v>
                </c:pt>
                <c:pt idx="15">
                  <c:v>12-Apr-16</c:v>
                </c:pt>
                <c:pt idx="16">
                  <c:v>11-Apr-16</c:v>
                </c:pt>
                <c:pt idx="17">
                  <c:v>8-Apr-16</c:v>
                </c:pt>
                <c:pt idx="18">
                  <c:v>7-Apr-16</c:v>
                </c:pt>
                <c:pt idx="19">
                  <c:v>6-Apr-16</c:v>
                </c:pt>
                <c:pt idx="20">
                  <c:v>5-Apr-16</c:v>
                </c:pt>
                <c:pt idx="21">
                  <c:v>4-Apr-16</c:v>
                </c:pt>
                <c:pt idx="22">
                  <c:v>1-Apr-16</c:v>
                </c:pt>
                <c:pt idx="23">
                  <c:v>31-Mar-16</c:v>
                </c:pt>
                <c:pt idx="24">
                  <c:v>30-Mar-16</c:v>
                </c:pt>
                <c:pt idx="25">
                  <c:v>29-Mar-16</c:v>
                </c:pt>
                <c:pt idx="26">
                  <c:v>28-Mar-16</c:v>
                </c:pt>
                <c:pt idx="27">
                  <c:v>24-Mar-16</c:v>
                </c:pt>
                <c:pt idx="28">
                  <c:v>23-Mar-16</c:v>
                </c:pt>
                <c:pt idx="29">
                  <c:v>22-Mar-16</c:v>
                </c:pt>
                <c:pt idx="30">
                  <c:v>21-Mar-16</c:v>
                </c:pt>
                <c:pt idx="31">
                  <c:v>18-Mar-16</c:v>
                </c:pt>
                <c:pt idx="32">
                  <c:v>17-Mar-16</c:v>
                </c:pt>
                <c:pt idx="33">
                  <c:v>16-Mar-16</c:v>
                </c:pt>
                <c:pt idx="34">
                  <c:v>15-Mar-16</c:v>
                </c:pt>
                <c:pt idx="35">
                  <c:v>14-Mar-16</c:v>
                </c:pt>
                <c:pt idx="36">
                  <c:v>11-Mar-16</c:v>
                </c:pt>
                <c:pt idx="37">
                  <c:v>10-Mar-16</c:v>
                </c:pt>
                <c:pt idx="38">
                  <c:v>9-Mar-16</c:v>
                </c:pt>
                <c:pt idx="39">
                  <c:v>8-Mar-16</c:v>
                </c:pt>
                <c:pt idx="40">
                  <c:v>7-Mar-16</c:v>
                </c:pt>
                <c:pt idx="41">
                  <c:v>4-Mar-16</c:v>
                </c:pt>
                <c:pt idx="42">
                  <c:v>3-Mar-16</c:v>
                </c:pt>
                <c:pt idx="43">
                  <c:v>2-Mar-16</c:v>
                </c:pt>
                <c:pt idx="44">
                  <c:v>1-Mar-16</c:v>
                </c:pt>
                <c:pt idx="45">
                  <c:v>29-Feb-16</c:v>
                </c:pt>
                <c:pt idx="46">
                  <c:v>26-Feb-16</c:v>
                </c:pt>
                <c:pt idx="47">
                  <c:v>25-Feb-16</c:v>
                </c:pt>
                <c:pt idx="48">
                  <c:v>24-Feb-16</c:v>
                </c:pt>
                <c:pt idx="49">
                  <c:v>23-Feb-16</c:v>
                </c:pt>
                <c:pt idx="50">
                  <c:v>22-Feb-16</c:v>
                </c:pt>
                <c:pt idx="51">
                  <c:v>19-Feb-16</c:v>
                </c:pt>
                <c:pt idx="52">
                  <c:v>18-Feb-16</c:v>
                </c:pt>
                <c:pt idx="53">
                  <c:v>17-Feb-16</c:v>
                </c:pt>
                <c:pt idx="54">
                  <c:v>16-Feb-16</c:v>
                </c:pt>
                <c:pt idx="55">
                  <c:v>12-Feb-16</c:v>
                </c:pt>
                <c:pt idx="56">
                  <c:v>11-Feb-16</c:v>
                </c:pt>
                <c:pt idx="57">
                  <c:v>10-Feb-16</c:v>
                </c:pt>
                <c:pt idx="58">
                  <c:v>9-Feb-16</c:v>
                </c:pt>
                <c:pt idx="59">
                  <c:v>8-Feb-16</c:v>
                </c:pt>
                <c:pt idx="60">
                  <c:v>5-Feb-16</c:v>
                </c:pt>
                <c:pt idx="61">
                  <c:v>4-Feb-16</c:v>
                </c:pt>
                <c:pt idx="62">
                  <c:v>3-Feb-16</c:v>
                </c:pt>
                <c:pt idx="63">
                  <c:v>3-Feb-16</c:v>
                </c:pt>
                <c:pt idx="64">
                  <c:v>2-Feb-16</c:v>
                </c:pt>
                <c:pt idx="65">
                  <c:v>1-Feb-16</c:v>
                </c:pt>
                <c:pt idx="66">
                  <c:v>29-Jan-16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30.36</c:v>
                </c:pt>
                <c:pt idx="1">
                  <c:v>30.61</c:v>
                </c:pt>
                <c:pt idx="2">
                  <c:v>30.28</c:v>
                </c:pt>
                <c:pt idx="3">
                  <c:v>31.11</c:v>
                </c:pt>
                <c:pt idx="4">
                  <c:v>31.75</c:v>
                </c:pt>
                <c:pt idx="5">
                  <c:v>31.4</c:v>
                </c:pt>
                <c:pt idx="6">
                  <c:v>31.39</c:v>
                </c:pt>
                <c:pt idx="7">
                  <c:v>31.64</c:v>
                </c:pt>
                <c:pt idx="8">
                  <c:v>31.97</c:v>
                </c:pt>
                <c:pt idx="9">
                  <c:v>32</c:v>
                </c:pt>
                <c:pt idx="10">
                  <c:v>31.6</c:v>
                </c:pt>
                <c:pt idx="11">
                  <c:v>31.65</c:v>
                </c:pt>
                <c:pt idx="12">
                  <c:v>31.46</c:v>
                </c:pt>
                <c:pt idx="13">
                  <c:v>31.8</c:v>
                </c:pt>
                <c:pt idx="14">
                  <c:v>32.130000000000003</c:v>
                </c:pt>
                <c:pt idx="15">
                  <c:v>31.86</c:v>
                </c:pt>
                <c:pt idx="16">
                  <c:v>31.67</c:v>
                </c:pt>
                <c:pt idx="17">
                  <c:v>31.63</c:v>
                </c:pt>
                <c:pt idx="18">
                  <c:v>31.55</c:v>
                </c:pt>
                <c:pt idx="19">
                  <c:v>32.08</c:v>
                </c:pt>
                <c:pt idx="20">
                  <c:v>31.9</c:v>
                </c:pt>
                <c:pt idx="21">
                  <c:v>32</c:v>
                </c:pt>
                <c:pt idx="22">
                  <c:v>32.450000000000003</c:v>
                </c:pt>
                <c:pt idx="23">
                  <c:v>32.35</c:v>
                </c:pt>
                <c:pt idx="24">
                  <c:v>32.71</c:v>
                </c:pt>
                <c:pt idx="25">
                  <c:v>32.380000000000003</c:v>
                </c:pt>
                <c:pt idx="26">
                  <c:v>31.9</c:v>
                </c:pt>
                <c:pt idx="27">
                  <c:v>31.88</c:v>
                </c:pt>
                <c:pt idx="28">
                  <c:v>32</c:v>
                </c:pt>
                <c:pt idx="29">
                  <c:v>32.32</c:v>
                </c:pt>
                <c:pt idx="30">
                  <c:v>32.340000000000003</c:v>
                </c:pt>
                <c:pt idx="31">
                  <c:v>32.68</c:v>
                </c:pt>
                <c:pt idx="32">
                  <c:v>31.98</c:v>
                </c:pt>
                <c:pt idx="33">
                  <c:v>31.69</c:v>
                </c:pt>
                <c:pt idx="34">
                  <c:v>31.65</c:v>
                </c:pt>
                <c:pt idx="35">
                  <c:v>31.43</c:v>
                </c:pt>
                <c:pt idx="36">
                  <c:v>31.76</c:v>
                </c:pt>
                <c:pt idx="37">
                  <c:v>31.25</c:v>
                </c:pt>
                <c:pt idx="38">
                  <c:v>30.87</c:v>
                </c:pt>
                <c:pt idx="39">
                  <c:v>30.56</c:v>
                </c:pt>
                <c:pt idx="40">
                  <c:v>30.94</c:v>
                </c:pt>
                <c:pt idx="41">
                  <c:v>30.63</c:v>
                </c:pt>
                <c:pt idx="42">
                  <c:v>30.58</c:v>
                </c:pt>
                <c:pt idx="43">
                  <c:v>30.54</c:v>
                </c:pt>
                <c:pt idx="44">
                  <c:v>30.37</c:v>
                </c:pt>
                <c:pt idx="45">
                  <c:v>29.59</c:v>
                </c:pt>
                <c:pt idx="46">
                  <c:v>29.8</c:v>
                </c:pt>
                <c:pt idx="47">
                  <c:v>29.62</c:v>
                </c:pt>
                <c:pt idx="48">
                  <c:v>29.19</c:v>
                </c:pt>
                <c:pt idx="49">
                  <c:v>28.8</c:v>
                </c:pt>
                <c:pt idx="50">
                  <c:v>29.35</c:v>
                </c:pt>
                <c:pt idx="51">
                  <c:v>28.71</c:v>
                </c:pt>
                <c:pt idx="52">
                  <c:v>29.42</c:v>
                </c:pt>
                <c:pt idx="53">
                  <c:v>29.47</c:v>
                </c:pt>
                <c:pt idx="54">
                  <c:v>28.78</c:v>
                </c:pt>
                <c:pt idx="55">
                  <c:v>28.64</c:v>
                </c:pt>
                <c:pt idx="56">
                  <c:v>28.22</c:v>
                </c:pt>
                <c:pt idx="57">
                  <c:v>28.23</c:v>
                </c:pt>
                <c:pt idx="58">
                  <c:v>28.81</c:v>
                </c:pt>
                <c:pt idx="59">
                  <c:v>28.82</c:v>
                </c:pt>
                <c:pt idx="60">
                  <c:v>29.04</c:v>
                </c:pt>
                <c:pt idx="61">
                  <c:v>29.77</c:v>
                </c:pt>
                <c:pt idx="62">
                  <c:v>29.34</c:v>
                </c:pt>
                <c:pt idx="64">
                  <c:v>29.8</c:v>
                </c:pt>
                <c:pt idx="65">
                  <c:v>30.82</c:v>
                </c:pt>
                <c:pt idx="66">
                  <c:v>31.02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583160"/>
        <c:axId val="341583552"/>
      </c:lineChart>
      <c:catAx>
        <c:axId val="341583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583552"/>
        <c:crosses val="autoZero"/>
        <c:auto val="1"/>
        <c:lblAlgn val="ctr"/>
        <c:lblOffset val="100"/>
        <c:noMultiLvlLbl val="0"/>
      </c:catAx>
      <c:valAx>
        <c:axId val="34158355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583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42493</c:v>
                </c:pt>
                <c:pt idx="1">
                  <c:v>42492</c:v>
                </c:pt>
                <c:pt idx="2">
                  <c:v>42489</c:v>
                </c:pt>
                <c:pt idx="3">
                  <c:v>42488</c:v>
                </c:pt>
                <c:pt idx="4">
                  <c:v>42487</c:v>
                </c:pt>
                <c:pt idx="5">
                  <c:v>42486</c:v>
                </c:pt>
                <c:pt idx="6">
                  <c:v>42485</c:v>
                </c:pt>
                <c:pt idx="7">
                  <c:v>42482</c:v>
                </c:pt>
                <c:pt idx="8">
                  <c:v>42481</c:v>
                </c:pt>
                <c:pt idx="9">
                  <c:v>42480</c:v>
                </c:pt>
                <c:pt idx="10">
                  <c:v>42479</c:v>
                </c:pt>
                <c:pt idx="11">
                  <c:v>42478</c:v>
                </c:pt>
                <c:pt idx="12">
                  <c:v>42475</c:v>
                </c:pt>
                <c:pt idx="13">
                  <c:v>42474</c:v>
                </c:pt>
                <c:pt idx="14">
                  <c:v>42473</c:v>
                </c:pt>
                <c:pt idx="15">
                  <c:v>42472</c:v>
                </c:pt>
                <c:pt idx="16">
                  <c:v>42471</c:v>
                </c:pt>
                <c:pt idx="17">
                  <c:v>42468</c:v>
                </c:pt>
                <c:pt idx="18">
                  <c:v>42467</c:v>
                </c:pt>
                <c:pt idx="19">
                  <c:v>42466</c:v>
                </c:pt>
                <c:pt idx="20">
                  <c:v>42465</c:v>
                </c:pt>
                <c:pt idx="21">
                  <c:v>42464</c:v>
                </c:pt>
                <c:pt idx="22">
                  <c:v>42461</c:v>
                </c:pt>
                <c:pt idx="23">
                  <c:v>42460</c:v>
                </c:pt>
                <c:pt idx="24">
                  <c:v>42459</c:v>
                </c:pt>
                <c:pt idx="25">
                  <c:v>42458</c:v>
                </c:pt>
                <c:pt idx="26">
                  <c:v>42457</c:v>
                </c:pt>
                <c:pt idx="27">
                  <c:v>42453</c:v>
                </c:pt>
                <c:pt idx="28">
                  <c:v>42452</c:v>
                </c:pt>
                <c:pt idx="29">
                  <c:v>42451</c:v>
                </c:pt>
                <c:pt idx="30">
                  <c:v>42450</c:v>
                </c:pt>
                <c:pt idx="31">
                  <c:v>42447</c:v>
                </c:pt>
                <c:pt idx="32">
                  <c:v>42446</c:v>
                </c:pt>
                <c:pt idx="33">
                  <c:v>42445</c:v>
                </c:pt>
                <c:pt idx="34">
                  <c:v>42444</c:v>
                </c:pt>
                <c:pt idx="35">
                  <c:v>42444</c:v>
                </c:pt>
                <c:pt idx="36">
                  <c:v>42443</c:v>
                </c:pt>
                <c:pt idx="37">
                  <c:v>42440</c:v>
                </c:pt>
                <c:pt idx="38">
                  <c:v>42439</c:v>
                </c:pt>
                <c:pt idx="39">
                  <c:v>42438</c:v>
                </c:pt>
                <c:pt idx="40">
                  <c:v>42437</c:v>
                </c:pt>
                <c:pt idx="41">
                  <c:v>42436</c:v>
                </c:pt>
                <c:pt idx="42">
                  <c:v>42433</c:v>
                </c:pt>
                <c:pt idx="43">
                  <c:v>42432</c:v>
                </c:pt>
                <c:pt idx="44">
                  <c:v>42431</c:v>
                </c:pt>
                <c:pt idx="45">
                  <c:v>42430</c:v>
                </c:pt>
                <c:pt idx="46">
                  <c:v>42429</c:v>
                </c:pt>
                <c:pt idx="47">
                  <c:v>42426</c:v>
                </c:pt>
                <c:pt idx="48">
                  <c:v>42425</c:v>
                </c:pt>
                <c:pt idx="49">
                  <c:v>42424</c:v>
                </c:pt>
                <c:pt idx="50">
                  <c:v>42423</c:v>
                </c:pt>
                <c:pt idx="51">
                  <c:v>42422</c:v>
                </c:pt>
                <c:pt idx="52">
                  <c:v>42419</c:v>
                </c:pt>
                <c:pt idx="53">
                  <c:v>42418</c:v>
                </c:pt>
                <c:pt idx="54">
                  <c:v>42417</c:v>
                </c:pt>
                <c:pt idx="55">
                  <c:v>42416</c:v>
                </c:pt>
                <c:pt idx="56">
                  <c:v>42412</c:v>
                </c:pt>
                <c:pt idx="57">
                  <c:v>42411</c:v>
                </c:pt>
                <c:pt idx="58">
                  <c:v>42410</c:v>
                </c:pt>
                <c:pt idx="59">
                  <c:v>42409</c:v>
                </c:pt>
                <c:pt idx="60">
                  <c:v>42408</c:v>
                </c:pt>
                <c:pt idx="61">
                  <c:v>42405</c:v>
                </c:pt>
                <c:pt idx="62">
                  <c:v>42404</c:v>
                </c:pt>
                <c:pt idx="63">
                  <c:v>42403</c:v>
                </c:pt>
                <c:pt idx="64">
                  <c:v>42402</c:v>
                </c:pt>
                <c:pt idx="65">
                  <c:v>42401</c:v>
                </c:pt>
                <c:pt idx="66">
                  <c:v>42398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56.75</c:v>
                </c:pt>
                <c:pt idx="1">
                  <c:v>58.98</c:v>
                </c:pt>
                <c:pt idx="2">
                  <c:v>59.62</c:v>
                </c:pt>
                <c:pt idx="3">
                  <c:v>59.18</c:v>
                </c:pt>
                <c:pt idx="4">
                  <c:v>61.27</c:v>
                </c:pt>
                <c:pt idx="5">
                  <c:v>63.25</c:v>
                </c:pt>
                <c:pt idx="6">
                  <c:v>61.87</c:v>
                </c:pt>
                <c:pt idx="7">
                  <c:v>63.38</c:v>
                </c:pt>
                <c:pt idx="8">
                  <c:v>60.18</c:v>
                </c:pt>
                <c:pt idx="9">
                  <c:v>61.18</c:v>
                </c:pt>
                <c:pt idx="10">
                  <c:v>61.17</c:v>
                </c:pt>
                <c:pt idx="11">
                  <c:v>59.84</c:v>
                </c:pt>
                <c:pt idx="12">
                  <c:v>57.17</c:v>
                </c:pt>
                <c:pt idx="13">
                  <c:v>57.72</c:v>
                </c:pt>
                <c:pt idx="14">
                  <c:v>56.58</c:v>
                </c:pt>
                <c:pt idx="15">
                  <c:v>57.36</c:v>
                </c:pt>
                <c:pt idx="16">
                  <c:v>54.74</c:v>
                </c:pt>
                <c:pt idx="17">
                  <c:v>54.48</c:v>
                </c:pt>
                <c:pt idx="18">
                  <c:v>52.9</c:v>
                </c:pt>
                <c:pt idx="19">
                  <c:v>54</c:v>
                </c:pt>
                <c:pt idx="20">
                  <c:v>51.26</c:v>
                </c:pt>
                <c:pt idx="21">
                  <c:v>50.55</c:v>
                </c:pt>
                <c:pt idx="22">
                  <c:v>52.03</c:v>
                </c:pt>
                <c:pt idx="23">
                  <c:v>52.65</c:v>
                </c:pt>
                <c:pt idx="24">
                  <c:v>50.97</c:v>
                </c:pt>
                <c:pt idx="25">
                  <c:v>50.4</c:v>
                </c:pt>
                <c:pt idx="26">
                  <c:v>50.84</c:v>
                </c:pt>
                <c:pt idx="27">
                  <c:v>52.1</c:v>
                </c:pt>
                <c:pt idx="28">
                  <c:v>51.6</c:v>
                </c:pt>
                <c:pt idx="29">
                  <c:v>53.7</c:v>
                </c:pt>
                <c:pt idx="30">
                  <c:v>53.84</c:v>
                </c:pt>
                <c:pt idx="31">
                  <c:v>53.9</c:v>
                </c:pt>
                <c:pt idx="32">
                  <c:v>53.19</c:v>
                </c:pt>
                <c:pt idx="33">
                  <c:v>51.83</c:v>
                </c:pt>
                <c:pt idx="34">
                  <c:v>50.17</c:v>
                </c:pt>
                <c:pt idx="36">
                  <c:v>50.2</c:v>
                </c:pt>
                <c:pt idx="37">
                  <c:v>51.26</c:v>
                </c:pt>
                <c:pt idx="38">
                  <c:v>48.27</c:v>
                </c:pt>
                <c:pt idx="39">
                  <c:v>47.08</c:v>
                </c:pt>
                <c:pt idx="40">
                  <c:v>46.76</c:v>
                </c:pt>
                <c:pt idx="41">
                  <c:v>49.28</c:v>
                </c:pt>
                <c:pt idx="42">
                  <c:v>48.39</c:v>
                </c:pt>
                <c:pt idx="43">
                  <c:v>48</c:v>
                </c:pt>
                <c:pt idx="44">
                  <c:v>46.92</c:v>
                </c:pt>
                <c:pt idx="45">
                  <c:v>44.31</c:v>
                </c:pt>
                <c:pt idx="46">
                  <c:v>43.6</c:v>
                </c:pt>
                <c:pt idx="47">
                  <c:v>43.07</c:v>
                </c:pt>
                <c:pt idx="48">
                  <c:v>41.58</c:v>
                </c:pt>
                <c:pt idx="49">
                  <c:v>41.7</c:v>
                </c:pt>
                <c:pt idx="50">
                  <c:v>41.92</c:v>
                </c:pt>
                <c:pt idx="51">
                  <c:v>44.58</c:v>
                </c:pt>
                <c:pt idx="52">
                  <c:v>42.31</c:v>
                </c:pt>
                <c:pt idx="53">
                  <c:v>42.07</c:v>
                </c:pt>
                <c:pt idx="54">
                  <c:v>43.47</c:v>
                </c:pt>
                <c:pt idx="55">
                  <c:v>40.840000000000003</c:v>
                </c:pt>
                <c:pt idx="56">
                  <c:v>40.11</c:v>
                </c:pt>
                <c:pt idx="57">
                  <c:v>38.93</c:v>
                </c:pt>
                <c:pt idx="58">
                  <c:v>39.29</c:v>
                </c:pt>
                <c:pt idx="59">
                  <c:v>38.700000000000003</c:v>
                </c:pt>
                <c:pt idx="60">
                  <c:v>38.99</c:v>
                </c:pt>
                <c:pt idx="61">
                  <c:v>38.020000000000003</c:v>
                </c:pt>
                <c:pt idx="62">
                  <c:v>43.47</c:v>
                </c:pt>
                <c:pt idx="63">
                  <c:v>42.99</c:v>
                </c:pt>
                <c:pt idx="64">
                  <c:v>39.36</c:v>
                </c:pt>
                <c:pt idx="65">
                  <c:v>41.76</c:v>
                </c:pt>
                <c:pt idx="66">
                  <c:v>42.5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331984"/>
        <c:axId val="342327672"/>
      </c:lineChart>
      <c:dateAx>
        <c:axId val="342331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327672"/>
        <c:crosses val="autoZero"/>
        <c:auto val="1"/>
        <c:lblOffset val="100"/>
        <c:baseTimeUnit val="days"/>
      </c:dateAx>
      <c:valAx>
        <c:axId val="34232767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331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3-May-16</c:v>
                </c:pt>
                <c:pt idx="1">
                  <c:v>2-May-16</c:v>
                </c:pt>
                <c:pt idx="2">
                  <c:v>29-Apr-16</c:v>
                </c:pt>
                <c:pt idx="3">
                  <c:v>28-Apr-16</c:v>
                </c:pt>
                <c:pt idx="4">
                  <c:v>27-Apr-16</c:v>
                </c:pt>
                <c:pt idx="5">
                  <c:v>26-Apr-16</c:v>
                </c:pt>
                <c:pt idx="6">
                  <c:v>25-Apr-16</c:v>
                </c:pt>
                <c:pt idx="7">
                  <c:v>22-Apr-16</c:v>
                </c:pt>
                <c:pt idx="8">
                  <c:v>21-Apr-16</c:v>
                </c:pt>
                <c:pt idx="9">
                  <c:v>20-Apr-16</c:v>
                </c:pt>
                <c:pt idx="10">
                  <c:v>19-Apr-16</c:v>
                </c:pt>
                <c:pt idx="11">
                  <c:v>18-Apr-16</c:v>
                </c:pt>
                <c:pt idx="12">
                  <c:v>15-Apr-16</c:v>
                </c:pt>
                <c:pt idx="13">
                  <c:v>14-Apr-16</c:v>
                </c:pt>
                <c:pt idx="14">
                  <c:v>13-Apr-16</c:v>
                </c:pt>
                <c:pt idx="15">
                  <c:v>12-Apr-16</c:v>
                </c:pt>
                <c:pt idx="16">
                  <c:v>11-Apr-16</c:v>
                </c:pt>
                <c:pt idx="17">
                  <c:v>8-Apr-16</c:v>
                </c:pt>
                <c:pt idx="18">
                  <c:v>7-Apr-16</c:v>
                </c:pt>
                <c:pt idx="19">
                  <c:v>42466.00</c:v>
                </c:pt>
                <c:pt idx="20">
                  <c:v>5-Apr-16</c:v>
                </c:pt>
                <c:pt idx="21">
                  <c:v>4-Apr-16</c:v>
                </c:pt>
                <c:pt idx="22">
                  <c:v>1-Apr-16</c:v>
                </c:pt>
                <c:pt idx="23">
                  <c:v>31-Mar-16</c:v>
                </c:pt>
                <c:pt idx="24">
                  <c:v>30-Mar-16</c:v>
                </c:pt>
                <c:pt idx="25">
                  <c:v>29-Mar-16</c:v>
                </c:pt>
                <c:pt idx="26">
                  <c:v>28-Mar-16</c:v>
                </c:pt>
                <c:pt idx="27">
                  <c:v>24-Mar-16</c:v>
                </c:pt>
                <c:pt idx="28">
                  <c:v>23-Mar-16</c:v>
                </c:pt>
                <c:pt idx="29">
                  <c:v>22-Mar-16</c:v>
                </c:pt>
                <c:pt idx="30">
                  <c:v>21-Mar-16</c:v>
                </c:pt>
                <c:pt idx="31">
                  <c:v>18-Mar-16</c:v>
                </c:pt>
                <c:pt idx="32">
                  <c:v>17-Mar-16</c:v>
                </c:pt>
                <c:pt idx="33">
                  <c:v>16-Mar-16</c:v>
                </c:pt>
                <c:pt idx="34">
                  <c:v>15-Mar-16</c:v>
                </c:pt>
                <c:pt idx="35">
                  <c:v>14-Mar-16</c:v>
                </c:pt>
                <c:pt idx="36">
                  <c:v>11-Mar-16</c:v>
                </c:pt>
                <c:pt idx="37">
                  <c:v>10-Mar-16</c:v>
                </c:pt>
                <c:pt idx="38">
                  <c:v>9-Mar-16</c:v>
                </c:pt>
                <c:pt idx="39">
                  <c:v>8-Mar-16</c:v>
                </c:pt>
                <c:pt idx="40">
                  <c:v>7-Mar-16</c:v>
                </c:pt>
                <c:pt idx="41">
                  <c:v>4-Mar-16</c:v>
                </c:pt>
                <c:pt idx="42">
                  <c:v>3-Mar-16</c:v>
                </c:pt>
                <c:pt idx="43">
                  <c:v>2-Mar-16</c:v>
                </c:pt>
                <c:pt idx="44">
                  <c:v>1-Mar-16</c:v>
                </c:pt>
                <c:pt idx="45">
                  <c:v>29-Feb-16</c:v>
                </c:pt>
                <c:pt idx="46">
                  <c:v>26-Feb-16</c:v>
                </c:pt>
                <c:pt idx="47">
                  <c:v>25-Feb-16</c:v>
                </c:pt>
                <c:pt idx="48">
                  <c:v>25-Feb-16</c:v>
                </c:pt>
                <c:pt idx="49">
                  <c:v>24-Feb-16</c:v>
                </c:pt>
                <c:pt idx="50">
                  <c:v>23-Feb-16</c:v>
                </c:pt>
                <c:pt idx="51">
                  <c:v>22-Feb-16</c:v>
                </c:pt>
                <c:pt idx="52">
                  <c:v>19-Feb-16</c:v>
                </c:pt>
                <c:pt idx="53">
                  <c:v>18-Feb-16</c:v>
                </c:pt>
                <c:pt idx="54">
                  <c:v>17-Feb-16</c:v>
                </c:pt>
                <c:pt idx="55">
                  <c:v>16-Feb-16</c:v>
                </c:pt>
                <c:pt idx="56">
                  <c:v>12-Feb-16</c:v>
                </c:pt>
                <c:pt idx="57">
                  <c:v>11-Feb-16</c:v>
                </c:pt>
                <c:pt idx="58">
                  <c:v>10-Feb-16</c:v>
                </c:pt>
                <c:pt idx="59">
                  <c:v>9-Feb-16</c:v>
                </c:pt>
                <c:pt idx="60">
                  <c:v>8-Feb-16</c:v>
                </c:pt>
                <c:pt idx="61">
                  <c:v>5-Feb-16</c:v>
                </c:pt>
                <c:pt idx="62">
                  <c:v>4-Feb-16</c:v>
                </c:pt>
                <c:pt idx="63">
                  <c:v>3-Feb-16</c:v>
                </c:pt>
                <c:pt idx="64">
                  <c:v>2-Feb-16</c:v>
                </c:pt>
                <c:pt idx="65">
                  <c:v>1-Feb-16</c:v>
                </c:pt>
                <c:pt idx="66">
                  <c:v>29-Jan-16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86.77</c:v>
                </c:pt>
                <c:pt idx="1">
                  <c:v>88.12</c:v>
                </c:pt>
                <c:pt idx="2">
                  <c:v>87.23</c:v>
                </c:pt>
                <c:pt idx="3">
                  <c:v>88.51</c:v>
                </c:pt>
                <c:pt idx="4">
                  <c:v>89.17</c:v>
                </c:pt>
                <c:pt idx="5">
                  <c:v>88.76</c:v>
                </c:pt>
                <c:pt idx="6">
                  <c:v>87.61</c:v>
                </c:pt>
                <c:pt idx="7">
                  <c:v>89.63</c:v>
                </c:pt>
                <c:pt idx="8">
                  <c:v>87.32</c:v>
                </c:pt>
                <c:pt idx="9">
                  <c:v>83.85</c:v>
                </c:pt>
                <c:pt idx="10">
                  <c:v>82.24</c:v>
                </c:pt>
                <c:pt idx="11">
                  <c:v>80.88</c:v>
                </c:pt>
                <c:pt idx="12">
                  <c:v>81.209999999999994</c:v>
                </c:pt>
                <c:pt idx="13">
                  <c:v>82.32</c:v>
                </c:pt>
                <c:pt idx="14">
                  <c:v>81.72</c:v>
                </c:pt>
                <c:pt idx="15">
                  <c:v>79.64</c:v>
                </c:pt>
                <c:pt idx="16">
                  <c:v>78.69</c:v>
                </c:pt>
                <c:pt idx="17">
                  <c:v>79.17</c:v>
                </c:pt>
                <c:pt idx="18">
                  <c:v>78</c:v>
                </c:pt>
                <c:pt idx="19">
                  <c:v>78.349999999999994</c:v>
                </c:pt>
                <c:pt idx="20">
                  <c:v>78.62</c:v>
                </c:pt>
                <c:pt idx="21">
                  <c:v>78.34</c:v>
                </c:pt>
                <c:pt idx="22">
                  <c:v>78.92</c:v>
                </c:pt>
                <c:pt idx="23">
                  <c:v>79.55</c:v>
                </c:pt>
                <c:pt idx="24">
                  <c:v>80.56</c:v>
                </c:pt>
                <c:pt idx="25">
                  <c:v>79.8</c:v>
                </c:pt>
                <c:pt idx="26">
                  <c:v>78.81</c:v>
                </c:pt>
                <c:pt idx="27">
                  <c:v>80.92</c:v>
                </c:pt>
                <c:pt idx="28">
                  <c:v>81.52</c:v>
                </c:pt>
                <c:pt idx="29">
                  <c:v>82.06</c:v>
                </c:pt>
                <c:pt idx="30">
                  <c:v>83.98</c:v>
                </c:pt>
                <c:pt idx="31">
                  <c:v>84.42</c:v>
                </c:pt>
                <c:pt idx="32">
                  <c:v>83.08</c:v>
                </c:pt>
                <c:pt idx="33">
                  <c:v>80.31</c:v>
                </c:pt>
                <c:pt idx="34">
                  <c:v>80.150000000000006</c:v>
                </c:pt>
                <c:pt idx="35">
                  <c:v>80.349999999999994</c:v>
                </c:pt>
                <c:pt idx="36">
                  <c:v>81.260000000000005</c:v>
                </c:pt>
                <c:pt idx="37">
                  <c:v>79.38</c:v>
                </c:pt>
                <c:pt idx="38">
                  <c:v>80.14</c:v>
                </c:pt>
                <c:pt idx="39">
                  <c:v>78.25</c:v>
                </c:pt>
                <c:pt idx="40">
                  <c:v>81.45</c:v>
                </c:pt>
                <c:pt idx="41">
                  <c:v>80.5</c:v>
                </c:pt>
                <c:pt idx="42">
                  <c:v>80.010000000000005</c:v>
                </c:pt>
                <c:pt idx="43">
                  <c:v>79.5</c:v>
                </c:pt>
                <c:pt idx="44">
                  <c:v>80.12</c:v>
                </c:pt>
                <c:pt idx="45">
                  <c:v>78.86</c:v>
                </c:pt>
                <c:pt idx="46">
                  <c:v>80</c:v>
                </c:pt>
                <c:pt idx="47">
                  <c:v>79.319999999999993</c:v>
                </c:pt>
                <c:pt idx="49">
                  <c:v>80.09</c:v>
                </c:pt>
                <c:pt idx="50">
                  <c:v>78.95</c:v>
                </c:pt>
                <c:pt idx="51">
                  <c:v>81.61</c:v>
                </c:pt>
                <c:pt idx="52">
                  <c:v>79.900000000000006</c:v>
                </c:pt>
                <c:pt idx="53">
                  <c:v>78.66</c:v>
                </c:pt>
                <c:pt idx="54">
                  <c:v>79.959999999999994</c:v>
                </c:pt>
                <c:pt idx="55">
                  <c:v>79.37</c:v>
                </c:pt>
                <c:pt idx="56">
                  <c:v>77.2</c:v>
                </c:pt>
                <c:pt idx="57">
                  <c:v>75.540000000000006</c:v>
                </c:pt>
                <c:pt idx="58">
                  <c:v>76.94</c:v>
                </c:pt>
                <c:pt idx="59">
                  <c:v>77.12</c:v>
                </c:pt>
                <c:pt idx="60">
                  <c:v>76.03</c:v>
                </c:pt>
                <c:pt idx="61">
                  <c:v>75.03</c:v>
                </c:pt>
                <c:pt idx="62">
                  <c:v>75.52</c:v>
                </c:pt>
                <c:pt idx="63">
                  <c:v>72.260000000000005</c:v>
                </c:pt>
                <c:pt idx="64">
                  <c:v>71.709999999999994</c:v>
                </c:pt>
                <c:pt idx="65">
                  <c:v>73.09</c:v>
                </c:pt>
                <c:pt idx="66">
                  <c:v>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330808"/>
        <c:axId val="342329240"/>
      </c:lineChart>
      <c:catAx>
        <c:axId val="342330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329240"/>
        <c:crosses val="autoZero"/>
        <c:auto val="1"/>
        <c:lblAlgn val="ctr"/>
        <c:lblOffset val="100"/>
        <c:noMultiLvlLbl val="0"/>
      </c:catAx>
      <c:valAx>
        <c:axId val="342329240"/>
        <c:scaling>
          <c:orientation val="minMax"/>
          <c:max val="8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330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42493</c:v>
                </c:pt>
                <c:pt idx="1">
                  <c:v>42492</c:v>
                </c:pt>
                <c:pt idx="2">
                  <c:v>42489</c:v>
                </c:pt>
                <c:pt idx="3">
                  <c:v>42488</c:v>
                </c:pt>
                <c:pt idx="4">
                  <c:v>42487</c:v>
                </c:pt>
                <c:pt idx="5">
                  <c:v>42486</c:v>
                </c:pt>
                <c:pt idx="6">
                  <c:v>42485</c:v>
                </c:pt>
                <c:pt idx="7">
                  <c:v>42482</c:v>
                </c:pt>
                <c:pt idx="8">
                  <c:v>42481</c:v>
                </c:pt>
                <c:pt idx="9">
                  <c:v>42480</c:v>
                </c:pt>
                <c:pt idx="10">
                  <c:v>42479</c:v>
                </c:pt>
                <c:pt idx="11">
                  <c:v>42478</c:v>
                </c:pt>
                <c:pt idx="12">
                  <c:v>42475</c:v>
                </c:pt>
                <c:pt idx="13">
                  <c:v>42474</c:v>
                </c:pt>
                <c:pt idx="14">
                  <c:v>42473</c:v>
                </c:pt>
                <c:pt idx="15">
                  <c:v>42472</c:v>
                </c:pt>
                <c:pt idx="16">
                  <c:v>42471</c:v>
                </c:pt>
                <c:pt idx="17">
                  <c:v>42468</c:v>
                </c:pt>
                <c:pt idx="18">
                  <c:v>42467</c:v>
                </c:pt>
                <c:pt idx="19">
                  <c:v>42466</c:v>
                </c:pt>
                <c:pt idx="20">
                  <c:v>42465</c:v>
                </c:pt>
                <c:pt idx="21">
                  <c:v>42464</c:v>
                </c:pt>
                <c:pt idx="22">
                  <c:v>42461</c:v>
                </c:pt>
                <c:pt idx="23">
                  <c:v>42460</c:v>
                </c:pt>
                <c:pt idx="24">
                  <c:v>42459</c:v>
                </c:pt>
                <c:pt idx="25">
                  <c:v>42458</c:v>
                </c:pt>
                <c:pt idx="26">
                  <c:v>42457</c:v>
                </c:pt>
                <c:pt idx="27">
                  <c:v>42453</c:v>
                </c:pt>
                <c:pt idx="28">
                  <c:v>42452</c:v>
                </c:pt>
                <c:pt idx="29">
                  <c:v>42451</c:v>
                </c:pt>
                <c:pt idx="30">
                  <c:v>42450</c:v>
                </c:pt>
                <c:pt idx="31">
                  <c:v>42447</c:v>
                </c:pt>
                <c:pt idx="32">
                  <c:v>42447</c:v>
                </c:pt>
                <c:pt idx="33">
                  <c:v>42446</c:v>
                </c:pt>
                <c:pt idx="34">
                  <c:v>42445</c:v>
                </c:pt>
                <c:pt idx="35">
                  <c:v>42444</c:v>
                </c:pt>
                <c:pt idx="36">
                  <c:v>42443</c:v>
                </c:pt>
                <c:pt idx="37">
                  <c:v>42440</c:v>
                </c:pt>
                <c:pt idx="38">
                  <c:v>42439</c:v>
                </c:pt>
                <c:pt idx="39">
                  <c:v>42438</c:v>
                </c:pt>
                <c:pt idx="40">
                  <c:v>42437</c:v>
                </c:pt>
                <c:pt idx="41">
                  <c:v>42436</c:v>
                </c:pt>
                <c:pt idx="42">
                  <c:v>42433</c:v>
                </c:pt>
                <c:pt idx="43">
                  <c:v>42432</c:v>
                </c:pt>
                <c:pt idx="44">
                  <c:v>42431</c:v>
                </c:pt>
                <c:pt idx="45">
                  <c:v>42430</c:v>
                </c:pt>
                <c:pt idx="46">
                  <c:v>42429</c:v>
                </c:pt>
                <c:pt idx="47">
                  <c:v>42426</c:v>
                </c:pt>
                <c:pt idx="48">
                  <c:v>42425</c:v>
                </c:pt>
                <c:pt idx="49">
                  <c:v>42424</c:v>
                </c:pt>
                <c:pt idx="50">
                  <c:v>42423</c:v>
                </c:pt>
                <c:pt idx="51">
                  <c:v>42422</c:v>
                </c:pt>
                <c:pt idx="52">
                  <c:v>42419</c:v>
                </c:pt>
                <c:pt idx="53">
                  <c:v>42418</c:v>
                </c:pt>
                <c:pt idx="54">
                  <c:v>42417</c:v>
                </c:pt>
                <c:pt idx="55">
                  <c:v>42416</c:v>
                </c:pt>
                <c:pt idx="56">
                  <c:v>42412</c:v>
                </c:pt>
                <c:pt idx="57">
                  <c:v>42411</c:v>
                </c:pt>
                <c:pt idx="58">
                  <c:v>42410</c:v>
                </c:pt>
                <c:pt idx="59">
                  <c:v>42409</c:v>
                </c:pt>
                <c:pt idx="60">
                  <c:v>42408</c:v>
                </c:pt>
                <c:pt idx="61">
                  <c:v>42405</c:v>
                </c:pt>
                <c:pt idx="62">
                  <c:v>42404</c:v>
                </c:pt>
                <c:pt idx="63">
                  <c:v>42403</c:v>
                </c:pt>
                <c:pt idx="64">
                  <c:v>42402</c:v>
                </c:pt>
                <c:pt idx="65">
                  <c:v>42401</c:v>
                </c:pt>
                <c:pt idx="66">
                  <c:v>42398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206.16</c:v>
                </c:pt>
                <c:pt idx="1">
                  <c:v>207.97</c:v>
                </c:pt>
                <c:pt idx="2">
                  <c:v>206.33</c:v>
                </c:pt>
                <c:pt idx="3">
                  <c:v>207.45</c:v>
                </c:pt>
                <c:pt idx="4">
                  <c:v>209.35</c:v>
                </c:pt>
                <c:pt idx="5">
                  <c:v>208.92</c:v>
                </c:pt>
                <c:pt idx="6">
                  <c:v>208.61</c:v>
                </c:pt>
                <c:pt idx="7">
                  <c:v>208.97</c:v>
                </c:pt>
                <c:pt idx="8">
                  <c:v>208.97</c:v>
                </c:pt>
                <c:pt idx="9">
                  <c:v>210.1</c:v>
                </c:pt>
                <c:pt idx="10">
                  <c:v>209.9</c:v>
                </c:pt>
                <c:pt idx="11">
                  <c:v>209.24</c:v>
                </c:pt>
                <c:pt idx="12">
                  <c:v>207.78</c:v>
                </c:pt>
                <c:pt idx="13">
                  <c:v>208.01</c:v>
                </c:pt>
                <c:pt idx="14">
                  <c:v>208</c:v>
                </c:pt>
                <c:pt idx="15">
                  <c:v>205.92</c:v>
                </c:pt>
                <c:pt idx="16">
                  <c:v>204.02</c:v>
                </c:pt>
                <c:pt idx="17">
                  <c:v>204.5</c:v>
                </c:pt>
                <c:pt idx="18">
                  <c:v>203.95</c:v>
                </c:pt>
                <c:pt idx="19">
                  <c:v>206.42</c:v>
                </c:pt>
                <c:pt idx="20">
                  <c:v>204.19</c:v>
                </c:pt>
                <c:pt idx="21">
                  <c:v>206.25</c:v>
                </c:pt>
                <c:pt idx="22">
                  <c:v>206.92</c:v>
                </c:pt>
                <c:pt idx="23">
                  <c:v>205.52</c:v>
                </c:pt>
                <c:pt idx="24">
                  <c:v>206.02</c:v>
                </c:pt>
                <c:pt idx="25">
                  <c:v>205.12</c:v>
                </c:pt>
                <c:pt idx="26">
                  <c:v>203.24</c:v>
                </c:pt>
                <c:pt idx="27">
                  <c:v>203.12</c:v>
                </c:pt>
                <c:pt idx="28">
                  <c:v>203.21</c:v>
                </c:pt>
                <c:pt idx="29">
                  <c:v>204.56</c:v>
                </c:pt>
                <c:pt idx="30">
                  <c:v>204.67</c:v>
                </c:pt>
                <c:pt idx="31">
                  <c:v>204.38</c:v>
                </c:pt>
                <c:pt idx="33">
                  <c:v>204.63</c:v>
                </c:pt>
                <c:pt idx="34">
                  <c:v>203.34</c:v>
                </c:pt>
                <c:pt idx="35">
                  <c:v>202.17</c:v>
                </c:pt>
                <c:pt idx="36">
                  <c:v>202.5</c:v>
                </c:pt>
                <c:pt idx="37">
                  <c:v>202.76</c:v>
                </c:pt>
                <c:pt idx="38">
                  <c:v>199.54</c:v>
                </c:pt>
                <c:pt idx="39">
                  <c:v>199.38</c:v>
                </c:pt>
                <c:pt idx="40">
                  <c:v>198.4</c:v>
                </c:pt>
                <c:pt idx="41">
                  <c:v>200.59</c:v>
                </c:pt>
                <c:pt idx="42">
                  <c:v>200.43</c:v>
                </c:pt>
                <c:pt idx="43">
                  <c:v>199.78</c:v>
                </c:pt>
                <c:pt idx="44">
                  <c:v>199</c:v>
                </c:pt>
                <c:pt idx="45">
                  <c:v>198.11</c:v>
                </c:pt>
                <c:pt idx="46">
                  <c:v>193.56</c:v>
                </c:pt>
                <c:pt idx="47">
                  <c:v>195.09</c:v>
                </c:pt>
                <c:pt idx="48">
                  <c:v>195.54</c:v>
                </c:pt>
                <c:pt idx="49">
                  <c:v>193.2</c:v>
                </c:pt>
                <c:pt idx="50">
                  <c:v>192.32</c:v>
                </c:pt>
                <c:pt idx="51">
                  <c:v>194.78</c:v>
                </c:pt>
                <c:pt idx="52">
                  <c:v>192</c:v>
                </c:pt>
                <c:pt idx="53">
                  <c:v>192.09</c:v>
                </c:pt>
                <c:pt idx="54">
                  <c:v>192.88</c:v>
                </c:pt>
                <c:pt idx="55">
                  <c:v>189.78</c:v>
                </c:pt>
                <c:pt idx="56">
                  <c:v>186.63</c:v>
                </c:pt>
                <c:pt idx="57">
                  <c:v>182.86</c:v>
                </c:pt>
                <c:pt idx="58">
                  <c:v>185.27</c:v>
                </c:pt>
                <c:pt idx="59">
                  <c:v>185.43</c:v>
                </c:pt>
                <c:pt idx="60">
                  <c:v>185.42</c:v>
                </c:pt>
                <c:pt idx="61">
                  <c:v>187.95</c:v>
                </c:pt>
                <c:pt idx="62">
                  <c:v>191.6</c:v>
                </c:pt>
                <c:pt idx="63">
                  <c:v>191.3</c:v>
                </c:pt>
                <c:pt idx="64">
                  <c:v>190.16</c:v>
                </c:pt>
                <c:pt idx="65">
                  <c:v>193.65</c:v>
                </c:pt>
                <c:pt idx="66" formatCode="General">
                  <c:v>193.72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332768"/>
        <c:axId val="342331200"/>
      </c:lineChart>
      <c:dateAx>
        <c:axId val="342332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331200"/>
        <c:crosses val="autoZero"/>
        <c:auto val="1"/>
        <c:lblOffset val="100"/>
        <c:baseTimeUnit val="days"/>
      </c:dateAx>
      <c:valAx>
        <c:axId val="34233120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332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42493</c:v>
                </c:pt>
                <c:pt idx="1">
                  <c:v>42492</c:v>
                </c:pt>
                <c:pt idx="2">
                  <c:v>42489</c:v>
                </c:pt>
                <c:pt idx="3">
                  <c:v>42488</c:v>
                </c:pt>
                <c:pt idx="4">
                  <c:v>42487</c:v>
                </c:pt>
                <c:pt idx="5">
                  <c:v>42486</c:v>
                </c:pt>
                <c:pt idx="6">
                  <c:v>42485</c:v>
                </c:pt>
                <c:pt idx="7">
                  <c:v>42482</c:v>
                </c:pt>
                <c:pt idx="8">
                  <c:v>42481</c:v>
                </c:pt>
                <c:pt idx="9">
                  <c:v>42480</c:v>
                </c:pt>
                <c:pt idx="10">
                  <c:v>42479</c:v>
                </c:pt>
                <c:pt idx="11">
                  <c:v>42478</c:v>
                </c:pt>
                <c:pt idx="12">
                  <c:v>42475</c:v>
                </c:pt>
                <c:pt idx="13">
                  <c:v>42474</c:v>
                </c:pt>
                <c:pt idx="14">
                  <c:v>42473</c:v>
                </c:pt>
                <c:pt idx="15">
                  <c:v>42472</c:v>
                </c:pt>
                <c:pt idx="16">
                  <c:v>42471</c:v>
                </c:pt>
                <c:pt idx="17">
                  <c:v>42468</c:v>
                </c:pt>
                <c:pt idx="18">
                  <c:v>42467</c:v>
                </c:pt>
                <c:pt idx="19">
                  <c:v>42466</c:v>
                </c:pt>
                <c:pt idx="20">
                  <c:v>42465</c:v>
                </c:pt>
                <c:pt idx="21">
                  <c:v>42464</c:v>
                </c:pt>
                <c:pt idx="22">
                  <c:v>42461</c:v>
                </c:pt>
                <c:pt idx="23">
                  <c:v>42460</c:v>
                </c:pt>
                <c:pt idx="24">
                  <c:v>42459</c:v>
                </c:pt>
                <c:pt idx="25">
                  <c:v>42458</c:v>
                </c:pt>
                <c:pt idx="26">
                  <c:v>42457</c:v>
                </c:pt>
                <c:pt idx="27">
                  <c:v>42453</c:v>
                </c:pt>
                <c:pt idx="28">
                  <c:v>42452</c:v>
                </c:pt>
                <c:pt idx="29">
                  <c:v>42451</c:v>
                </c:pt>
                <c:pt idx="30">
                  <c:v>42450</c:v>
                </c:pt>
                <c:pt idx="31">
                  <c:v>42447</c:v>
                </c:pt>
                <c:pt idx="32">
                  <c:v>42446</c:v>
                </c:pt>
                <c:pt idx="33">
                  <c:v>42445</c:v>
                </c:pt>
                <c:pt idx="34">
                  <c:v>42444</c:v>
                </c:pt>
                <c:pt idx="35">
                  <c:v>42443</c:v>
                </c:pt>
                <c:pt idx="36">
                  <c:v>42440</c:v>
                </c:pt>
                <c:pt idx="37">
                  <c:v>42439</c:v>
                </c:pt>
                <c:pt idx="38">
                  <c:v>42438</c:v>
                </c:pt>
                <c:pt idx="39">
                  <c:v>42437</c:v>
                </c:pt>
                <c:pt idx="40">
                  <c:v>42436</c:v>
                </c:pt>
                <c:pt idx="41">
                  <c:v>42433</c:v>
                </c:pt>
                <c:pt idx="42">
                  <c:v>42432</c:v>
                </c:pt>
                <c:pt idx="43">
                  <c:v>42431</c:v>
                </c:pt>
                <c:pt idx="44">
                  <c:v>42430</c:v>
                </c:pt>
                <c:pt idx="45">
                  <c:v>42429</c:v>
                </c:pt>
                <c:pt idx="46">
                  <c:v>42426</c:v>
                </c:pt>
                <c:pt idx="47">
                  <c:v>42425</c:v>
                </c:pt>
                <c:pt idx="48">
                  <c:v>42424</c:v>
                </c:pt>
                <c:pt idx="49">
                  <c:v>42423</c:v>
                </c:pt>
                <c:pt idx="50">
                  <c:v>42422</c:v>
                </c:pt>
                <c:pt idx="51">
                  <c:v>42419</c:v>
                </c:pt>
                <c:pt idx="52">
                  <c:v>42418</c:v>
                </c:pt>
                <c:pt idx="53">
                  <c:v>42417</c:v>
                </c:pt>
                <c:pt idx="54">
                  <c:v>42416</c:v>
                </c:pt>
                <c:pt idx="55">
                  <c:v>42412</c:v>
                </c:pt>
                <c:pt idx="56">
                  <c:v>42411</c:v>
                </c:pt>
                <c:pt idx="57">
                  <c:v>42410</c:v>
                </c:pt>
                <c:pt idx="58">
                  <c:v>42409</c:v>
                </c:pt>
                <c:pt idx="59">
                  <c:v>42409</c:v>
                </c:pt>
                <c:pt idx="60">
                  <c:v>42408</c:v>
                </c:pt>
                <c:pt idx="61">
                  <c:v>42405</c:v>
                </c:pt>
                <c:pt idx="62">
                  <c:v>42404</c:v>
                </c:pt>
                <c:pt idx="63">
                  <c:v>42403</c:v>
                </c:pt>
                <c:pt idx="64">
                  <c:v>42402</c:v>
                </c:pt>
                <c:pt idx="65">
                  <c:v>42401</c:v>
                </c:pt>
                <c:pt idx="66">
                  <c:v>42398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67.02</c:v>
                </c:pt>
                <c:pt idx="1">
                  <c:v>67.12</c:v>
                </c:pt>
                <c:pt idx="2">
                  <c:v>66.819999999999993</c:v>
                </c:pt>
                <c:pt idx="3">
                  <c:v>71.78</c:v>
                </c:pt>
                <c:pt idx="4">
                  <c:v>72.319999999999993</c:v>
                </c:pt>
                <c:pt idx="5">
                  <c:v>71.7</c:v>
                </c:pt>
                <c:pt idx="6">
                  <c:v>70.72</c:v>
                </c:pt>
                <c:pt idx="7">
                  <c:v>71.5</c:v>
                </c:pt>
                <c:pt idx="8">
                  <c:v>71.69</c:v>
                </c:pt>
                <c:pt idx="9">
                  <c:v>72.84</c:v>
                </c:pt>
                <c:pt idx="10">
                  <c:v>72.23</c:v>
                </c:pt>
                <c:pt idx="11">
                  <c:v>74.739999999999995</c:v>
                </c:pt>
                <c:pt idx="12">
                  <c:v>75.06</c:v>
                </c:pt>
                <c:pt idx="13">
                  <c:v>76.77</c:v>
                </c:pt>
                <c:pt idx="14">
                  <c:v>77.069999999999993</c:v>
                </c:pt>
                <c:pt idx="15">
                  <c:v>74.64</c:v>
                </c:pt>
                <c:pt idx="16">
                  <c:v>76.069999999999993</c:v>
                </c:pt>
                <c:pt idx="17">
                  <c:v>77.36</c:v>
                </c:pt>
                <c:pt idx="18">
                  <c:v>77.31</c:v>
                </c:pt>
                <c:pt idx="19">
                  <c:v>78.209999999999994</c:v>
                </c:pt>
                <c:pt idx="20">
                  <c:v>77.069999999999993</c:v>
                </c:pt>
                <c:pt idx="21">
                  <c:v>77.5</c:v>
                </c:pt>
                <c:pt idx="22">
                  <c:v>78.180000000000007</c:v>
                </c:pt>
                <c:pt idx="23">
                  <c:v>77.900000000000006</c:v>
                </c:pt>
                <c:pt idx="24">
                  <c:v>77.849999999999994</c:v>
                </c:pt>
                <c:pt idx="25">
                  <c:v>76.47</c:v>
                </c:pt>
                <c:pt idx="26">
                  <c:v>76.92</c:v>
                </c:pt>
                <c:pt idx="27">
                  <c:v>76.2</c:v>
                </c:pt>
                <c:pt idx="28">
                  <c:v>76.3</c:v>
                </c:pt>
                <c:pt idx="29">
                  <c:v>76.89</c:v>
                </c:pt>
                <c:pt idx="30">
                  <c:v>77.209999999999994</c:v>
                </c:pt>
                <c:pt idx="31">
                  <c:v>77.02</c:v>
                </c:pt>
                <c:pt idx="32">
                  <c:v>74.92</c:v>
                </c:pt>
                <c:pt idx="33">
                  <c:v>75</c:v>
                </c:pt>
                <c:pt idx="34">
                  <c:v>73.61</c:v>
                </c:pt>
                <c:pt idx="35">
                  <c:v>72.790000000000006</c:v>
                </c:pt>
                <c:pt idx="36">
                  <c:v>72.77</c:v>
                </c:pt>
                <c:pt idx="37">
                  <c:v>69.97</c:v>
                </c:pt>
                <c:pt idx="38">
                  <c:v>71.02</c:v>
                </c:pt>
                <c:pt idx="39">
                  <c:v>69.91</c:v>
                </c:pt>
                <c:pt idx="40">
                  <c:v>72.92</c:v>
                </c:pt>
                <c:pt idx="41">
                  <c:v>73.010000000000005</c:v>
                </c:pt>
                <c:pt idx="42">
                  <c:v>70.099999999999994</c:v>
                </c:pt>
                <c:pt idx="43">
                  <c:v>68.98</c:v>
                </c:pt>
                <c:pt idx="44">
                  <c:v>70.400000000000006</c:v>
                </c:pt>
                <c:pt idx="45">
                  <c:v>66.45</c:v>
                </c:pt>
                <c:pt idx="46">
                  <c:v>64.900000000000006</c:v>
                </c:pt>
                <c:pt idx="47">
                  <c:v>64.55</c:v>
                </c:pt>
                <c:pt idx="48">
                  <c:v>63.71</c:v>
                </c:pt>
                <c:pt idx="49">
                  <c:v>62.62</c:v>
                </c:pt>
                <c:pt idx="50">
                  <c:v>64.290000000000006</c:v>
                </c:pt>
                <c:pt idx="51">
                  <c:v>63.03</c:v>
                </c:pt>
                <c:pt idx="52">
                  <c:v>62.07</c:v>
                </c:pt>
                <c:pt idx="53">
                  <c:v>63.71</c:v>
                </c:pt>
                <c:pt idx="54">
                  <c:v>61.44</c:v>
                </c:pt>
                <c:pt idx="55">
                  <c:v>57.63</c:v>
                </c:pt>
                <c:pt idx="56">
                  <c:v>55.85</c:v>
                </c:pt>
                <c:pt idx="57">
                  <c:v>57.2</c:v>
                </c:pt>
                <c:pt idx="58">
                  <c:v>57.7</c:v>
                </c:pt>
                <c:pt idx="60">
                  <c:v>59.3</c:v>
                </c:pt>
                <c:pt idx="61">
                  <c:v>62.16</c:v>
                </c:pt>
                <c:pt idx="62">
                  <c:v>66</c:v>
                </c:pt>
                <c:pt idx="63">
                  <c:v>66.19</c:v>
                </c:pt>
                <c:pt idx="64">
                  <c:v>66.48</c:v>
                </c:pt>
                <c:pt idx="65">
                  <c:v>69.62</c:v>
                </c:pt>
                <c:pt idx="66">
                  <c:v>68.92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254384"/>
        <c:axId val="385251248"/>
      </c:lineChart>
      <c:dateAx>
        <c:axId val="385254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251248"/>
        <c:crosses val="autoZero"/>
        <c:auto val="1"/>
        <c:lblOffset val="100"/>
        <c:baseTimeUnit val="days"/>
      </c:dateAx>
      <c:valAx>
        <c:axId val="38525124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254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42493</c:v>
                </c:pt>
                <c:pt idx="1">
                  <c:v>42492</c:v>
                </c:pt>
                <c:pt idx="2">
                  <c:v>42489</c:v>
                </c:pt>
                <c:pt idx="3">
                  <c:v>42488</c:v>
                </c:pt>
                <c:pt idx="4">
                  <c:v>42487</c:v>
                </c:pt>
                <c:pt idx="5">
                  <c:v>42486</c:v>
                </c:pt>
                <c:pt idx="6">
                  <c:v>42485</c:v>
                </c:pt>
                <c:pt idx="7">
                  <c:v>42482</c:v>
                </c:pt>
                <c:pt idx="8">
                  <c:v>42481</c:v>
                </c:pt>
                <c:pt idx="9">
                  <c:v>42480</c:v>
                </c:pt>
                <c:pt idx="10">
                  <c:v>42479</c:v>
                </c:pt>
                <c:pt idx="11">
                  <c:v>42478</c:v>
                </c:pt>
                <c:pt idx="12">
                  <c:v>42475</c:v>
                </c:pt>
                <c:pt idx="13">
                  <c:v>42474</c:v>
                </c:pt>
                <c:pt idx="14">
                  <c:v>42473</c:v>
                </c:pt>
                <c:pt idx="15">
                  <c:v>42472</c:v>
                </c:pt>
                <c:pt idx="16">
                  <c:v>42471</c:v>
                </c:pt>
                <c:pt idx="17">
                  <c:v>42468</c:v>
                </c:pt>
                <c:pt idx="18">
                  <c:v>42467</c:v>
                </c:pt>
                <c:pt idx="19">
                  <c:v>42466</c:v>
                </c:pt>
                <c:pt idx="20">
                  <c:v>42465</c:v>
                </c:pt>
                <c:pt idx="21">
                  <c:v>42464</c:v>
                </c:pt>
                <c:pt idx="22">
                  <c:v>42461</c:v>
                </c:pt>
                <c:pt idx="23">
                  <c:v>42460</c:v>
                </c:pt>
                <c:pt idx="24">
                  <c:v>42459</c:v>
                </c:pt>
                <c:pt idx="25">
                  <c:v>42458</c:v>
                </c:pt>
                <c:pt idx="26">
                  <c:v>42457</c:v>
                </c:pt>
                <c:pt idx="27">
                  <c:v>42453</c:v>
                </c:pt>
                <c:pt idx="28">
                  <c:v>42452</c:v>
                </c:pt>
                <c:pt idx="29">
                  <c:v>42451</c:v>
                </c:pt>
                <c:pt idx="30">
                  <c:v>42450</c:v>
                </c:pt>
                <c:pt idx="31">
                  <c:v>42447</c:v>
                </c:pt>
                <c:pt idx="32">
                  <c:v>42446</c:v>
                </c:pt>
                <c:pt idx="33">
                  <c:v>42445</c:v>
                </c:pt>
                <c:pt idx="34">
                  <c:v>42444</c:v>
                </c:pt>
                <c:pt idx="35">
                  <c:v>42443</c:v>
                </c:pt>
                <c:pt idx="36">
                  <c:v>42440</c:v>
                </c:pt>
                <c:pt idx="37">
                  <c:v>42439</c:v>
                </c:pt>
                <c:pt idx="38">
                  <c:v>42438</c:v>
                </c:pt>
                <c:pt idx="39">
                  <c:v>42437</c:v>
                </c:pt>
                <c:pt idx="40">
                  <c:v>42437</c:v>
                </c:pt>
                <c:pt idx="41">
                  <c:v>42436</c:v>
                </c:pt>
                <c:pt idx="42">
                  <c:v>42433</c:v>
                </c:pt>
                <c:pt idx="43">
                  <c:v>42432</c:v>
                </c:pt>
                <c:pt idx="44">
                  <c:v>42431</c:v>
                </c:pt>
                <c:pt idx="45">
                  <c:v>42430</c:v>
                </c:pt>
                <c:pt idx="46">
                  <c:v>42429</c:v>
                </c:pt>
                <c:pt idx="47">
                  <c:v>42426</c:v>
                </c:pt>
                <c:pt idx="48">
                  <c:v>42425</c:v>
                </c:pt>
                <c:pt idx="49">
                  <c:v>42424</c:v>
                </c:pt>
                <c:pt idx="50">
                  <c:v>42423</c:v>
                </c:pt>
                <c:pt idx="51">
                  <c:v>42422</c:v>
                </c:pt>
                <c:pt idx="52">
                  <c:v>42419</c:v>
                </c:pt>
                <c:pt idx="53">
                  <c:v>42418</c:v>
                </c:pt>
                <c:pt idx="54">
                  <c:v>42417</c:v>
                </c:pt>
                <c:pt idx="55">
                  <c:v>42416</c:v>
                </c:pt>
                <c:pt idx="56">
                  <c:v>42412</c:v>
                </c:pt>
                <c:pt idx="57">
                  <c:v>42411</c:v>
                </c:pt>
                <c:pt idx="58">
                  <c:v>42410</c:v>
                </c:pt>
                <c:pt idx="59">
                  <c:v>42409</c:v>
                </c:pt>
                <c:pt idx="60">
                  <c:v>42408</c:v>
                </c:pt>
                <c:pt idx="61">
                  <c:v>42405</c:v>
                </c:pt>
                <c:pt idx="62">
                  <c:v>42404</c:v>
                </c:pt>
                <c:pt idx="63">
                  <c:v>42403</c:v>
                </c:pt>
                <c:pt idx="64">
                  <c:v>42402</c:v>
                </c:pt>
                <c:pt idx="65">
                  <c:v>42401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60.93</c:v>
                </c:pt>
                <c:pt idx="1">
                  <c:v>61.53</c:v>
                </c:pt>
                <c:pt idx="2">
                  <c:v>61.56</c:v>
                </c:pt>
                <c:pt idx="3">
                  <c:v>62.68</c:v>
                </c:pt>
                <c:pt idx="4">
                  <c:v>62.61</c:v>
                </c:pt>
                <c:pt idx="5">
                  <c:v>62.24</c:v>
                </c:pt>
                <c:pt idx="6">
                  <c:v>65.2</c:v>
                </c:pt>
                <c:pt idx="7">
                  <c:v>65.89</c:v>
                </c:pt>
                <c:pt idx="8">
                  <c:v>65.06</c:v>
                </c:pt>
                <c:pt idx="9">
                  <c:v>64.66</c:v>
                </c:pt>
                <c:pt idx="10">
                  <c:v>64.3</c:v>
                </c:pt>
                <c:pt idx="11">
                  <c:v>63.51</c:v>
                </c:pt>
                <c:pt idx="12">
                  <c:v>63.23</c:v>
                </c:pt>
                <c:pt idx="13">
                  <c:v>64.069999999999993</c:v>
                </c:pt>
                <c:pt idx="14">
                  <c:v>63.52</c:v>
                </c:pt>
                <c:pt idx="15">
                  <c:v>62.66</c:v>
                </c:pt>
                <c:pt idx="16">
                  <c:v>61.9</c:v>
                </c:pt>
                <c:pt idx="17">
                  <c:v>62.05</c:v>
                </c:pt>
                <c:pt idx="18">
                  <c:v>60.95</c:v>
                </c:pt>
                <c:pt idx="19">
                  <c:v>61.5</c:v>
                </c:pt>
                <c:pt idx="20">
                  <c:v>61.3</c:v>
                </c:pt>
                <c:pt idx="21">
                  <c:v>61.71</c:v>
                </c:pt>
                <c:pt idx="22">
                  <c:v>62.29</c:v>
                </c:pt>
                <c:pt idx="23">
                  <c:v>62.46</c:v>
                </c:pt>
                <c:pt idx="24">
                  <c:v>62.71</c:v>
                </c:pt>
                <c:pt idx="25">
                  <c:v>61.72</c:v>
                </c:pt>
                <c:pt idx="26">
                  <c:v>60.92</c:v>
                </c:pt>
                <c:pt idx="27">
                  <c:v>60.75</c:v>
                </c:pt>
                <c:pt idx="28">
                  <c:v>60.32</c:v>
                </c:pt>
                <c:pt idx="29">
                  <c:v>61.1</c:v>
                </c:pt>
                <c:pt idx="30">
                  <c:v>62.31</c:v>
                </c:pt>
                <c:pt idx="31">
                  <c:v>62.07</c:v>
                </c:pt>
                <c:pt idx="32">
                  <c:v>62.92</c:v>
                </c:pt>
                <c:pt idx="33">
                  <c:v>60.96</c:v>
                </c:pt>
                <c:pt idx="34">
                  <c:v>60.51</c:v>
                </c:pt>
                <c:pt idx="35">
                  <c:v>60.2</c:v>
                </c:pt>
                <c:pt idx="36">
                  <c:v>60.37</c:v>
                </c:pt>
                <c:pt idx="37">
                  <c:v>58.96</c:v>
                </c:pt>
                <c:pt idx="38">
                  <c:v>60.37</c:v>
                </c:pt>
                <c:pt idx="39">
                  <c:v>59.51</c:v>
                </c:pt>
                <c:pt idx="41">
                  <c:v>60.09</c:v>
                </c:pt>
                <c:pt idx="42">
                  <c:v>59.17</c:v>
                </c:pt>
                <c:pt idx="43">
                  <c:v>57.91</c:v>
                </c:pt>
                <c:pt idx="44">
                  <c:v>57.82</c:v>
                </c:pt>
                <c:pt idx="45">
                  <c:v>59.02</c:v>
                </c:pt>
                <c:pt idx="46">
                  <c:v>57.9</c:v>
                </c:pt>
                <c:pt idx="47">
                  <c:v>58.42</c:v>
                </c:pt>
                <c:pt idx="48">
                  <c:v>58.18</c:v>
                </c:pt>
                <c:pt idx="49">
                  <c:v>57.62</c:v>
                </c:pt>
                <c:pt idx="50">
                  <c:v>56.98</c:v>
                </c:pt>
                <c:pt idx="51">
                  <c:v>57.59</c:v>
                </c:pt>
                <c:pt idx="52">
                  <c:v>57.02</c:v>
                </c:pt>
                <c:pt idx="53">
                  <c:v>57.12</c:v>
                </c:pt>
                <c:pt idx="54">
                  <c:v>57.09</c:v>
                </c:pt>
                <c:pt idx="55">
                  <c:v>55.57</c:v>
                </c:pt>
                <c:pt idx="56">
                  <c:v>55.22</c:v>
                </c:pt>
                <c:pt idx="57">
                  <c:v>54.69</c:v>
                </c:pt>
                <c:pt idx="58">
                  <c:v>54.34</c:v>
                </c:pt>
                <c:pt idx="59">
                  <c:v>55.12</c:v>
                </c:pt>
                <c:pt idx="60">
                  <c:v>53.94</c:v>
                </c:pt>
                <c:pt idx="61">
                  <c:v>53.35</c:v>
                </c:pt>
                <c:pt idx="62">
                  <c:v>55.09</c:v>
                </c:pt>
                <c:pt idx="63">
                  <c:v>53.31</c:v>
                </c:pt>
                <c:pt idx="64">
                  <c:v>52</c:v>
                </c:pt>
                <c:pt idx="65">
                  <c:v>53.46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257520"/>
        <c:axId val="385249288"/>
      </c:lineChart>
      <c:dateAx>
        <c:axId val="3852575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249288"/>
        <c:crosses val="autoZero"/>
        <c:auto val="1"/>
        <c:lblOffset val="100"/>
        <c:baseTimeUnit val="days"/>
      </c:dateAx>
      <c:valAx>
        <c:axId val="3852492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257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42493</c:v>
                </c:pt>
                <c:pt idx="1">
                  <c:v>42492</c:v>
                </c:pt>
                <c:pt idx="2">
                  <c:v>42489</c:v>
                </c:pt>
                <c:pt idx="3">
                  <c:v>42488</c:v>
                </c:pt>
                <c:pt idx="4">
                  <c:v>42487</c:v>
                </c:pt>
                <c:pt idx="5">
                  <c:v>42486</c:v>
                </c:pt>
                <c:pt idx="6">
                  <c:v>42485</c:v>
                </c:pt>
                <c:pt idx="7">
                  <c:v>42482</c:v>
                </c:pt>
                <c:pt idx="8">
                  <c:v>42481</c:v>
                </c:pt>
                <c:pt idx="9">
                  <c:v>42480</c:v>
                </c:pt>
                <c:pt idx="10">
                  <c:v>42479</c:v>
                </c:pt>
                <c:pt idx="11">
                  <c:v>42478</c:v>
                </c:pt>
                <c:pt idx="12">
                  <c:v>42475</c:v>
                </c:pt>
                <c:pt idx="13">
                  <c:v>42474</c:v>
                </c:pt>
                <c:pt idx="14">
                  <c:v>42473</c:v>
                </c:pt>
                <c:pt idx="15">
                  <c:v>42472</c:v>
                </c:pt>
                <c:pt idx="16">
                  <c:v>42471</c:v>
                </c:pt>
                <c:pt idx="17">
                  <c:v>42468</c:v>
                </c:pt>
                <c:pt idx="18">
                  <c:v>42467</c:v>
                </c:pt>
                <c:pt idx="19">
                  <c:v>42466</c:v>
                </c:pt>
                <c:pt idx="20">
                  <c:v>42465</c:v>
                </c:pt>
                <c:pt idx="21">
                  <c:v>42464</c:v>
                </c:pt>
                <c:pt idx="22">
                  <c:v>42461</c:v>
                </c:pt>
                <c:pt idx="23">
                  <c:v>42460</c:v>
                </c:pt>
                <c:pt idx="24">
                  <c:v>42459</c:v>
                </c:pt>
                <c:pt idx="25">
                  <c:v>42458</c:v>
                </c:pt>
                <c:pt idx="26">
                  <c:v>42457</c:v>
                </c:pt>
                <c:pt idx="27">
                  <c:v>42453</c:v>
                </c:pt>
                <c:pt idx="28">
                  <c:v>42452</c:v>
                </c:pt>
                <c:pt idx="29">
                  <c:v>42451</c:v>
                </c:pt>
                <c:pt idx="30">
                  <c:v>42450</c:v>
                </c:pt>
                <c:pt idx="31">
                  <c:v>42447</c:v>
                </c:pt>
                <c:pt idx="32">
                  <c:v>42446</c:v>
                </c:pt>
                <c:pt idx="33">
                  <c:v>42445</c:v>
                </c:pt>
                <c:pt idx="34">
                  <c:v>42444</c:v>
                </c:pt>
                <c:pt idx="35">
                  <c:v>42443</c:v>
                </c:pt>
                <c:pt idx="36">
                  <c:v>42440</c:v>
                </c:pt>
                <c:pt idx="37">
                  <c:v>42439</c:v>
                </c:pt>
                <c:pt idx="38">
                  <c:v>42438</c:v>
                </c:pt>
                <c:pt idx="39">
                  <c:v>42437</c:v>
                </c:pt>
                <c:pt idx="40">
                  <c:v>42436</c:v>
                </c:pt>
                <c:pt idx="41">
                  <c:v>42433</c:v>
                </c:pt>
                <c:pt idx="42">
                  <c:v>42432</c:v>
                </c:pt>
                <c:pt idx="43">
                  <c:v>42431</c:v>
                </c:pt>
                <c:pt idx="44">
                  <c:v>42430</c:v>
                </c:pt>
                <c:pt idx="45">
                  <c:v>42429</c:v>
                </c:pt>
                <c:pt idx="46">
                  <c:v>42426</c:v>
                </c:pt>
                <c:pt idx="47">
                  <c:v>42425</c:v>
                </c:pt>
                <c:pt idx="48">
                  <c:v>42424</c:v>
                </c:pt>
                <c:pt idx="49">
                  <c:v>42423</c:v>
                </c:pt>
                <c:pt idx="50">
                  <c:v>42422</c:v>
                </c:pt>
                <c:pt idx="51">
                  <c:v>42419</c:v>
                </c:pt>
                <c:pt idx="52">
                  <c:v>42418</c:v>
                </c:pt>
                <c:pt idx="53">
                  <c:v>42417</c:v>
                </c:pt>
                <c:pt idx="54">
                  <c:v>42416</c:v>
                </c:pt>
                <c:pt idx="55">
                  <c:v>42412</c:v>
                </c:pt>
                <c:pt idx="56">
                  <c:v>42411</c:v>
                </c:pt>
                <c:pt idx="57">
                  <c:v>42410</c:v>
                </c:pt>
                <c:pt idx="58">
                  <c:v>42409</c:v>
                </c:pt>
                <c:pt idx="59">
                  <c:v>42408</c:v>
                </c:pt>
                <c:pt idx="60">
                  <c:v>42405</c:v>
                </c:pt>
                <c:pt idx="61">
                  <c:v>42404</c:v>
                </c:pt>
                <c:pt idx="62">
                  <c:v>42403</c:v>
                </c:pt>
                <c:pt idx="63">
                  <c:v>42403</c:v>
                </c:pt>
                <c:pt idx="64">
                  <c:v>42402</c:v>
                </c:pt>
                <c:pt idx="65">
                  <c:v>42401</c:v>
                </c:pt>
                <c:pt idx="66">
                  <c:v>42398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50</c:v>
                </c:pt>
                <c:pt idx="1">
                  <c:v>50.59</c:v>
                </c:pt>
                <c:pt idx="2">
                  <c:v>49.98</c:v>
                </c:pt>
                <c:pt idx="3">
                  <c:v>50.41</c:v>
                </c:pt>
                <c:pt idx="4">
                  <c:v>50.93</c:v>
                </c:pt>
                <c:pt idx="5">
                  <c:v>50.92</c:v>
                </c:pt>
                <c:pt idx="6">
                  <c:v>50.51</c:v>
                </c:pt>
                <c:pt idx="7">
                  <c:v>50.62</c:v>
                </c:pt>
                <c:pt idx="8">
                  <c:v>50.05</c:v>
                </c:pt>
                <c:pt idx="9">
                  <c:v>50.45</c:v>
                </c:pt>
                <c:pt idx="10">
                  <c:v>49.88</c:v>
                </c:pt>
                <c:pt idx="11">
                  <c:v>48.84</c:v>
                </c:pt>
                <c:pt idx="12">
                  <c:v>48.25</c:v>
                </c:pt>
                <c:pt idx="13">
                  <c:v>48.79</c:v>
                </c:pt>
                <c:pt idx="14">
                  <c:v>49.03</c:v>
                </c:pt>
                <c:pt idx="15">
                  <c:v>47.77</c:v>
                </c:pt>
                <c:pt idx="16">
                  <c:v>47.03</c:v>
                </c:pt>
                <c:pt idx="17">
                  <c:v>47.07</c:v>
                </c:pt>
                <c:pt idx="18">
                  <c:v>46.93</c:v>
                </c:pt>
                <c:pt idx="19">
                  <c:v>48.08</c:v>
                </c:pt>
                <c:pt idx="20">
                  <c:v>47.51</c:v>
                </c:pt>
                <c:pt idx="21">
                  <c:v>48.5</c:v>
                </c:pt>
                <c:pt idx="22">
                  <c:v>48.45</c:v>
                </c:pt>
                <c:pt idx="23">
                  <c:v>48.36</c:v>
                </c:pt>
                <c:pt idx="24">
                  <c:v>48.65</c:v>
                </c:pt>
                <c:pt idx="25">
                  <c:v>48.05</c:v>
                </c:pt>
                <c:pt idx="26">
                  <c:v>48.7</c:v>
                </c:pt>
                <c:pt idx="27">
                  <c:v>48.9</c:v>
                </c:pt>
                <c:pt idx="28">
                  <c:v>49.76</c:v>
                </c:pt>
                <c:pt idx="29">
                  <c:v>50.37</c:v>
                </c:pt>
                <c:pt idx="30">
                  <c:v>50.67</c:v>
                </c:pt>
                <c:pt idx="31">
                  <c:v>50.54</c:v>
                </c:pt>
                <c:pt idx="32">
                  <c:v>49.73</c:v>
                </c:pt>
                <c:pt idx="33">
                  <c:v>49.54</c:v>
                </c:pt>
                <c:pt idx="34">
                  <c:v>49.98</c:v>
                </c:pt>
                <c:pt idx="35">
                  <c:v>49.88</c:v>
                </c:pt>
                <c:pt idx="36">
                  <c:v>50.07</c:v>
                </c:pt>
                <c:pt idx="37">
                  <c:v>48.51</c:v>
                </c:pt>
                <c:pt idx="38">
                  <c:v>48.79</c:v>
                </c:pt>
                <c:pt idx="39">
                  <c:v>49.05</c:v>
                </c:pt>
                <c:pt idx="40">
                  <c:v>50.07</c:v>
                </c:pt>
                <c:pt idx="41">
                  <c:v>50.11</c:v>
                </c:pt>
                <c:pt idx="42">
                  <c:v>49.77</c:v>
                </c:pt>
                <c:pt idx="43">
                  <c:v>49.57</c:v>
                </c:pt>
                <c:pt idx="44">
                  <c:v>48.72</c:v>
                </c:pt>
                <c:pt idx="45">
                  <c:v>46.92</c:v>
                </c:pt>
                <c:pt idx="46">
                  <c:v>48.07</c:v>
                </c:pt>
                <c:pt idx="47">
                  <c:v>47.75</c:v>
                </c:pt>
                <c:pt idx="48">
                  <c:v>47.61</c:v>
                </c:pt>
                <c:pt idx="49">
                  <c:v>48.1</c:v>
                </c:pt>
                <c:pt idx="50">
                  <c:v>49.19</c:v>
                </c:pt>
                <c:pt idx="51">
                  <c:v>48.09</c:v>
                </c:pt>
                <c:pt idx="52">
                  <c:v>47.73</c:v>
                </c:pt>
                <c:pt idx="53">
                  <c:v>48.13</c:v>
                </c:pt>
                <c:pt idx="54">
                  <c:v>48.24</c:v>
                </c:pt>
                <c:pt idx="55">
                  <c:v>47.31</c:v>
                </c:pt>
                <c:pt idx="56">
                  <c:v>45.16</c:v>
                </c:pt>
                <c:pt idx="57">
                  <c:v>46.17</c:v>
                </c:pt>
                <c:pt idx="58">
                  <c:v>46.45</c:v>
                </c:pt>
                <c:pt idx="59">
                  <c:v>46.5</c:v>
                </c:pt>
                <c:pt idx="60">
                  <c:v>47.86</c:v>
                </c:pt>
                <c:pt idx="61">
                  <c:v>48.25</c:v>
                </c:pt>
                <c:pt idx="62">
                  <c:v>47.6</c:v>
                </c:pt>
                <c:pt idx="64">
                  <c:v>48.83</c:v>
                </c:pt>
                <c:pt idx="65">
                  <c:v>49.94</c:v>
                </c:pt>
                <c:pt idx="66">
                  <c:v>50.23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252424"/>
        <c:axId val="385253600"/>
      </c:lineChart>
      <c:dateAx>
        <c:axId val="385252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253600"/>
        <c:crosses val="autoZero"/>
        <c:auto val="1"/>
        <c:lblOffset val="100"/>
        <c:baseTimeUnit val="days"/>
      </c:dateAx>
      <c:valAx>
        <c:axId val="38525360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252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42493</c:v>
                </c:pt>
                <c:pt idx="1">
                  <c:v>42492</c:v>
                </c:pt>
                <c:pt idx="2">
                  <c:v>42489</c:v>
                </c:pt>
                <c:pt idx="3">
                  <c:v>42488</c:v>
                </c:pt>
                <c:pt idx="4">
                  <c:v>42487</c:v>
                </c:pt>
                <c:pt idx="5">
                  <c:v>42486</c:v>
                </c:pt>
                <c:pt idx="6">
                  <c:v>42485</c:v>
                </c:pt>
                <c:pt idx="7">
                  <c:v>42482</c:v>
                </c:pt>
                <c:pt idx="8">
                  <c:v>42481</c:v>
                </c:pt>
                <c:pt idx="9">
                  <c:v>42480</c:v>
                </c:pt>
                <c:pt idx="10">
                  <c:v>42479</c:v>
                </c:pt>
                <c:pt idx="11">
                  <c:v>42478</c:v>
                </c:pt>
                <c:pt idx="12">
                  <c:v>42475</c:v>
                </c:pt>
                <c:pt idx="13">
                  <c:v>42474</c:v>
                </c:pt>
                <c:pt idx="14">
                  <c:v>42473</c:v>
                </c:pt>
                <c:pt idx="15">
                  <c:v>42472</c:v>
                </c:pt>
                <c:pt idx="16">
                  <c:v>42471</c:v>
                </c:pt>
                <c:pt idx="17">
                  <c:v>42468</c:v>
                </c:pt>
                <c:pt idx="18">
                  <c:v>42467</c:v>
                </c:pt>
                <c:pt idx="19">
                  <c:v>42466</c:v>
                </c:pt>
                <c:pt idx="20">
                  <c:v>42465</c:v>
                </c:pt>
                <c:pt idx="21">
                  <c:v>42464</c:v>
                </c:pt>
                <c:pt idx="22">
                  <c:v>42461</c:v>
                </c:pt>
                <c:pt idx="23">
                  <c:v>42460</c:v>
                </c:pt>
                <c:pt idx="24">
                  <c:v>42459</c:v>
                </c:pt>
                <c:pt idx="25">
                  <c:v>42458</c:v>
                </c:pt>
                <c:pt idx="26">
                  <c:v>42457</c:v>
                </c:pt>
                <c:pt idx="27">
                  <c:v>42453</c:v>
                </c:pt>
                <c:pt idx="28">
                  <c:v>42452</c:v>
                </c:pt>
                <c:pt idx="29">
                  <c:v>42451</c:v>
                </c:pt>
                <c:pt idx="30">
                  <c:v>42450</c:v>
                </c:pt>
                <c:pt idx="31">
                  <c:v>42447</c:v>
                </c:pt>
                <c:pt idx="32">
                  <c:v>42446</c:v>
                </c:pt>
                <c:pt idx="33">
                  <c:v>42445</c:v>
                </c:pt>
                <c:pt idx="34">
                  <c:v>42444</c:v>
                </c:pt>
                <c:pt idx="35">
                  <c:v>42443</c:v>
                </c:pt>
                <c:pt idx="36">
                  <c:v>42440</c:v>
                </c:pt>
                <c:pt idx="37">
                  <c:v>42439</c:v>
                </c:pt>
                <c:pt idx="38">
                  <c:v>42438</c:v>
                </c:pt>
                <c:pt idx="39">
                  <c:v>42437</c:v>
                </c:pt>
                <c:pt idx="40">
                  <c:v>42436</c:v>
                </c:pt>
                <c:pt idx="41">
                  <c:v>42433</c:v>
                </c:pt>
                <c:pt idx="42">
                  <c:v>42432</c:v>
                </c:pt>
                <c:pt idx="43">
                  <c:v>42431</c:v>
                </c:pt>
                <c:pt idx="44">
                  <c:v>42430</c:v>
                </c:pt>
                <c:pt idx="45">
                  <c:v>42429</c:v>
                </c:pt>
                <c:pt idx="46">
                  <c:v>42426</c:v>
                </c:pt>
                <c:pt idx="47">
                  <c:v>42425</c:v>
                </c:pt>
                <c:pt idx="48">
                  <c:v>42424</c:v>
                </c:pt>
                <c:pt idx="49">
                  <c:v>42423</c:v>
                </c:pt>
                <c:pt idx="50">
                  <c:v>42422</c:v>
                </c:pt>
                <c:pt idx="51">
                  <c:v>42419</c:v>
                </c:pt>
                <c:pt idx="52">
                  <c:v>42418</c:v>
                </c:pt>
                <c:pt idx="53">
                  <c:v>42417</c:v>
                </c:pt>
                <c:pt idx="54">
                  <c:v>42416</c:v>
                </c:pt>
                <c:pt idx="55">
                  <c:v>42412</c:v>
                </c:pt>
                <c:pt idx="56">
                  <c:v>42411</c:v>
                </c:pt>
                <c:pt idx="57">
                  <c:v>42410</c:v>
                </c:pt>
                <c:pt idx="58">
                  <c:v>42409</c:v>
                </c:pt>
                <c:pt idx="59">
                  <c:v>42408</c:v>
                </c:pt>
                <c:pt idx="60">
                  <c:v>42405</c:v>
                </c:pt>
                <c:pt idx="61">
                  <c:v>42404</c:v>
                </c:pt>
                <c:pt idx="62">
                  <c:v>42403</c:v>
                </c:pt>
                <c:pt idx="63">
                  <c:v>42403</c:v>
                </c:pt>
                <c:pt idx="64">
                  <c:v>42402</c:v>
                </c:pt>
                <c:pt idx="65">
                  <c:v>42401</c:v>
                </c:pt>
                <c:pt idx="66">
                  <c:v>42398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10.35</c:v>
                </c:pt>
                <c:pt idx="1">
                  <c:v>10.96</c:v>
                </c:pt>
                <c:pt idx="2">
                  <c:v>11.17</c:v>
                </c:pt>
                <c:pt idx="3">
                  <c:v>11.15</c:v>
                </c:pt>
                <c:pt idx="4">
                  <c:v>11.31</c:v>
                </c:pt>
                <c:pt idx="5">
                  <c:v>10.66</c:v>
                </c:pt>
                <c:pt idx="6">
                  <c:v>10.16</c:v>
                </c:pt>
                <c:pt idx="7">
                  <c:v>10.4</c:v>
                </c:pt>
                <c:pt idx="8">
                  <c:v>10.42</c:v>
                </c:pt>
                <c:pt idx="9">
                  <c:v>10.59</c:v>
                </c:pt>
                <c:pt idx="10">
                  <c:v>10.53</c:v>
                </c:pt>
                <c:pt idx="11">
                  <c:v>10.09</c:v>
                </c:pt>
                <c:pt idx="12">
                  <c:v>10.01</c:v>
                </c:pt>
                <c:pt idx="13">
                  <c:v>10.01</c:v>
                </c:pt>
                <c:pt idx="14">
                  <c:v>9.7899999999999991</c:v>
                </c:pt>
                <c:pt idx="15">
                  <c:v>9.48</c:v>
                </c:pt>
                <c:pt idx="16">
                  <c:v>9.74</c:v>
                </c:pt>
                <c:pt idx="17">
                  <c:v>9.3699999999999992</c:v>
                </c:pt>
                <c:pt idx="18">
                  <c:v>9.48</c:v>
                </c:pt>
                <c:pt idx="19">
                  <c:v>9.5</c:v>
                </c:pt>
                <c:pt idx="20">
                  <c:v>9.41</c:v>
                </c:pt>
                <c:pt idx="21">
                  <c:v>9.4</c:v>
                </c:pt>
                <c:pt idx="22">
                  <c:v>9.6300000000000008</c:v>
                </c:pt>
                <c:pt idx="23">
                  <c:v>9.58</c:v>
                </c:pt>
                <c:pt idx="24">
                  <c:v>9.68</c:v>
                </c:pt>
                <c:pt idx="25">
                  <c:v>9.7200000000000006</c:v>
                </c:pt>
                <c:pt idx="26">
                  <c:v>9.6999999999999993</c:v>
                </c:pt>
                <c:pt idx="27">
                  <c:v>9.57</c:v>
                </c:pt>
                <c:pt idx="28">
                  <c:v>9.32</c:v>
                </c:pt>
                <c:pt idx="29">
                  <c:v>9.85</c:v>
                </c:pt>
                <c:pt idx="30">
                  <c:v>9.89</c:v>
                </c:pt>
                <c:pt idx="31">
                  <c:v>10.029999999999999</c:v>
                </c:pt>
                <c:pt idx="32">
                  <c:v>9.94</c:v>
                </c:pt>
                <c:pt idx="33">
                  <c:v>9.74</c:v>
                </c:pt>
                <c:pt idx="34">
                  <c:v>9.16</c:v>
                </c:pt>
                <c:pt idx="35">
                  <c:v>9.67</c:v>
                </c:pt>
                <c:pt idx="36">
                  <c:v>9.52</c:v>
                </c:pt>
                <c:pt idx="37">
                  <c:v>9.59</c:v>
                </c:pt>
                <c:pt idx="38">
                  <c:v>9.42</c:v>
                </c:pt>
                <c:pt idx="39">
                  <c:v>9.33</c:v>
                </c:pt>
                <c:pt idx="40">
                  <c:v>10.039999999999999</c:v>
                </c:pt>
                <c:pt idx="41">
                  <c:v>9.57</c:v>
                </c:pt>
                <c:pt idx="42">
                  <c:v>9.4700000000000006</c:v>
                </c:pt>
                <c:pt idx="43">
                  <c:v>9.6199999999999992</c:v>
                </c:pt>
                <c:pt idx="44">
                  <c:v>9.11</c:v>
                </c:pt>
                <c:pt idx="45">
                  <c:v>8.93</c:v>
                </c:pt>
                <c:pt idx="46">
                  <c:v>8.8699999999999992</c:v>
                </c:pt>
                <c:pt idx="47">
                  <c:v>8.8699999999999992</c:v>
                </c:pt>
                <c:pt idx="48">
                  <c:v>8.76</c:v>
                </c:pt>
                <c:pt idx="49">
                  <c:v>8.5299999999999994</c:v>
                </c:pt>
                <c:pt idx="50">
                  <c:v>8.91</c:v>
                </c:pt>
                <c:pt idx="51">
                  <c:v>7.87</c:v>
                </c:pt>
                <c:pt idx="52">
                  <c:v>8.1199999999999992</c:v>
                </c:pt>
                <c:pt idx="53">
                  <c:v>8.52</c:v>
                </c:pt>
                <c:pt idx="54">
                  <c:v>8.1199999999999992</c:v>
                </c:pt>
                <c:pt idx="55">
                  <c:v>7.69</c:v>
                </c:pt>
                <c:pt idx="56">
                  <c:v>7.33</c:v>
                </c:pt>
                <c:pt idx="57">
                  <c:v>7.54</c:v>
                </c:pt>
                <c:pt idx="58">
                  <c:v>7.81</c:v>
                </c:pt>
                <c:pt idx="59">
                  <c:v>7.9</c:v>
                </c:pt>
                <c:pt idx="60">
                  <c:v>8.1199999999999992</c:v>
                </c:pt>
                <c:pt idx="61">
                  <c:v>8.31</c:v>
                </c:pt>
                <c:pt idx="62">
                  <c:v>7.55</c:v>
                </c:pt>
                <c:pt idx="64">
                  <c:v>6.97</c:v>
                </c:pt>
                <c:pt idx="65">
                  <c:v>7.21</c:v>
                </c:pt>
                <c:pt idx="66">
                  <c:v>7.29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257912"/>
        <c:axId val="385258696"/>
      </c:lineChart>
      <c:dateAx>
        <c:axId val="385257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258696"/>
        <c:crosses val="autoZero"/>
        <c:auto val="1"/>
        <c:lblOffset val="100"/>
        <c:baseTimeUnit val="days"/>
      </c:dateAx>
      <c:valAx>
        <c:axId val="38525869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257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42493</c:v>
                </c:pt>
                <c:pt idx="1">
                  <c:v>42492</c:v>
                </c:pt>
                <c:pt idx="2">
                  <c:v>42489</c:v>
                </c:pt>
                <c:pt idx="3">
                  <c:v>42488</c:v>
                </c:pt>
                <c:pt idx="4">
                  <c:v>42487</c:v>
                </c:pt>
                <c:pt idx="5">
                  <c:v>42486</c:v>
                </c:pt>
                <c:pt idx="6">
                  <c:v>42485</c:v>
                </c:pt>
                <c:pt idx="7">
                  <c:v>42482</c:v>
                </c:pt>
                <c:pt idx="8">
                  <c:v>42481</c:v>
                </c:pt>
                <c:pt idx="9">
                  <c:v>42480</c:v>
                </c:pt>
                <c:pt idx="10">
                  <c:v>42479</c:v>
                </c:pt>
                <c:pt idx="11">
                  <c:v>42478</c:v>
                </c:pt>
                <c:pt idx="12">
                  <c:v>42475</c:v>
                </c:pt>
                <c:pt idx="13">
                  <c:v>42474</c:v>
                </c:pt>
                <c:pt idx="14">
                  <c:v>42473</c:v>
                </c:pt>
                <c:pt idx="15">
                  <c:v>42472</c:v>
                </c:pt>
                <c:pt idx="16">
                  <c:v>42471</c:v>
                </c:pt>
                <c:pt idx="17">
                  <c:v>42468</c:v>
                </c:pt>
                <c:pt idx="18">
                  <c:v>42467</c:v>
                </c:pt>
                <c:pt idx="19">
                  <c:v>42466</c:v>
                </c:pt>
                <c:pt idx="20">
                  <c:v>42465</c:v>
                </c:pt>
                <c:pt idx="21">
                  <c:v>42464</c:v>
                </c:pt>
                <c:pt idx="22">
                  <c:v>42461</c:v>
                </c:pt>
                <c:pt idx="23">
                  <c:v>42460</c:v>
                </c:pt>
                <c:pt idx="24">
                  <c:v>42459</c:v>
                </c:pt>
                <c:pt idx="25">
                  <c:v>42458</c:v>
                </c:pt>
                <c:pt idx="26">
                  <c:v>42457</c:v>
                </c:pt>
                <c:pt idx="27">
                  <c:v>42453</c:v>
                </c:pt>
                <c:pt idx="28">
                  <c:v>42452</c:v>
                </c:pt>
                <c:pt idx="29">
                  <c:v>42451</c:v>
                </c:pt>
                <c:pt idx="30">
                  <c:v>42450</c:v>
                </c:pt>
                <c:pt idx="31">
                  <c:v>42447</c:v>
                </c:pt>
                <c:pt idx="32">
                  <c:v>42446</c:v>
                </c:pt>
                <c:pt idx="33">
                  <c:v>42445</c:v>
                </c:pt>
                <c:pt idx="34">
                  <c:v>42444</c:v>
                </c:pt>
                <c:pt idx="35">
                  <c:v>42443</c:v>
                </c:pt>
                <c:pt idx="36">
                  <c:v>42440</c:v>
                </c:pt>
                <c:pt idx="37">
                  <c:v>42439</c:v>
                </c:pt>
                <c:pt idx="38">
                  <c:v>42438</c:v>
                </c:pt>
                <c:pt idx="39">
                  <c:v>42437</c:v>
                </c:pt>
                <c:pt idx="40">
                  <c:v>42436</c:v>
                </c:pt>
                <c:pt idx="41">
                  <c:v>42433</c:v>
                </c:pt>
                <c:pt idx="42">
                  <c:v>42432</c:v>
                </c:pt>
                <c:pt idx="43">
                  <c:v>42431</c:v>
                </c:pt>
                <c:pt idx="44">
                  <c:v>42430</c:v>
                </c:pt>
                <c:pt idx="45">
                  <c:v>42429</c:v>
                </c:pt>
                <c:pt idx="46">
                  <c:v>42426</c:v>
                </c:pt>
                <c:pt idx="47">
                  <c:v>42425</c:v>
                </c:pt>
                <c:pt idx="48">
                  <c:v>42424</c:v>
                </c:pt>
                <c:pt idx="49">
                  <c:v>42423</c:v>
                </c:pt>
                <c:pt idx="50">
                  <c:v>42422</c:v>
                </c:pt>
                <c:pt idx="51">
                  <c:v>42419</c:v>
                </c:pt>
                <c:pt idx="52">
                  <c:v>42418</c:v>
                </c:pt>
                <c:pt idx="53">
                  <c:v>42417</c:v>
                </c:pt>
                <c:pt idx="54">
                  <c:v>42416</c:v>
                </c:pt>
                <c:pt idx="55">
                  <c:v>42412</c:v>
                </c:pt>
                <c:pt idx="56">
                  <c:v>42411</c:v>
                </c:pt>
                <c:pt idx="57">
                  <c:v>42410</c:v>
                </c:pt>
                <c:pt idx="58">
                  <c:v>42409</c:v>
                </c:pt>
                <c:pt idx="59">
                  <c:v>42408</c:v>
                </c:pt>
                <c:pt idx="60">
                  <c:v>42405</c:v>
                </c:pt>
                <c:pt idx="61">
                  <c:v>42404</c:v>
                </c:pt>
                <c:pt idx="62">
                  <c:v>42403</c:v>
                </c:pt>
                <c:pt idx="63">
                  <c:v>42402</c:v>
                </c:pt>
                <c:pt idx="64">
                  <c:v>42401</c:v>
                </c:pt>
                <c:pt idx="65">
                  <c:v>42398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25.12</c:v>
                </c:pt>
                <c:pt idx="1">
                  <c:v>25.59</c:v>
                </c:pt>
                <c:pt idx="2">
                  <c:v>25.73</c:v>
                </c:pt>
                <c:pt idx="3">
                  <c:v>25.81</c:v>
                </c:pt>
                <c:pt idx="4">
                  <c:v>26.14</c:v>
                </c:pt>
                <c:pt idx="5">
                  <c:v>25.49</c:v>
                </c:pt>
                <c:pt idx="6">
                  <c:v>24.89</c:v>
                </c:pt>
                <c:pt idx="7">
                  <c:v>25.11</c:v>
                </c:pt>
                <c:pt idx="8">
                  <c:v>24.68</c:v>
                </c:pt>
                <c:pt idx="9">
                  <c:v>25.39</c:v>
                </c:pt>
                <c:pt idx="10">
                  <c:v>24.99</c:v>
                </c:pt>
                <c:pt idx="11">
                  <c:v>24.67</c:v>
                </c:pt>
                <c:pt idx="12">
                  <c:v>24.5</c:v>
                </c:pt>
                <c:pt idx="13">
                  <c:v>24.34</c:v>
                </c:pt>
                <c:pt idx="14">
                  <c:v>24.87</c:v>
                </c:pt>
                <c:pt idx="15">
                  <c:v>23.65</c:v>
                </c:pt>
                <c:pt idx="16">
                  <c:v>23.55</c:v>
                </c:pt>
                <c:pt idx="17">
                  <c:v>23.73</c:v>
                </c:pt>
                <c:pt idx="18">
                  <c:v>24.43</c:v>
                </c:pt>
                <c:pt idx="19">
                  <c:v>24.97</c:v>
                </c:pt>
                <c:pt idx="20">
                  <c:v>24.66</c:v>
                </c:pt>
                <c:pt idx="21">
                  <c:v>24.92</c:v>
                </c:pt>
                <c:pt idx="22">
                  <c:v>25.78</c:v>
                </c:pt>
                <c:pt idx="23">
                  <c:v>25.52</c:v>
                </c:pt>
                <c:pt idx="24">
                  <c:v>25.28</c:v>
                </c:pt>
                <c:pt idx="25">
                  <c:v>25.53</c:v>
                </c:pt>
                <c:pt idx="26">
                  <c:v>24.52</c:v>
                </c:pt>
                <c:pt idx="27">
                  <c:v>24.07</c:v>
                </c:pt>
                <c:pt idx="28">
                  <c:v>24.36</c:v>
                </c:pt>
                <c:pt idx="29">
                  <c:v>24.72</c:v>
                </c:pt>
                <c:pt idx="30">
                  <c:v>24.83</c:v>
                </c:pt>
                <c:pt idx="31">
                  <c:v>24.99</c:v>
                </c:pt>
                <c:pt idx="32">
                  <c:v>24.86</c:v>
                </c:pt>
                <c:pt idx="33">
                  <c:v>24.15</c:v>
                </c:pt>
                <c:pt idx="34">
                  <c:v>24.2</c:v>
                </c:pt>
                <c:pt idx="35">
                  <c:v>24.07</c:v>
                </c:pt>
                <c:pt idx="36">
                  <c:v>24.03</c:v>
                </c:pt>
                <c:pt idx="37">
                  <c:v>23.14</c:v>
                </c:pt>
                <c:pt idx="38">
                  <c:v>23.3</c:v>
                </c:pt>
                <c:pt idx="39">
                  <c:v>23.26</c:v>
                </c:pt>
                <c:pt idx="40">
                  <c:v>23.56</c:v>
                </c:pt>
                <c:pt idx="41">
                  <c:v>23.28</c:v>
                </c:pt>
                <c:pt idx="42">
                  <c:v>23.07</c:v>
                </c:pt>
                <c:pt idx="43">
                  <c:v>22.56</c:v>
                </c:pt>
                <c:pt idx="44">
                  <c:v>21.99</c:v>
                </c:pt>
                <c:pt idx="45">
                  <c:v>19.82</c:v>
                </c:pt>
                <c:pt idx="46">
                  <c:v>19.559999999999999</c:v>
                </c:pt>
                <c:pt idx="47">
                  <c:v>19.47</c:v>
                </c:pt>
                <c:pt idx="48">
                  <c:v>19</c:v>
                </c:pt>
                <c:pt idx="49">
                  <c:v>18.25</c:v>
                </c:pt>
                <c:pt idx="50">
                  <c:v>17.690000000000001</c:v>
                </c:pt>
                <c:pt idx="51">
                  <c:v>17.010000000000002</c:v>
                </c:pt>
                <c:pt idx="52">
                  <c:v>17.02</c:v>
                </c:pt>
                <c:pt idx="53">
                  <c:v>17.46</c:v>
                </c:pt>
                <c:pt idx="54">
                  <c:v>16.73</c:v>
                </c:pt>
                <c:pt idx="55">
                  <c:v>16.079999999999998</c:v>
                </c:pt>
                <c:pt idx="56">
                  <c:v>15.5</c:v>
                </c:pt>
                <c:pt idx="57">
                  <c:v>15.88</c:v>
                </c:pt>
                <c:pt idx="58">
                  <c:v>15.64</c:v>
                </c:pt>
                <c:pt idx="59">
                  <c:v>16.21</c:v>
                </c:pt>
                <c:pt idx="60">
                  <c:v>17.420000000000002</c:v>
                </c:pt>
                <c:pt idx="61">
                  <c:v>18.510000000000002</c:v>
                </c:pt>
                <c:pt idx="62">
                  <c:v>18.57</c:v>
                </c:pt>
                <c:pt idx="63">
                  <c:v>18.36</c:v>
                </c:pt>
                <c:pt idx="64">
                  <c:v>17.850000000000001</c:v>
                </c:pt>
                <c:pt idx="65">
                  <c:v>17.809999999999999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248112"/>
        <c:axId val="385248896"/>
      </c:lineChart>
      <c:dateAx>
        <c:axId val="385248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248896"/>
        <c:crosses val="autoZero"/>
        <c:auto val="1"/>
        <c:lblOffset val="100"/>
        <c:baseTimeUnit val="days"/>
      </c:dateAx>
      <c:valAx>
        <c:axId val="38524889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248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42493</c:v>
                </c:pt>
                <c:pt idx="1">
                  <c:v>42492</c:v>
                </c:pt>
                <c:pt idx="2">
                  <c:v>42489</c:v>
                </c:pt>
                <c:pt idx="3">
                  <c:v>42488</c:v>
                </c:pt>
                <c:pt idx="4">
                  <c:v>42487</c:v>
                </c:pt>
                <c:pt idx="5">
                  <c:v>42486</c:v>
                </c:pt>
                <c:pt idx="6">
                  <c:v>42485</c:v>
                </c:pt>
                <c:pt idx="7">
                  <c:v>42482</c:v>
                </c:pt>
                <c:pt idx="8">
                  <c:v>42481</c:v>
                </c:pt>
                <c:pt idx="9">
                  <c:v>42480</c:v>
                </c:pt>
                <c:pt idx="10">
                  <c:v>42479</c:v>
                </c:pt>
                <c:pt idx="11">
                  <c:v>42478</c:v>
                </c:pt>
                <c:pt idx="12">
                  <c:v>42475</c:v>
                </c:pt>
                <c:pt idx="13">
                  <c:v>42474</c:v>
                </c:pt>
                <c:pt idx="14">
                  <c:v>42473</c:v>
                </c:pt>
                <c:pt idx="15">
                  <c:v>42472</c:v>
                </c:pt>
                <c:pt idx="16">
                  <c:v>42471</c:v>
                </c:pt>
                <c:pt idx="17">
                  <c:v>42468</c:v>
                </c:pt>
                <c:pt idx="18">
                  <c:v>42467</c:v>
                </c:pt>
                <c:pt idx="19">
                  <c:v>42466</c:v>
                </c:pt>
                <c:pt idx="20">
                  <c:v>42465</c:v>
                </c:pt>
                <c:pt idx="21">
                  <c:v>42464</c:v>
                </c:pt>
                <c:pt idx="22">
                  <c:v>42461</c:v>
                </c:pt>
                <c:pt idx="23">
                  <c:v>42460</c:v>
                </c:pt>
                <c:pt idx="24">
                  <c:v>42459</c:v>
                </c:pt>
                <c:pt idx="25">
                  <c:v>42458</c:v>
                </c:pt>
                <c:pt idx="26">
                  <c:v>42457</c:v>
                </c:pt>
                <c:pt idx="27">
                  <c:v>42453</c:v>
                </c:pt>
                <c:pt idx="28">
                  <c:v>42452</c:v>
                </c:pt>
                <c:pt idx="29">
                  <c:v>42451</c:v>
                </c:pt>
                <c:pt idx="30">
                  <c:v>42450</c:v>
                </c:pt>
                <c:pt idx="31">
                  <c:v>42447</c:v>
                </c:pt>
                <c:pt idx="32">
                  <c:v>42446</c:v>
                </c:pt>
                <c:pt idx="33">
                  <c:v>42445</c:v>
                </c:pt>
                <c:pt idx="34">
                  <c:v>42444</c:v>
                </c:pt>
                <c:pt idx="35">
                  <c:v>42443</c:v>
                </c:pt>
                <c:pt idx="36">
                  <c:v>42440</c:v>
                </c:pt>
                <c:pt idx="37">
                  <c:v>42439</c:v>
                </c:pt>
                <c:pt idx="38">
                  <c:v>42438</c:v>
                </c:pt>
                <c:pt idx="39">
                  <c:v>42437</c:v>
                </c:pt>
                <c:pt idx="40">
                  <c:v>42436</c:v>
                </c:pt>
                <c:pt idx="41">
                  <c:v>42433</c:v>
                </c:pt>
                <c:pt idx="42">
                  <c:v>42432</c:v>
                </c:pt>
                <c:pt idx="43">
                  <c:v>42431</c:v>
                </c:pt>
                <c:pt idx="44">
                  <c:v>42430</c:v>
                </c:pt>
                <c:pt idx="45">
                  <c:v>42429</c:v>
                </c:pt>
                <c:pt idx="46">
                  <c:v>42426</c:v>
                </c:pt>
                <c:pt idx="47">
                  <c:v>42425</c:v>
                </c:pt>
                <c:pt idx="48">
                  <c:v>42425</c:v>
                </c:pt>
                <c:pt idx="49">
                  <c:v>42424</c:v>
                </c:pt>
                <c:pt idx="50">
                  <c:v>42423</c:v>
                </c:pt>
                <c:pt idx="51">
                  <c:v>42422</c:v>
                </c:pt>
                <c:pt idx="52">
                  <c:v>42419</c:v>
                </c:pt>
                <c:pt idx="53">
                  <c:v>42418</c:v>
                </c:pt>
                <c:pt idx="54">
                  <c:v>42417</c:v>
                </c:pt>
                <c:pt idx="55">
                  <c:v>42416</c:v>
                </c:pt>
                <c:pt idx="56">
                  <c:v>42412</c:v>
                </c:pt>
                <c:pt idx="57">
                  <c:v>42411</c:v>
                </c:pt>
                <c:pt idx="58">
                  <c:v>42410</c:v>
                </c:pt>
                <c:pt idx="59">
                  <c:v>42409</c:v>
                </c:pt>
                <c:pt idx="60">
                  <c:v>42408</c:v>
                </c:pt>
                <c:pt idx="61">
                  <c:v>42405</c:v>
                </c:pt>
                <c:pt idx="62">
                  <c:v>42404</c:v>
                </c:pt>
                <c:pt idx="63">
                  <c:v>42403</c:v>
                </c:pt>
                <c:pt idx="64">
                  <c:v>42402</c:v>
                </c:pt>
                <c:pt idx="65">
                  <c:v>42401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46.61</c:v>
                </c:pt>
                <c:pt idx="1">
                  <c:v>47.18</c:v>
                </c:pt>
                <c:pt idx="2">
                  <c:v>45.54</c:v>
                </c:pt>
                <c:pt idx="3">
                  <c:v>43.42</c:v>
                </c:pt>
                <c:pt idx="4">
                  <c:v>44.57</c:v>
                </c:pt>
                <c:pt idx="5">
                  <c:v>44.39</c:v>
                </c:pt>
                <c:pt idx="6">
                  <c:v>44.04</c:v>
                </c:pt>
                <c:pt idx="7">
                  <c:v>44.36</c:v>
                </c:pt>
                <c:pt idx="8">
                  <c:v>44.48</c:v>
                </c:pt>
                <c:pt idx="9">
                  <c:v>44.62</c:v>
                </c:pt>
                <c:pt idx="10">
                  <c:v>44.87</c:v>
                </c:pt>
                <c:pt idx="11">
                  <c:v>44.85</c:v>
                </c:pt>
                <c:pt idx="12">
                  <c:v>44.33</c:v>
                </c:pt>
                <c:pt idx="13">
                  <c:v>44.19</c:v>
                </c:pt>
                <c:pt idx="14">
                  <c:v>44.55</c:v>
                </c:pt>
                <c:pt idx="15">
                  <c:v>43.81</c:v>
                </c:pt>
                <c:pt idx="16">
                  <c:v>43.76</c:v>
                </c:pt>
                <c:pt idx="17">
                  <c:v>43.84</c:v>
                </c:pt>
                <c:pt idx="18">
                  <c:v>43.84</c:v>
                </c:pt>
                <c:pt idx="19">
                  <c:v>44.63</c:v>
                </c:pt>
                <c:pt idx="20">
                  <c:v>44.77</c:v>
                </c:pt>
                <c:pt idx="21">
                  <c:v>45.36</c:v>
                </c:pt>
                <c:pt idx="22">
                  <c:v>45.54</c:v>
                </c:pt>
                <c:pt idx="23">
                  <c:v>44.29</c:v>
                </c:pt>
                <c:pt idx="24">
                  <c:v>44.37</c:v>
                </c:pt>
                <c:pt idx="25">
                  <c:v>44.95</c:v>
                </c:pt>
                <c:pt idx="26">
                  <c:v>43.81</c:v>
                </c:pt>
                <c:pt idx="27">
                  <c:v>42.98</c:v>
                </c:pt>
                <c:pt idx="28">
                  <c:v>43.09</c:v>
                </c:pt>
                <c:pt idx="29">
                  <c:v>43.27</c:v>
                </c:pt>
                <c:pt idx="30">
                  <c:v>43.17</c:v>
                </c:pt>
                <c:pt idx="31">
                  <c:v>42.98</c:v>
                </c:pt>
                <c:pt idx="32">
                  <c:v>42.63</c:v>
                </c:pt>
                <c:pt idx="33">
                  <c:v>42.16</c:v>
                </c:pt>
                <c:pt idx="34">
                  <c:v>41.37</c:v>
                </c:pt>
                <c:pt idx="35">
                  <c:v>41.27</c:v>
                </c:pt>
                <c:pt idx="36">
                  <c:v>41.16</c:v>
                </c:pt>
                <c:pt idx="37">
                  <c:v>39.799999999999997</c:v>
                </c:pt>
                <c:pt idx="38">
                  <c:v>39.85</c:v>
                </c:pt>
                <c:pt idx="39">
                  <c:v>38.700000000000003</c:v>
                </c:pt>
                <c:pt idx="40">
                  <c:v>39.590000000000003</c:v>
                </c:pt>
                <c:pt idx="41">
                  <c:v>40.98</c:v>
                </c:pt>
                <c:pt idx="42">
                  <c:v>41.28</c:v>
                </c:pt>
                <c:pt idx="43">
                  <c:v>40.31</c:v>
                </c:pt>
                <c:pt idx="44">
                  <c:v>39.51</c:v>
                </c:pt>
                <c:pt idx="45">
                  <c:v>38.01</c:v>
                </c:pt>
                <c:pt idx="46">
                  <c:v>38.67</c:v>
                </c:pt>
                <c:pt idx="47">
                  <c:v>37.869999999999997</c:v>
                </c:pt>
                <c:pt idx="49">
                  <c:v>37.74</c:v>
                </c:pt>
                <c:pt idx="50">
                  <c:v>37.869999999999997</c:v>
                </c:pt>
                <c:pt idx="51">
                  <c:v>38.11</c:v>
                </c:pt>
                <c:pt idx="52">
                  <c:v>37.46</c:v>
                </c:pt>
                <c:pt idx="53">
                  <c:v>37.5</c:v>
                </c:pt>
                <c:pt idx="54">
                  <c:v>37.43</c:v>
                </c:pt>
                <c:pt idx="55">
                  <c:v>36</c:v>
                </c:pt>
                <c:pt idx="56">
                  <c:v>34.79</c:v>
                </c:pt>
                <c:pt idx="57">
                  <c:v>33.76</c:v>
                </c:pt>
                <c:pt idx="58">
                  <c:v>34.869999999999997</c:v>
                </c:pt>
                <c:pt idx="59">
                  <c:v>34.270000000000003</c:v>
                </c:pt>
                <c:pt idx="60">
                  <c:v>34.26</c:v>
                </c:pt>
                <c:pt idx="61">
                  <c:v>36.43</c:v>
                </c:pt>
                <c:pt idx="62">
                  <c:v>37.520000000000003</c:v>
                </c:pt>
                <c:pt idx="63">
                  <c:v>36.229999999999997</c:v>
                </c:pt>
                <c:pt idx="64">
                  <c:v>37.25</c:v>
                </c:pt>
                <c:pt idx="65">
                  <c:v>39.01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250856"/>
        <c:axId val="385259872"/>
      </c:lineChart>
      <c:dateAx>
        <c:axId val="3852508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259872"/>
        <c:crosses val="autoZero"/>
        <c:auto val="1"/>
        <c:lblOffset val="100"/>
        <c:baseTimeUnit val="days"/>
      </c:dateAx>
      <c:valAx>
        <c:axId val="38525987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250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42493</c:v>
                </c:pt>
                <c:pt idx="1">
                  <c:v>42492</c:v>
                </c:pt>
                <c:pt idx="2">
                  <c:v>42489</c:v>
                </c:pt>
                <c:pt idx="3">
                  <c:v>42488</c:v>
                </c:pt>
                <c:pt idx="4">
                  <c:v>42487</c:v>
                </c:pt>
                <c:pt idx="5">
                  <c:v>42486</c:v>
                </c:pt>
                <c:pt idx="6">
                  <c:v>42485</c:v>
                </c:pt>
                <c:pt idx="7">
                  <c:v>42482</c:v>
                </c:pt>
                <c:pt idx="8">
                  <c:v>42481</c:v>
                </c:pt>
                <c:pt idx="9">
                  <c:v>42480</c:v>
                </c:pt>
                <c:pt idx="10">
                  <c:v>42479</c:v>
                </c:pt>
                <c:pt idx="11">
                  <c:v>42478</c:v>
                </c:pt>
                <c:pt idx="12">
                  <c:v>42475</c:v>
                </c:pt>
                <c:pt idx="13">
                  <c:v>42474</c:v>
                </c:pt>
                <c:pt idx="14">
                  <c:v>42473</c:v>
                </c:pt>
                <c:pt idx="15">
                  <c:v>42472</c:v>
                </c:pt>
                <c:pt idx="16">
                  <c:v>42471</c:v>
                </c:pt>
                <c:pt idx="17">
                  <c:v>42468</c:v>
                </c:pt>
                <c:pt idx="18">
                  <c:v>42467</c:v>
                </c:pt>
                <c:pt idx="19">
                  <c:v>42466</c:v>
                </c:pt>
                <c:pt idx="20">
                  <c:v>42465</c:v>
                </c:pt>
                <c:pt idx="21">
                  <c:v>42464</c:v>
                </c:pt>
                <c:pt idx="22">
                  <c:v>42461</c:v>
                </c:pt>
                <c:pt idx="23">
                  <c:v>42460</c:v>
                </c:pt>
                <c:pt idx="24">
                  <c:v>42459</c:v>
                </c:pt>
                <c:pt idx="25">
                  <c:v>42458</c:v>
                </c:pt>
                <c:pt idx="26">
                  <c:v>42457</c:v>
                </c:pt>
                <c:pt idx="27">
                  <c:v>42453</c:v>
                </c:pt>
                <c:pt idx="28">
                  <c:v>42452</c:v>
                </c:pt>
                <c:pt idx="29">
                  <c:v>42451</c:v>
                </c:pt>
                <c:pt idx="30">
                  <c:v>42450</c:v>
                </c:pt>
                <c:pt idx="31">
                  <c:v>42447</c:v>
                </c:pt>
                <c:pt idx="32">
                  <c:v>42446</c:v>
                </c:pt>
                <c:pt idx="33">
                  <c:v>42445</c:v>
                </c:pt>
                <c:pt idx="34">
                  <c:v>42444</c:v>
                </c:pt>
                <c:pt idx="35">
                  <c:v>42443</c:v>
                </c:pt>
                <c:pt idx="36">
                  <c:v>42440</c:v>
                </c:pt>
                <c:pt idx="37">
                  <c:v>42439</c:v>
                </c:pt>
                <c:pt idx="38">
                  <c:v>42438</c:v>
                </c:pt>
                <c:pt idx="39">
                  <c:v>42437</c:v>
                </c:pt>
                <c:pt idx="40">
                  <c:v>42436</c:v>
                </c:pt>
                <c:pt idx="41">
                  <c:v>42433</c:v>
                </c:pt>
                <c:pt idx="42">
                  <c:v>42432</c:v>
                </c:pt>
                <c:pt idx="43">
                  <c:v>42431</c:v>
                </c:pt>
                <c:pt idx="44">
                  <c:v>42430</c:v>
                </c:pt>
                <c:pt idx="45">
                  <c:v>42429</c:v>
                </c:pt>
                <c:pt idx="46">
                  <c:v>42426</c:v>
                </c:pt>
                <c:pt idx="47">
                  <c:v>42425</c:v>
                </c:pt>
                <c:pt idx="48">
                  <c:v>42424</c:v>
                </c:pt>
                <c:pt idx="49">
                  <c:v>42423</c:v>
                </c:pt>
                <c:pt idx="50">
                  <c:v>42422</c:v>
                </c:pt>
                <c:pt idx="51">
                  <c:v>42419</c:v>
                </c:pt>
                <c:pt idx="52">
                  <c:v>42418</c:v>
                </c:pt>
                <c:pt idx="53">
                  <c:v>42417</c:v>
                </c:pt>
                <c:pt idx="54">
                  <c:v>42416</c:v>
                </c:pt>
                <c:pt idx="55">
                  <c:v>42412</c:v>
                </c:pt>
                <c:pt idx="56">
                  <c:v>42411</c:v>
                </c:pt>
                <c:pt idx="57">
                  <c:v>42410</c:v>
                </c:pt>
                <c:pt idx="58">
                  <c:v>42409</c:v>
                </c:pt>
                <c:pt idx="59">
                  <c:v>42408</c:v>
                </c:pt>
                <c:pt idx="60">
                  <c:v>42405</c:v>
                </c:pt>
                <c:pt idx="61">
                  <c:v>42404</c:v>
                </c:pt>
                <c:pt idx="62">
                  <c:v>42403</c:v>
                </c:pt>
                <c:pt idx="63">
                  <c:v>42402</c:v>
                </c:pt>
                <c:pt idx="64">
                  <c:v>42401</c:v>
                </c:pt>
                <c:pt idx="65">
                  <c:v>42398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52.43</c:v>
                </c:pt>
                <c:pt idx="1">
                  <c:v>52.95</c:v>
                </c:pt>
                <c:pt idx="2">
                  <c:v>51.66</c:v>
                </c:pt>
                <c:pt idx="3">
                  <c:v>52.82</c:v>
                </c:pt>
                <c:pt idx="4">
                  <c:v>55.12</c:v>
                </c:pt>
                <c:pt idx="5">
                  <c:v>53.41</c:v>
                </c:pt>
                <c:pt idx="6">
                  <c:v>51.84</c:v>
                </c:pt>
                <c:pt idx="7">
                  <c:v>51.6</c:v>
                </c:pt>
                <c:pt idx="8">
                  <c:v>51.64</c:v>
                </c:pt>
                <c:pt idx="9">
                  <c:v>51.98</c:v>
                </c:pt>
                <c:pt idx="10">
                  <c:v>51.98</c:v>
                </c:pt>
                <c:pt idx="11">
                  <c:v>52.64</c:v>
                </c:pt>
                <c:pt idx="12">
                  <c:v>52.29</c:v>
                </c:pt>
                <c:pt idx="13">
                  <c:v>51.8</c:v>
                </c:pt>
                <c:pt idx="14">
                  <c:v>53.15</c:v>
                </c:pt>
                <c:pt idx="15">
                  <c:v>51.62</c:v>
                </c:pt>
                <c:pt idx="16">
                  <c:v>51.38</c:v>
                </c:pt>
                <c:pt idx="17">
                  <c:v>51.19</c:v>
                </c:pt>
                <c:pt idx="18">
                  <c:v>53.74</c:v>
                </c:pt>
                <c:pt idx="19">
                  <c:v>56.32</c:v>
                </c:pt>
                <c:pt idx="20">
                  <c:v>55.9</c:v>
                </c:pt>
                <c:pt idx="21">
                  <c:v>56.35</c:v>
                </c:pt>
                <c:pt idx="22">
                  <c:v>56.97</c:v>
                </c:pt>
                <c:pt idx="23">
                  <c:v>56.96</c:v>
                </c:pt>
                <c:pt idx="24">
                  <c:v>56.87</c:v>
                </c:pt>
                <c:pt idx="25">
                  <c:v>56.37</c:v>
                </c:pt>
                <c:pt idx="26">
                  <c:v>56.27</c:v>
                </c:pt>
                <c:pt idx="27">
                  <c:v>55.53</c:v>
                </c:pt>
                <c:pt idx="28">
                  <c:v>55.93</c:v>
                </c:pt>
                <c:pt idx="29">
                  <c:v>56.04</c:v>
                </c:pt>
                <c:pt idx="30">
                  <c:v>56.92</c:v>
                </c:pt>
                <c:pt idx="31">
                  <c:v>56.97</c:v>
                </c:pt>
                <c:pt idx="32">
                  <c:v>56.79</c:v>
                </c:pt>
                <c:pt idx="33">
                  <c:v>56.06</c:v>
                </c:pt>
                <c:pt idx="34">
                  <c:v>57.29</c:v>
                </c:pt>
                <c:pt idx="35">
                  <c:v>58.54</c:v>
                </c:pt>
                <c:pt idx="36">
                  <c:v>58.5</c:v>
                </c:pt>
                <c:pt idx="37">
                  <c:v>57.37</c:v>
                </c:pt>
                <c:pt idx="38">
                  <c:v>58.14</c:v>
                </c:pt>
                <c:pt idx="39">
                  <c:v>56.75</c:v>
                </c:pt>
                <c:pt idx="40">
                  <c:v>57.43</c:v>
                </c:pt>
                <c:pt idx="41">
                  <c:v>57.16</c:v>
                </c:pt>
                <c:pt idx="42">
                  <c:v>57.19</c:v>
                </c:pt>
                <c:pt idx="43">
                  <c:v>57.84</c:v>
                </c:pt>
                <c:pt idx="44">
                  <c:v>57.29</c:v>
                </c:pt>
                <c:pt idx="45">
                  <c:v>56.65</c:v>
                </c:pt>
                <c:pt idx="46">
                  <c:v>56.58</c:v>
                </c:pt>
                <c:pt idx="47">
                  <c:v>56.47</c:v>
                </c:pt>
                <c:pt idx="48">
                  <c:v>55.44</c:v>
                </c:pt>
                <c:pt idx="49">
                  <c:v>54.77</c:v>
                </c:pt>
                <c:pt idx="50">
                  <c:v>54.82</c:v>
                </c:pt>
                <c:pt idx="51">
                  <c:v>52.73</c:v>
                </c:pt>
                <c:pt idx="52">
                  <c:v>53.24</c:v>
                </c:pt>
                <c:pt idx="53">
                  <c:v>52.49</c:v>
                </c:pt>
                <c:pt idx="54">
                  <c:v>50.76</c:v>
                </c:pt>
                <c:pt idx="55">
                  <c:v>49.57</c:v>
                </c:pt>
                <c:pt idx="56">
                  <c:v>49.14</c:v>
                </c:pt>
                <c:pt idx="57">
                  <c:v>50.16</c:v>
                </c:pt>
                <c:pt idx="58">
                  <c:v>50.23</c:v>
                </c:pt>
                <c:pt idx="59">
                  <c:v>50.2</c:v>
                </c:pt>
                <c:pt idx="60">
                  <c:v>51.84</c:v>
                </c:pt>
                <c:pt idx="61">
                  <c:v>51.72</c:v>
                </c:pt>
                <c:pt idx="62">
                  <c:v>51.72</c:v>
                </c:pt>
                <c:pt idx="63">
                  <c:v>50.11</c:v>
                </c:pt>
                <c:pt idx="64">
                  <c:v>40.44</c:v>
                </c:pt>
                <c:pt idx="65">
                  <c:v>39.9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262224"/>
        <c:axId val="385262616"/>
      </c:lineChart>
      <c:dateAx>
        <c:axId val="3852622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262616"/>
        <c:crosses val="autoZero"/>
        <c:auto val="1"/>
        <c:lblOffset val="100"/>
        <c:baseTimeUnit val="days"/>
      </c:dateAx>
      <c:valAx>
        <c:axId val="38526261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26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3-May-16</c:v>
                </c:pt>
                <c:pt idx="1">
                  <c:v>2-May-16</c:v>
                </c:pt>
                <c:pt idx="2">
                  <c:v>29-Apr-16</c:v>
                </c:pt>
                <c:pt idx="3">
                  <c:v>28-Apr-16</c:v>
                </c:pt>
                <c:pt idx="4">
                  <c:v>27-Apr-16</c:v>
                </c:pt>
                <c:pt idx="5">
                  <c:v>26-Apr-16</c:v>
                </c:pt>
                <c:pt idx="6">
                  <c:v>25-Apr-16</c:v>
                </c:pt>
                <c:pt idx="7">
                  <c:v>22-Apr-16</c:v>
                </c:pt>
                <c:pt idx="8">
                  <c:v>21-Apr-16</c:v>
                </c:pt>
                <c:pt idx="9">
                  <c:v>20-Apr-16</c:v>
                </c:pt>
                <c:pt idx="10">
                  <c:v>19-Apr-16</c:v>
                </c:pt>
                <c:pt idx="11">
                  <c:v>18-Apr-16</c:v>
                </c:pt>
                <c:pt idx="12">
                  <c:v>15-Apr-16</c:v>
                </c:pt>
                <c:pt idx="13">
                  <c:v>14-Apr-16</c:v>
                </c:pt>
                <c:pt idx="14">
                  <c:v>13-Apr-16</c:v>
                </c:pt>
                <c:pt idx="15">
                  <c:v>12-Apr-16</c:v>
                </c:pt>
                <c:pt idx="16">
                  <c:v>11-Apr-16</c:v>
                </c:pt>
                <c:pt idx="17">
                  <c:v>8-Apr-16</c:v>
                </c:pt>
                <c:pt idx="18">
                  <c:v>7-Apr-16</c:v>
                </c:pt>
                <c:pt idx="19">
                  <c:v>6-Apr-16</c:v>
                </c:pt>
                <c:pt idx="20">
                  <c:v>5-Apr-16</c:v>
                </c:pt>
                <c:pt idx="21">
                  <c:v>4-Apr-16</c:v>
                </c:pt>
                <c:pt idx="22">
                  <c:v>1-Apr-16</c:v>
                </c:pt>
                <c:pt idx="23">
                  <c:v>31-Mar-16</c:v>
                </c:pt>
                <c:pt idx="24">
                  <c:v>30-Mar-16</c:v>
                </c:pt>
                <c:pt idx="25">
                  <c:v>29-Mar-16</c:v>
                </c:pt>
                <c:pt idx="26">
                  <c:v>28-Mar-16</c:v>
                </c:pt>
                <c:pt idx="27">
                  <c:v>24-Mar-16</c:v>
                </c:pt>
                <c:pt idx="28">
                  <c:v>23-Mar-16</c:v>
                </c:pt>
                <c:pt idx="29">
                  <c:v>22-Mar-16</c:v>
                </c:pt>
                <c:pt idx="30">
                  <c:v>21-Mar-16</c:v>
                </c:pt>
                <c:pt idx="31">
                  <c:v>18-Mar-16</c:v>
                </c:pt>
                <c:pt idx="32">
                  <c:v>17-Mar-16</c:v>
                </c:pt>
                <c:pt idx="33">
                  <c:v>16-Mar-16</c:v>
                </c:pt>
                <c:pt idx="34">
                  <c:v>15-Mar-16</c:v>
                </c:pt>
                <c:pt idx="35">
                  <c:v>14-Mar-16</c:v>
                </c:pt>
                <c:pt idx="36">
                  <c:v>11-Mar-16</c:v>
                </c:pt>
                <c:pt idx="37">
                  <c:v>10-Mar-16</c:v>
                </c:pt>
                <c:pt idx="38">
                  <c:v>9-Mar-16</c:v>
                </c:pt>
                <c:pt idx="39">
                  <c:v>8-Mar-16</c:v>
                </c:pt>
                <c:pt idx="40">
                  <c:v>7-Mar-16</c:v>
                </c:pt>
                <c:pt idx="41">
                  <c:v>4-Mar-16</c:v>
                </c:pt>
                <c:pt idx="42">
                  <c:v>3-Mar-16</c:v>
                </c:pt>
                <c:pt idx="43">
                  <c:v>2-Mar-16</c:v>
                </c:pt>
                <c:pt idx="44">
                  <c:v>1-Mar-16</c:v>
                </c:pt>
                <c:pt idx="45">
                  <c:v>29-Feb-16</c:v>
                </c:pt>
                <c:pt idx="46">
                  <c:v>26-Feb-16</c:v>
                </c:pt>
                <c:pt idx="47">
                  <c:v>25-Feb-16</c:v>
                </c:pt>
                <c:pt idx="48">
                  <c:v>25-Feb-16</c:v>
                </c:pt>
                <c:pt idx="49">
                  <c:v>24-Feb-16</c:v>
                </c:pt>
                <c:pt idx="50">
                  <c:v>23-Feb-16</c:v>
                </c:pt>
                <c:pt idx="51">
                  <c:v>22-Feb-16</c:v>
                </c:pt>
                <c:pt idx="52">
                  <c:v>19-Feb-16</c:v>
                </c:pt>
                <c:pt idx="53">
                  <c:v>18-Feb-16</c:v>
                </c:pt>
                <c:pt idx="54">
                  <c:v>17-Feb-16</c:v>
                </c:pt>
                <c:pt idx="55">
                  <c:v>16-Feb-16</c:v>
                </c:pt>
                <c:pt idx="56">
                  <c:v>12-Feb-16</c:v>
                </c:pt>
                <c:pt idx="57">
                  <c:v>11-Feb-16</c:v>
                </c:pt>
                <c:pt idx="58">
                  <c:v>10-Feb-16</c:v>
                </c:pt>
                <c:pt idx="59">
                  <c:v>9-Feb-16</c:v>
                </c:pt>
                <c:pt idx="60">
                  <c:v>8-Feb-16</c:v>
                </c:pt>
                <c:pt idx="61">
                  <c:v>5-Feb-16</c:v>
                </c:pt>
                <c:pt idx="62">
                  <c:v>4-Feb-16</c:v>
                </c:pt>
                <c:pt idx="63">
                  <c:v>3-Feb-16</c:v>
                </c:pt>
                <c:pt idx="64">
                  <c:v>2-Feb-16</c:v>
                </c:pt>
                <c:pt idx="65">
                  <c:v>1-Feb-16</c:v>
                </c:pt>
                <c:pt idx="66">
                  <c:v>29-Jan-16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65.41</c:v>
                </c:pt>
                <c:pt idx="1">
                  <c:v>65.36</c:v>
                </c:pt>
                <c:pt idx="2">
                  <c:v>65.05</c:v>
                </c:pt>
                <c:pt idx="3">
                  <c:v>64.95</c:v>
                </c:pt>
                <c:pt idx="4">
                  <c:v>65.510000000000005</c:v>
                </c:pt>
                <c:pt idx="5">
                  <c:v>65.87</c:v>
                </c:pt>
                <c:pt idx="6">
                  <c:v>65.61</c:v>
                </c:pt>
                <c:pt idx="7">
                  <c:v>65.739999999999995</c:v>
                </c:pt>
                <c:pt idx="8">
                  <c:v>65.45</c:v>
                </c:pt>
                <c:pt idx="9">
                  <c:v>66.92</c:v>
                </c:pt>
                <c:pt idx="10">
                  <c:v>67.53</c:v>
                </c:pt>
                <c:pt idx="11">
                  <c:v>67.3</c:v>
                </c:pt>
                <c:pt idx="12">
                  <c:v>66.599999999999994</c:v>
                </c:pt>
                <c:pt idx="13">
                  <c:v>66.67</c:v>
                </c:pt>
                <c:pt idx="14">
                  <c:v>67.53</c:v>
                </c:pt>
                <c:pt idx="15">
                  <c:v>67.209999999999994</c:v>
                </c:pt>
                <c:pt idx="16">
                  <c:v>66.790000000000006</c:v>
                </c:pt>
                <c:pt idx="17">
                  <c:v>66.84</c:v>
                </c:pt>
                <c:pt idx="18">
                  <c:v>66.28</c:v>
                </c:pt>
                <c:pt idx="19">
                  <c:v>67.03</c:v>
                </c:pt>
                <c:pt idx="20">
                  <c:v>66.7</c:v>
                </c:pt>
                <c:pt idx="21">
                  <c:v>67.64</c:v>
                </c:pt>
                <c:pt idx="22">
                  <c:v>68.23</c:v>
                </c:pt>
                <c:pt idx="23">
                  <c:v>67.37</c:v>
                </c:pt>
                <c:pt idx="24">
                  <c:v>67.72</c:v>
                </c:pt>
                <c:pt idx="25">
                  <c:v>67.16</c:v>
                </c:pt>
                <c:pt idx="26">
                  <c:v>66.819999999999993</c:v>
                </c:pt>
                <c:pt idx="27">
                  <c:v>66.19</c:v>
                </c:pt>
                <c:pt idx="28">
                  <c:v>66.66</c:v>
                </c:pt>
                <c:pt idx="29">
                  <c:v>66.92</c:v>
                </c:pt>
                <c:pt idx="30">
                  <c:v>66.84</c:v>
                </c:pt>
                <c:pt idx="31">
                  <c:v>67.23</c:v>
                </c:pt>
                <c:pt idx="32">
                  <c:v>67.2</c:v>
                </c:pt>
                <c:pt idx="33">
                  <c:v>66.28</c:v>
                </c:pt>
                <c:pt idx="34">
                  <c:v>65.92</c:v>
                </c:pt>
                <c:pt idx="35">
                  <c:v>64.95</c:v>
                </c:pt>
                <c:pt idx="36">
                  <c:v>65.52</c:v>
                </c:pt>
                <c:pt idx="37">
                  <c:v>64.260000000000005</c:v>
                </c:pt>
                <c:pt idx="38">
                  <c:v>64.53</c:v>
                </c:pt>
                <c:pt idx="39">
                  <c:v>64.58</c:v>
                </c:pt>
                <c:pt idx="40">
                  <c:v>65.03</c:v>
                </c:pt>
                <c:pt idx="41">
                  <c:v>65.38</c:v>
                </c:pt>
                <c:pt idx="42">
                  <c:v>65.31</c:v>
                </c:pt>
                <c:pt idx="43">
                  <c:v>65.41</c:v>
                </c:pt>
                <c:pt idx="44">
                  <c:v>64.81</c:v>
                </c:pt>
                <c:pt idx="45">
                  <c:v>63.46</c:v>
                </c:pt>
                <c:pt idx="46">
                  <c:v>64.319999999999993</c:v>
                </c:pt>
                <c:pt idx="47">
                  <c:v>64.41</c:v>
                </c:pt>
                <c:pt idx="49">
                  <c:v>63.95</c:v>
                </c:pt>
                <c:pt idx="50">
                  <c:v>63.73</c:v>
                </c:pt>
                <c:pt idx="51">
                  <c:v>64.44</c:v>
                </c:pt>
                <c:pt idx="52">
                  <c:v>64</c:v>
                </c:pt>
                <c:pt idx="53">
                  <c:v>64.3</c:v>
                </c:pt>
                <c:pt idx="54">
                  <c:v>65.02</c:v>
                </c:pt>
                <c:pt idx="55">
                  <c:v>64.569999999999993</c:v>
                </c:pt>
                <c:pt idx="56">
                  <c:v>63.91</c:v>
                </c:pt>
                <c:pt idx="57">
                  <c:v>62.32</c:v>
                </c:pt>
                <c:pt idx="58">
                  <c:v>62.98</c:v>
                </c:pt>
                <c:pt idx="59">
                  <c:v>63.01</c:v>
                </c:pt>
                <c:pt idx="60">
                  <c:v>63.33</c:v>
                </c:pt>
                <c:pt idx="61">
                  <c:v>63.37</c:v>
                </c:pt>
                <c:pt idx="62">
                  <c:v>62.05</c:v>
                </c:pt>
                <c:pt idx="63">
                  <c:v>59.64</c:v>
                </c:pt>
                <c:pt idx="64">
                  <c:v>59.97</c:v>
                </c:pt>
                <c:pt idx="65">
                  <c:v>60.53</c:v>
                </c:pt>
                <c:pt idx="66">
                  <c:v>60.6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8615312"/>
        <c:axId val="418614920"/>
      </c:lineChart>
      <c:catAx>
        <c:axId val="4186153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614920"/>
        <c:crosses val="autoZero"/>
        <c:auto val="1"/>
        <c:lblAlgn val="ctr"/>
        <c:lblOffset val="100"/>
        <c:noMultiLvlLbl val="0"/>
      </c:catAx>
      <c:valAx>
        <c:axId val="418614920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615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5/3/2016</c:v>
                </c:pt>
                <c:pt idx="1">
                  <c:v>5/2/2016</c:v>
                </c:pt>
                <c:pt idx="2">
                  <c:v>4/29/2016</c:v>
                </c:pt>
                <c:pt idx="3">
                  <c:v>4/28/2016</c:v>
                </c:pt>
                <c:pt idx="4">
                  <c:v>4/27/2016</c:v>
                </c:pt>
                <c:pt idx="5">
                  <c:v>4/26/2016</c:v>
                </c:pt>
                <c:pt idx="6">
                  <c:v>4/25/2016</c:v>
                </c:pt>
                <c:pt idx="7">
                  <c:v>4/22/2016</c:v>
                </c:pt>
                <c:pt idx="8">
                  <c:v>4/21/2016</c:v>
                </c:pt>
                <c:pt idx="9">
                  <c:v>4/20/2016</c:v>
                </c:pt>
                <c:pt idx="10">
                  <c:v>4/19/2016</c:v>
                </c:pt>
                <c:pt idx="11">
                  <c:v>4/18/2016</c:v>
                </c:pt>
                <c:pt idx="12">
                  <c:v>4/15/2016</c:v>
                </c:pt>
                <c:pt idx="13">
                  <c:v>4/14/2016</c:v>
                </c:pt>
                <c:pt idx="14">
                  <c:v>4/13/2016</c:v>
                </c:pt>
                <c:pt idx="15">
                  <c:v>4/12/2016</c:v>
                </c:pt>
                <c:pt idx="16">
                  <c:v>4/11/2016</c:v>
                </c:pt>
                <c:pt idx="17">
                  <c:v>4/8/2016</c:v>
                </c:pt>
                <c:pt idx="18">
                  <c:v>4/7/2016</c:v>
                </c:pt>
                <c:pt idx="19">
                  <c:v>4/6/2016</c:v>
                </c:pt>
                <c:pt idx="20">
                  <c:v>4/5/2016</c:v>
                </c:pt>
                <c:pt idx="21">
                  <c:v>4/4/2016</c:v>
                </c:pt>
                <c:pt idx="22">
                  <c:v>4/1/2016</c:v>
                </c:pt>
                <c:pt idx="23">
                  <c:v>3/31/2016</c:v>
                </c:pt>
                <c:pt idx="24">
                  <c:v>3/30/2016</c:v>
                </c:pt>
                <c:pt idx="25">
                  <c:v>3/29/2016</c:v>
                </c:pt>
                <c:pt idx="26">
                  <c:v>3/28/2016</c:v>
                </c:pt>
                <c:pt idx="27">
                  <c:v>3/24/2016</c:v>
                </c:pt>
                <c:pt idx="28">
                  <c:v>3/23/2016</c:v>
                </c:pt>
                <c:pt idx="29">
                  <c:v>3/22/2016</c:v>
                </c:pt>
                <c:pt idx="30">
                  <c:v>3/21/2016</c:v>
                </c:pt>
                <c:pt idx="31">
                  <c:v>3/18/2016</c:v>
                </c:pt>
                <c:pt idx="32">
                  <c:v>3/17/2016</c:v>
                </c:pt>
                <c:pt idx="33">
                  <c:v>3/16/2016</c:v>
                </c:pt>
                <c:pt idx="34">
                  <c:v>3/15/2016</c:v>
                </c:pt>
                <c:pt idx="35">
                  <c:v>3/14/2016</c:v>
                </c:pt>
                <c:pt idx="36">
                  <c:v>3/11/2016</c:v>
                </c:pt>
                <c:pt idx="37">
                  <c:v>3/10/2016</c:v>
                </c:pt>
                <c:pt idx="38">
                  <c:v>3/9/2016</c:v>
                </c:pt>
                <c:pt idx="39">
                  <c:v>3/8/2016</c:v>
                </c:pt>
                <c:pt idx="40">
                  <c:v>3/7/2016</c:v>
                </c:pt>
                <c:pt idx="41">
                  <c:v>3/4/2016</c:v>
                </c:pt>
                <c:pt idx="42">
                  <c:v>3/3/2016</c:v>
                </c:pt>
                <c:pt idx="43">
                  <c:v>3/2/2016</c:v>
                </c:pt>
                <c:pt idx="44">
                  <c:v>3/1/2016</c:v>
                </c:pt>
                <c:pt idx="45">
                  <c:v>2/29/2016</c:v>
                </c:pt>
                <c:pt idx="46">
                  <c:v>2/26/2016</c:v>
                </c:pt>
                <c:pt idx="47">
                  <c:v>2/25/2016</c:v>
                </c:pt>
                <c:pt idx="48">
                  <c:v>2/24/2016</c:v>
                </c:pt>
                <c:pt idx="49">
                  <c:v>2/23/2016</c:v>
                </c:pt>
                <c:pt idx="50">
                  <c:v>2/22/2016</c:v>
                </c:pt>
                <c:pt idx="51">
                  <c:v>2/19/2016</c:v>
                </c:pt>
                <c:pt idx="52">
                  <c:v>2/18/2016</c:v>
                </c:pt>
                <c:pt idx="53">
                  <c:v>2/17/2016</c:v>
                </c:pt>
                <c:pt idx="54">
                  <c:v>2/16/2016</c:v>
                </c:pt>
                <c:pt idx="55">
                  <c:v>2/12/2016</c:v>
                </c:pt>
                <c:pt idx="56">
                  <c:v>2/11/2016</c:v>
                </c:pt>
                <c:pt idx="57">
                  <c:v>2/10/2016</c:v>
                </c:pt>
                <c:pt idx="58">
                  <c:v>2/9/2016</c:v>
                </c:pt>
                <c:pt idx="59">
                  <c:v>2/8/2016</c:v>
                </c:pt>
                <c:pt idx="60">
                  <c:v>2/5/2016</c:v>
                </c:pt>
                <c:pt idx="61">
                  <c:v>2/4/2016</c:v>
                </c:pt>
                <c:pt idx="62">
                  <c:v>2/3/2016</c:v>
                </c:pt>
                <c:pt idx="63">
                  <c:v>2/3/2016</c:v>
                </c:pt>
                <c:pt idx="64">
                  <c:v>2/2/2016</c:v>
                </c:pt>
                <c:pt idx="65">
                  <c:v>2/1/2016</c:v>
                </c:pt>
                <c:pt idx="66">
                  <c:v>1/29/2016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89.14</c:v>
                </c:pt>
                <c:pt idx="1">
                  <c:v>90.72</c:v>
                </c:pt>
                <c:pt idx="2">
                  <c:v>90.11</c:v>
                </c:pt>
                <c:pt idx="3">
                  <c:v>91.98</c:v>
                </c:pt>
                <c:pt idx="4">
                  <c:v>93.23</c:v>
                </c:pt>
                <c:pt idx="5">
                  <c:v>93.05</c:v>
                </c:pt>
                <c:pt idx="6">
                  <c:v>91.37</c:v>
                </c:pt>
                <c:pt idx="7">
                  <c:v>91.33</c:v>
                </c:pt>
                <c:pt idx="8">
                  <c:v>82.63</c:v>
                </c:pt>
                <c:pt idx="9">
                  <c:v>83.16</c:v>
                </c:pt>
                <c:pt idx="10">
                  <c:v>82.77</c:v>
                </c:pt>
                <c:pt idx="11">
                  <c:v>81.540000000000006</c:v>
                </c:pt>
                <c:pt idx="12">
                  <c:v>81.63</c:v>
                </c:pt>
                <c:pt idx="13">
                  <c:v>82.14</c:v>
                </c:pt>
                <c:pt idx="14">
                  <c:v>81.14</c:v>
                </c:pt>
                <c:pt idx="15">
                  <c:v>78.72</c:v>
                </c:pt>
                <c:pt idx="16">
                  <c:v>79.28</c:v>
                </c:pt>
                <c:pt idx="17">
                  <c:v>81.489999999999995</c:v>
                </c:pt>
                <c:pt idx="18">
                  <c:v>80.099999999999994</c:v>
                </c:pt>
                <c:pt idx="19">
                  <c:v>81.150000000000006</c:v>
                </c:pt>
                <c:pt idx="20">
                  <c:v>81.2</c:v>
                </c:pt>
                <c:pt idx="21">
                  <c:v>82.49</c:v>
                </c:pt>
                <c:pt idx="22">
                  <c:v>82.97</c:v>
                </c:pt>
                <c:pt idx="23">
                  <c:v>83.25</c:v>
                </c:pt>
                <c:pt idx="24">
                  <c:v>84.75</c:v>
                </c:pt>
                <c:pt idx="25">
                  <c:v>82.8</c:v>
                </c:pt>
                <c:pt idx="26">
                  <c:v>81.75</c:v>
                </c:pt>
                <c:pt idx="27">
                  <c:v>83.87</c:v>
                </c:pt>
                <c:pt idx="28">
                  <c:v>82.86</c:v>
                </c:pt>
                <c:pt idx="29">
                  <c:v>84.3</c:v>
                </c:pt>
                <c:pt idx="30">
                  <c:v>84.04</c:v>
                </c:pt>
                <c:pt idx="31">
                  <c:v>84.02</c:v>
                </c:pt>
                <c:pt idx="32">
                  <c:v>82.8</c:v>
                </c:pt>
                <c:pt idx="33">
                  <c:v>80.989999999999995</c:v>
                </c:pt>
                <c:pt idx="34">
                  <c:v>79</c:v>
                </c:pt>
                <c:pt idx="35">
                  <c:v>78.97</c:v>
                </c:pt>
                <c:pt idx="36">
                  <c:v>79.010000000000005</c:v>
                </c:pt>
                <c:pt idx="37">
                  <c:v>75.760000000000005</c:v>
                </c:pt>
                <c:pt idx="38">
                  <c:v>75.75</c:v>
                </c:pt>
                <c:pt idx="39">
                  <c:v>76.36</c:v>
                </c:pt>
                <c:pt idx="40">
                  <c:v>79.72</c:v>
                </c:pt>
                <c:pt idx="41">
                  <c:v>77.400000000000006</c:v>
                </c:pt>
                <c:pt idx="42">
                  <c:v>77</c:v>
                </c:pt>
                <c:pt idx="43">
                  <c:v>76.400000000000006</c:v>
                </c:pt>
                <c:pt idx="44">
                  <c:v>75.31</c:v>
                </c:pt>
                <c:pt idx="45">
                  <c:v>73.17</c:v>
                </c:pt>
                <c:pt idx="46">
                  <c:v>74.7</c:v>
                </c:pt>
                <c:pt idx="47">
                  <c:v>73.67</c:v>
                </c:pt>
                <c:pt idx="48">
                  <c:v>73.94</c:v>
                </c:pt>
                <c:pt idx="49">
                  <c:v>73.87</c:v>
                </c:pt>
                <c:pt idx="50">
                  <c:v>75.959999999999994</c:v>
                </c:pt>
                <c:pt idx="51">
                  <c:v>75</c:v>
                </c:pt>
                <c:pt idx="52">
                  <c:v>74.83</c:v>
                </c:pt>
                <c:pt idx="53">
                  <c:v>75.77</c:v>
                </c:pt>
                <c:pt idx="54">
                  <c:v>73.989999999999995</c:v>
                </c:pt>
                <c:pt idx="55">
                  <c:v>72.56</c:v>
                </c:pt>
                <c:pt idx="56">
                  <c:v>71.67</c:v>
                </c:pt>
                <c:pt idx="57">
                  <c:v>73.02</c:v>
                </c:pt>
                <c:pt idx="58">
                  <c:v>71.42</c:v>
                </c:pt>
                <c:pt idx="59">
                  <c:v>70.489999999999995</c:v>
                </c:pt>
                <c:pt idx="60">
                  <c:v>70.14</c:v>
                </c:pt>
                <c:pt idx="61">
                  <c:v>69.37</c:v>
                </c:pt>
                <c:pt idx="62">
                  <c:v>67.319999999999993</c:v>
                </c:pt>
                <c:pt idx="64">
                  <c:v>66.599999999999994</c:v>
                </c:pt>
                <c:pt idx="65">
                  <c:v>70.19</c:v>
                </c:pt>
                <c:pt idx="66">
                  <c:v>70.5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8612960"/>
        <c:axId val="418609040"/>
      </c:lineChart>
      <c:catAx>
        <c:axId val="418612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609040"/>
        <c:crosses val="autoZero"/>
        <c:auto val="1"/>
        <c:lblAlgn val="ctr"/>
        <c:lblOffset val="100"/>
        <c:noMultiLvlLbl val="0"/>
      </c:catAx>
      <c:valAx>
        <c:axId val="41860904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612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42493</c:v>
                </c:pt>
                <c:pt idx="1">
                  <c:v>42492</c:v>
                </c:pt>
                <c:pt idx="2">
                  <c:v>42489</c:v>
                </c:pt>
                <c:pt idx="3">
                  <c:v>42488</c:v>
                </c:pt>
                <c:pt idx="4">
                  <c:v>42487</c:v>
                </c:pt>
                <c:pt idx="5">
                  <c:v>42486</c:v>
                </c:pt>
                <c:pt idx="6">
                  <c:v>42485</c:v>
                </c:pt>
                <c:pt idx="7">
                  <c:v>42482</c:v>
                </c:pt>
                <c:pt idx="8">
                  <c:v>42481</c:v>
                </c:pt>
                <c:pt idx="9">
                  <c:v>42480</c:v>
                </c:pt>
                <c:pt idx="10">
                  <c:v>42479</c:v>
                </c:pt>
                <c:pt idx="11">
                  <c:v>42478</c:v>
                </c:pt>
                <c:pt idx="12">
                  <c:v>42475</c:v>
                </c:pt>
                <c:pt idx="13">
                  <c:v>42474</c:v>
                </c:pt>
                <c:pt idx="14">
                  <c:v>42473</c:v>
                </c:pt>
                <c:pt idx="15">
                  <c:v>42472</c:v>
                </c:pt>
                <c:pt idx="16">
                  <c:v>42471</c:v>
                </c:pt>
                <c:pt idx="17">
                  <c:v>42468</c:v>
                </c:pt>
                <c:pt idx="18">
                  <c:v>42467</c:v>
                </c:pt>
                <c:pt idx="19">
                  <c:v>42466</c:v>
                </c:pt>
                <c:pt idx="20">
                  <c:v>42465</c:v>
                </c:pt>
                <c:pt idx="21">
                  <c:v>42464</c:v>
                </c:pt>
                <c:pt idx="22">
                  <c:v>42461</c:v>
                </c:pt>
                <c:pt idx="23">
                  <c:v>42460</c:v>
                </c:pt>
                <c:pt idx="24">
                  <c:v>42459</c:v>
                </c:pt>
                <c:pt idx="25">
                  <c:v>42458</c:v>
                </c:pt>
                <c:pt idx="26">
                  <c:v>42457</c:v>
                </c:pt>
                <c:pt idx="27">
                  <c:v>42453</c:v>
                </c:pt>
                <c:pt idx="28">
                  <c:v>42452</c:v>
                </c:pt>
                <c:pt idx="29">
                  <c:v>42451</c:v>
                </c:pt>
                <c:pt idx="30">
                  <c:v>42450</c:v>
                </c:pt>
                <c:pt idx="31">
                  <c:v>42447</c:v>
                </c:pt>
                <c:pt idx="32">
                  <c:v>42446</c:v>
                </c:pt>
                <c:pt idx="33">
                  <c:v>42445</c:v>
                </c:pt>
                <c:pt idx="34">
                  <c:v>42444</c:v>
                </c:pt>
                <c:pt idx="35">
                  <c:v>42443</c:v>
                </c:pt>
                <c:pt idx="36">
                  <c:v>42440</c:v>
                </c:pt>
                <c:pt idx="37">
                  <c:v>42439</c:v>
                </c:pt>
                <c:pt idx="38">
                  <c:v>42438</c:v>
                </c:pt>
                <c:pt idx="39">
                  <c:v>42437</c:v>
                </c:pt>
                <c:pt idx="40">
                  <c:v>42436</c:v>
                </c:pt>
                <c:pt idx="41">
                  <c:v>42433</c:v>
                </c:pt>
                <c:pt idx="42">
                  <c:v>42432</c:v>
                </c:pt>
                <c:pt idx="43">
                  <c:v>42431</c:v>
                </c:pt>
                <c:pt idx="44">
                  <c:v>42430</c:v>
                </c:pt>
                <c:pt idx="45">
                  <c:v>42429</c:v>
                </c:pt>
                <c:pt idx="46">
                  <c:v>42426</c:v>
                </c:pt>
                <c:pt idx="47">
                  <c:v>42425</c:v>
                </c:pt>
                <c:pt idx="48">
                  <c:v>42424</c:v>
                </c:pt>
                <c:pt idx="49">
                  <c:v>42423</c:v>
                </c:pt>
                <c:pt idx="50">
                  <c:v>42422</c:v>
                </c:pt>
                <c:pt idx="51">
                  <c:v>42419</c:v>
                </c:pt>
                <c:pt idx="52">
                  <c:v>42418</c:v>
                </c:pt>
                <c:pt idx="53">
                  <c:v>42417</c:v>
                </c:pt>
                <c:pt idx="54">
                  <c:v>42416</c:v>
                </c:pt>
                <c:pt idx="55">
                  <c:v>42412</c:v>
                </c:pt>
                <c:pt idx="56">
                  <c:v>42411</c:v>
                </c:pt>
                <c:pt idx="57">
                  <c:v>42410</c:v>
                </c:pt>
                <c:pt idx="58">
                  <c:v>42409</c:v>
                </c:pt>
                <c:pt idx="59">
                  <c:v>42408</c:v>
                </c:pt>
                <c:pt idx="60">
                  <c:v>42405</c:v>
                </c:pt>
                <c:pt idx="61">
                  <c:v>42404</c:v>
                </c:pt>
                <c:pt idx="62">
                  <c:v>42403</c:v>
                </c:pt>
                <c:pt idx="63">
                  <c:v>42402</c:v>
                </c:pt>
                <c:pt idx="64">
                  <c:v>42401</c:v>
                </c:pt>
                <c:pt idx="65">
                  <c:v>42398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26.45</c:v>
                </c:pt>
                <c:pt idx="1">
                  <c:v>29.55</c:v>
                </c:pt>
                <c:pt idx="2">
                  <c:v>30.32</c:v>
                </c:pt>
                <c:pt idx="3">
                  <c:v>32.24</c:v>
                </c:pt>
                <c:pt idx="4">
                  <c:v>33.31</c:v>
                </c:pt>
                <c:pt idx="5">
                  <c:v>33</c:v>
                </c:pt>
                <c:pt idx="6">
                  <c:v>31.18</c:v>
                </c:pt>
                <c:pt idx="7">
                  <c:v>33.340000000000003</c:v>
                </c:pt>
                <c:pt idx="8">
                  <c:v>33.869999999999997</c:v>
                </c:pt>
                <c:pt idx="9">
                  <c:v>32.65</c:v>
                </c:pt>
                <c:pt idx="10">
                  <c:v>30.28</c:v>
                </c:pt>
                <c:pt idx="11">
                  <c:v>30.25</c:v>
                </c:pt>
                <c:pt idx="12">
                  <c:v>29.04</c:v>
                </c:pt>
                <c:pt idx="13">
                  <c:v>29.29</c:v>
                </c:pt>
                <c:pt idx="14">
                  <c:v>29.38</c:v>
                </c:pt>
                <c:pt idx="15">
                  <c:v>29.43</c:v>
                </c:pt>
                <c:pt idx="16">
                  <c:v>28.28</c:v>
                </c:pt>
                <c:pt idx="17">
                  <c:v>27.99</c:v>
                </c:pt>
                <c:pt idx="18">
                  <c:v>27</c:v>
                </c:pt>
                <c:pt idx="19">
                  <c:v>27.98</c:v>
                </c:pt>
                <c:pt idx="20">
                  <c:v>26.73</c:v>
                </c:pt>
                <c:pt idx="21">
                  <c:v>25</c:v>
                </c:pt>
                <c:pt idx="22">
                  <c:v>24.28</c:v>
                </c:pt>
                <c:pt idx="23">
                  <c:v>24.58</c:v>
                </c:pt>
                <c:pt idx="24">
                  <c:v>23.31</c:v>
                </c:pt>
                <c:pt idx="25">
                  <c:v>22.47</c:v>
                </c:pt>
                <c:pt idx="26">
                  <c:v>21.69</c:v>
                </c:pt>
                <c:pt idx="27">
                  <c:v>22.22</c:v>
                </c:pt>
                <c:pt idx="28">
                  <c:v>22.36</c:v>
                </c:pt>
                <c:pt idx="29">
                  <c:v>24.77</c:v>
                </c:pt>
                <c:pt idx="30">
                  <c:v>26.56</c:v>
                </c:pt>
                <c:pt idx="31">
                  <c:v>27.06</c:v>
                </c:pt>
                <c:pt idx="32">
                  <c:v>26.76</c:v>
                </c:pt>
                <c:pt idx="33">
                  <c:v>26.81</c:v>
                </c:pt>
                <c:pt idx="34">
                  <c:v>27.37</c:v>
                </c:pt>
                <c:pt idx="35">
                  <c:v>26.93</c:v>
                </c:pt>
                <c:pt idx="36">
                  <c:v>25.69</c:v>
                </c:pt>
                <c:pt idx="37">
                  <c:v>26.15</c:v>
                </c:pt>
                <c:pt idx="38">
                  <c:v>26.2</c:v>
                </c:pt>
                <c:pt idx="39">
                  <c:v>25.08</c:v>
                </c:pt>
                <c:pt idx="40">
                  <c:v>24.19</c:v>
                </c:pt>
                <c:pt idx="41">
                  <c:v>22.39</c:v>
                </c:pt>
                <c:pt idx="42">
                  <c:v>22.49</c:v>
                </c:pt>
                <c:pt idx="43">
                  <c:v>19.46</c:v>
                </c:pt>
                <c:pt idx="44">
                  <c:v>18.010000000000002</c:v>
                </c:pt>
                <c:pt idx="45">
                  <c:v>18.43</c:v>
                </c:pt>
                <c:pt idx="46">
                  <c:v>18.8</c:v>
                </c:pt>
                <c:pt idx="47">
                  <c:v>18.64</c:v>
                </c:pt>
                <c:pt idx="48">
                  <c:v>18.899999999999999</c:v>
                </c:pt>
                <c:pt idx="49">
                  <c:v>17.95</c:v>
                </c:pt>
                <c:pt idx="50">
                  <c:v>19.079999999999998</c:v>
                </c:pt>
                <c:pt idx="51">
                  <c:v>18.82</c:v>
                </c:pt>
                <c:pt idx="52">
                  <c:v>20.05</c:v>
                </c:pt>
                <c:pt idx="53">
                  <c:v>20.79</c:v>
                </c:pt>
                <c:pt idx="54">
                  <c:v>18.37</c:v>
                </c:pt>
                <c:pt idx="55">
                  <c:v>17.38</c:v>
                </c:pt>
                <c:pt idx="56">
                  <c:v>16.670000000000002</c:v>
                </c:pt>
                <c:pt idx="57">
                  <c:v>18.63</c:v>
                </c:pt>
                <c:pt idx="58">
                  <c:v>26.35</c:v>
                </c:pt>
                <c:pt idx="59">
                  <c:v>27.94</c:v>
                </c:pt>
                <c:pt idx="60">
                  <c:v>29.57</c:v>
                </c:pt>
                <c:pt idx="61">
                  <c:v>29.49</c:v>
                </c:pt>
                <c:pt idx="62">
                  <c:v>31.36</c:v>
                </c:pt>
                <c:pt idx="63">
                  <c:v>32.04</c:v>
                </c:pt>
                <c:pt idx="64">
                  <c:v>33.76</c:v>
                </c:pt>
                <c:pt idx="65">
                  <c:v>35.65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8609432"/>
        <c:axId val="418610216"/>
      </c:lineChart>
      <c:dateAx>
        <c:axId val="4186094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610216"/>
        <c:crosses val="autoZero"/>
        <c:auto val="1"/>
        <c:lblOffset val="100"/>
        <c:baseTimeUnit val="days"/>
      </c:dateAx>
      <c:valAx>
        <c:axId val="418610216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609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3-May-16</c:v>
                </c:pt>
                <c:pt idx="1">
                  <c:v>2-May-16</c:v>
                </c:pt>
                <c:pt idx="2">
                  <c:v>29-Apr-16</c:v>
                </c:pt>
                <c:pt idx="3">
                  <c:v>28-Apr-16</c:v>
                </c:pt>
                <c:pt idx="4">
                  <c:v>27-Apr-16</c:v>
                </c:pt>
                <c:pt idx="5">
                  <c:v>26-Apr-16</c:v>
                </c:pt>
                <c:pt idx="6">
                  <c:v>25-Apr-16</c:v>
                </c:pt>
                <c:pt idx="7">
                  <c:v>22-Apr-16</c:v>
                </c:pt>
                <c:pt idx="8">
                  <c:v>21-Apr-16</c:v>
                </c:pt>
                <c:pt idx="9">
                  <c:v>20-Apr-16</c:v>
                </c:pt>
                <c:pt idx="10">
                  <c:v>19-Apr-16</c:v>
                </c:pt>
                <c:pt idx="11">
                  <c:v>18-Apr-16</c:v>
                </c:pt>
                <c:pt idx="12">
                  <c:v>15-Apr-16</c:v>
                </c:pt>
                <c:pt idx="13">
                  <c:v>14-Apr-16</c:v>
                </c:pt>
                <c:pt idx="14">
                  <c:v>13-Apr-16</c:v>
                </c:pt>
                <c:pt idx="15">
                  <c:v>12-Apr-16</c:v>
                </c:pt>
                <c:pt idx="16">
                  <c:v>11-Apr-16</c:v>
                </c:pt>
                <c:pt idx="17">
                  <c:v>8-Apr-16</c:v>
                </c:pt>
                <c:pt idx="18">
                  <c:v>7-Apr-16</c:v>
                </c:pt>
                <c:pt idx="19">
                  <c:v>6-Apr-16</c:v>
                </c:pt>
                <c:pt idx="20">
                  <c:v>5-Apr-16</c:v>
                </c:pt>
                <c:pt idx="21">
                  <c:v>4-Apr-16</c:v>
                </c:pt>
                <c:pt idx="22">
                  <c:v>1-Apr-16</c:v>
                </c:pt>
                <c:pt idx="23">
                  <c:v>31-Mar-16</c:v>
                </c:pt>
                <c:pt idx="24">
                  <c:v>30-Mar-16</c:v>
                </c:pt>
                <c:pt idx="25">
                  <c:v>29-Mar-16</c:v>
                </c:pt>
                <c:pt idx="26">
                  <c:v>28-Mar-16</c:v>
                </c:pt>
                <c:pt idx="27">
                  <c:v>24-Mar-16</c:v>
                </c:pt>
                <c:pt idx="28">
                  <c:v>23-Mar-16</c:v>
                </c:pt>
                <c:pt idx="29">
                  <c:v>22-Mar-16</c:v>
                </c:pt>
                <c:pt idx="30">
                  <c:v>21-Mar-16</c:v>
                </c:pt>
                <c:pt idx="31">
                  <c:v>18-Mar-16</c:v>
                </c:pt>
                <c:pt idx="32">
                  <c:v>17-Mar-16</c:v>
                </c:pt>
                <c:pt idx="33">
                  <c:v>16-Mar-16</c:v>
                </c:pt>
                <c:pt idx="34">
                  <c:v>16-Mar-16</c:v>
                </c:pt>
                <c:pt idx="35">
                  <c:v>15-Mar-16</c:v>
                </c:pt>
                <c:pt idx="36">
                  <c:v>14-Mar-16</c:v>
                </c:pt>
                <c:pt idx="37">
                  <c:v>11-Mar-16</c:v>
                </c:pt>
                <c:pt idx="38">
                  <c:v>10-Mar-16</c:v>
                </c:pt>
                <c:pt idx="39">
                  <c:v>9-Mar-16</c:v>
                </c:pt>
                <c:pt idx="40">
                  <c:v>8-Mar-16</c:v>
                </c:pt>
                <c:pt idx="41">
                  <c:v>7-Mar-16</c:v>
                </c:pt>
                <c:pt idx="42">
                  <c:v>4-Mar-16</c:v>
                </c:pt>
                <c:pt idx="43">
                  <c:v>3-Mar-16</c:v>
                </c:pt>
                <c:pt idx="44">
                  <c:v>2-Mar-16</c:v>
                </c:pt>
                <c:pt idx="45">
                  <c:v>1-Mar-16</c:v>
                </c:pt>
                <c:pt idx="46">
                  <c:v>29-Feb-16</c:v>
                </c:pt>
                <c:pt idx="47">
                  <c:v>26-Feb-16</c:v>
                </c:pt>
                <c:pt idx="48">
                  <c:v>25-Feb-16</c:v>
                </c:pt>
                <c:pt idx="49">
                  <c:v>24-Feb-16</c:v>
                </c:pt>
                <c:pt idx="50">
                  <c:v>23-Feb-16</c:v>
                </c:pt>
                <c:pt idx="51">
                  <c:v>22-Feb-16</c:v>
                </c:pt>
                <c:pt idx="52">
                  <c:v>19-Feb-16</c:v>
                </c:pt>
                <c:pt idx="53">
                  <c:v>18-Feb-16</c:v>
                </c:pt>
                <c:pt idx="54">
                  <c:v>17-Feb-16</c:v>
                </c:pt>
                <c:pt idx="55">
                  <c:v>16-Feb-16</c:v>
                </c:pt>
                <c:pt idx="56">
                  <c:v>12-Feb-16</c:v>
                </c:pt>
                <c:pt idx="57">
                  <c:v>11-Feb-16</c:v>
                </c:pt>
                <c:pt idx="58">
                  <c:v>10-Feb-16</c:v>
                </c:pt>
                <c:pt idx="59">
                  <c:v>9-Feb-16</c:v>
                </c:pt>
                <c:pt idx="60">
                  <c:v>8-Feb-16</c:v>
                </c:pt>
                <c:pt idx="61">
                  <c:v>5-Feb-16</c:v>
                </c:pt>
                <c:pt idx="62">
                  <c:v>4-Feb-16</c:v>
                </c:pt>
                <c:pt idx="63">
                  <c:v>3-Feb-16</c:v>
                </c:pt>
                <c:pt idx="64">
                  <c:v>2-Feb-16</c:v>
                </c:pt>
                <c:pt idx="65">
                  <c:v>1-Feb-16</c:v>
                </c:pt>
                <c:pt idx="66">
                  <c:v>29-Jan-16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143.19999999999999</c:v>
                </c:pt>
                <c:pt idx="1">
                  <c:v>146.08000000000001</c:v>
                </c:pt>
                <c:pt idx="2">
                  <c:v>145.75</c:v>
                </c:pt>
                <c:pt idx="3">
                  <c:v>147.99</c:v>
                </c:pt>
                <c:pt idx="4">
                  <c:v>151.53</c:v>
                </c:pt>
                <c:pt idx="5">
                  <c:v>150.76</c:v>
                </c:pt>
                <c:pt idx="6">
                  <c:v>149.1</c:v>
                </c:pt>
                <c:pt idx="7">
                  <c:v>150.33000000000001</c:v>
                </c:pt>
                <c:pt idx="8">
                  <c:v>151.35</c:v>
                </c:pt>
                <c:pt idx="9">
                  <c:v>153.22999999999999</c:v>
                </c:pt>
                <c:pt idx="10">
                  <c:v>151.07</c:v>
                </c:pt>
                <c:pt idx="11">
                  <c:v>155.9</c:v>
                </c:pt>
                <c:pt idx="12">
                  <c:v>155.49</c:v>
                </c:pt>
                <c:pt idx="13">
                  <c:v>158.82</c:v>
                </c:pt>
                <c:pt idx="14">
                  <c:v>159.47999999999999</c:v>
                </c:pt>
                <c:pt idx="15">
                  <c:v>155.43</c:v>
                </c:pt>
                <c:pt idx="16">
                  <c:v>155.61000000000001</c:v>
                </c:pt>
                <c:pt idx="17">
                  <c:v>156.15</c:v>
                </c:pt>
                <c:pt idx="18">
                  <c:v>154.97</c:v>
                </c:pt>
                <c:pt idx="19">
                  <c:v>157.54</c:v>
                </c:pt>
                <c:pt idx="20">
                  <c:v>155.03</c:v>
                </c:pt>
                <c:pt idx="21">
                  <c:v>156.01</c:v>
                </c:pt>
                <c:pt idx="22">
                  <c:v>157.80000000000001</c:v>
                </c:pt>
                <c:pt idx="23">
                  <c:v>154.5</c:v>
                </c:pt>
                <c:pt idx="24">
                  <c:v>156.93</c:v>
                </c:pt>
                <c:pt idx="25">
                  <c:v>154.13</c:v>
                </c:pt>
                <c:pt idx="26">
                  <c:v>153.1</c:v>
                </c:pt>
                <c:pt idx="27">
                  <c:v>153</c:v>
                </c:pt>
                <c:pt idx="28">
                  <c:v>152.99</c:v>
                </c:pt>
                <c:pt idx="29">
                  <c:v>154.76</c:v>
                </c:pt>
                <c:pt idx="30">
                  <c:v>152.88999999999999</c:v>
                </c:pt>
                <c:pt idx="31">
                  <c:v>152.49</c:v>
                </c:pt>
                <c:pt idx="32">
                  <c:v>151.55000000000001</c:v>
                </c:pt>
                <c:pt idx="33">
                  <c:v>148.63</c:v>
                </c:pt>
                <c:pt idx="35">
                  <c:v>148.47</c:v>
                </c:pt>
                <c:pt idx="36">
                  <c:v>148.13999999999999</c:v>
                </c:pt>
                <c:pt idx="37">
                  <c:v>148.82</c:v>
                </c:pt>
                <c:pt idx="38">
                  <c:v>144.41999999999999</c:v>
                </c:pt>
                <c:pt idx="39">
                  <c:v>141.96</c:v>
                </c:pt>
                <c:pt idx="40">
                  <c:v>139.63</c:v>
                </c:pt>
                <c:pt idx="41">
                  <c:v>143.51</c:v>
                </c:pt>
                <c:pt idx="42">
                  <c:v>146.06</c:v>
                </c:pt>
                <c:pt idx="43">
                  <c:v>137.33000000000001</c:v>
                </c:pt>
                <c:pt idx="44">
                  <c:v>136.97</c:v>
                </c:pt>
                <c:pt idx="45">
                  <c:v>138.43</c:v>
                </c:pt>
                <c:pt idx="46">
                  <c:v>133.97</c:v>
                </c:pt>
                <c:pt idx="47">
                  <c:v>133.11000000000001</c:v>
                </c:pt>
                <c:pt idx="48">
                  <c:v>132.47</c:v>
                </c:pt>
                <c:pt idx="49">
                  <c:v>130.34</c:v>
                </c:pt>
                <c:pt idx="50">
                  <c:v>128.16</c:v>
                </c:pt>
                <c:pt idx="51">
                  <c:v>130.63999999999999</c:v>
                </c:pt>
                <c:pt idx="52">
                  <c:v>128.66999999999999</c:v>
                </c:pt>
                <c:pt idx="53">
                  <c:v>127.07</c:v>
                </c:pt>
                <c:pt idx="54">
                  <c:v>130.68</c:v>
                </c:pt>
                <c:pt idx="55">
                  <c:v>126.24</c:v>
                </c:pt>
                <c:pt idx="56">
                  <c:v>121.66</c:v>
                </c:pt>
                <c:pt idx="57">
                  <c:v>116.31</c:v>
                </c:pt>
                <c:pt idx="58">
                  <c:v>119.2</c:v>
                </c:pt>
                <c:pt idx="59">
                  <c:v>119.71</c:v>
                </c:pt>
                <c:pt idx="60">
                  <c:v>121.86</c:v>
                </c:pt>
                <c:pt idx="61">
                  <c:v>128.36000000000001</c:v>
                </c:pt>
                <c:pt idx="62">
                  <c:v>136.12</c:v>
                </c:pt>
                <c:pt idx="63">
                  <c:v>131.36000000000001</c:v>
                </c:pt>
                <c:pt idx="64">
                  <c:v>133.24</c:v>
                </c:pt>
                <c:pt idx="65">
                  <c:v>137.68</c:v>
                </c:pt>
                <c:pt idx="66">
                  <c:v>133.71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8601592"/>
        <c:axId val="418601984"/>
      </c:lineChart>
      <c:catAx>
        <c:axId val="4186015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601984"/>
        <c:crosses val="autoZero"/>
        <c:auto val="1"/>
        <c:lblAlgn val="ctr"/>
        <c:lblOffset val="100"/>
        <c:noMultiLvlLbl val="0"/>
      </c:catAx>
      <c:valAx>
        <c:axId val="41860198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601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42493</c:v>
                </c:pt>
                <c:pt idx="1">
                  <c:v>42492</c:v>
                </c:pt>
                <c:pt idx="2">
                  <c:v>42489</c:v>
                </c:pt>
                <c:pt idx="3">
                  <c:v>42488</c:v>
                </c:pt>
                <c:pt idx="4">
                  <c:v>42487</c:v>
                </c:pt>
                <c:pt idx="5">
                  <c:v>42486</c:v>
                </c:pt>
                <c:pt idx="6">
                  <c:v>42485</c:v>
                </c:pt>
                <c:pt idx="7">
                  <c:v>42482</c:v>
                </c:pt>
                <c:pt idx="8">
                  <c:v>42481</c:v>
                </c:pt>
                <c:pt idx="9">
                  <c:v>42480</c:v>
                </c:pt>
                <c:pt idx="10">
                  <c:v>42479</c:v>
                </c:pt>
                <c:pt idx="11">
                  <c:v>42478</c:v>
                </c:pt>
                <c:pt idx="12">
                  <c:v>42475</c:v>
                </c:pt>
                <c:pt idx="13">
                  <c:v>42474</c:v>
                </c:pt>
                <c:pt idx="14">
                  <c:v>42473</c:v>
                </c:pt>
                <c:pt idx="15">
                  <c:v>42472</c:v>
                </c:pt>
                <c:pt idx="16">
                  <c:v>42471</c:v>
                </c:pt>
                <c:pt idx="17">
                  <c:v>42468</c:v>
                </c:pt>
                <c:pt idx="18">
                  <c:v>42467</c:v>
                </c:pt>
                <c:pt idx="19">
                  <c:v>42466</c:v>
                </c:pt>
                <c:pt idx="20">
                  <c:v>42465</c:v>
                </c:pt>
                <c:pt idx="21">
                  <c:v>42464</c:v>
                </c:pt>
                <c:pt idx="22">
                  <c:v>42461</c:v>
                </c:pt>
                <c:pt idx="23">
                  <c:v>42460</c:v>
                </c:pt>
                <c:pt idx="24">
                  <c:v>42459</c:v>
                </c:pt>
                <c:pt idx="25">
                  <c:v>42458</c:v>
                </c:pt>
                <c:pt idx="26">
                  <c:v>42457</c:v>
                </c:pt>
                <c:pt idx="27">
                  <c:v>42453</c:v>
                </c:pt>
                <c:pt idx="28">
                  <c:v>42452</c:v>
                </c:pt>
                <c:pt idx="29">
                  <c:v>42451</c:v>
                </c:pt>
                <c:pt idx="30">
                  <c:v>42450</c:v>
                </c:pt>
                <c:pt idx="31">
                  <c:v>42447</c:v>
                </c:pt>
                <c:pt idx="32">
                  <c:v>42446</c:v>
                </c:pt>
                <c:pt idx="33">
                  <c:v>42445</c:v>
                </c:pt>
                <c:pt idx="34">
                  <c:v>42444</c:v>
                </c:pt>
                <c:pt idx="35">
                  <c:v>42443</c:v>
                </c:pt>
                <c:pt idx="36">
                  <c:v>42440</c:v>
                </c:pt>
                <c:pt idx="37">
                  <c:v>42439</c:v>
                </c:pt>
                <c:pt idx="38">
                  <c:v>42438</c:v>
                </c:pt>
                <c:pt idx="39">
                  <c:v>42437</c:v>
                </c:pt>
                <c:pt idx="40">
                  <c:v>42436</c:v>
                </c:pt>
                <c:pt idx="41">
                  <c:v>42433</c:v>
                </c:pt>
                <c:pt idx="42">
                  <c:v>42432</c:v>
                </c:pt>
                <c:pt idx="43">
                  <c:v>42431</c:v>
                </c:pt>
                <c:pt idx="44">
                  <c:v>42430</c:v>
                </c:pt>
                <c:pt idx="45">
                  <c:v>42429</c:v>
                </c:pt>
                <c:pt idx="46">
                  <c:v>42426</c:v>
                </c:pt>
                <c:pt idx="47">
                  <c:v>42425</c:v>
                </c:pt>
                <c:pt idx="48">
                  <c:v>42424</c:v>
                </c:pt>
                <c:pt idx="49">
                  <c:v>42423</c:v>
                </c:pt>
                <c:pt idx="50">
                  <c:v>42422</c:v>
                </c:pt>
                <c:pt idx="51">
                  <c:v>42419</c:v>
                </c:pt>
                <c:pt idx="52">
                  <c:v>42418</c:v>
                </c:pt>
                <c:pt idx="53">
                  <c:v>42417</c:v>
                </c:pt>
                <c:pt idx="54">
                  <c:v>42416</c:v>
                </c:pt>
                <c:pt idx="55">
                  <c:v>42412</c:v>
                </c:pt>
                <c:pt idx="56">
                  <c:v>42411</c:v>
                </c:pt>
                <c:pt idx="57">
                  <c:v>42410</c:v>
                </c:pt>
                <c:pt idx="58">
                  <c:v>42409</c:v>
                </c:pt>
                <c:pt idx="59">
                  <c:v>42408</c:v>
                </c:pt>
                <c:pt idx="60">
                  <c:v>42405</c:v>
                </c:pt>
                <c:pt idx="61">
                  <c:v>42404</c:v>
                </c:pt>
                <c:pt idx="62">
                  <c:v>42403</c:v>
                </c:pt>
                <c:pt idx="63">
                  <c:v>42402</c:v>
                </c:pt>
                <c:pt idx="64">
                  <c:v>42401</c:v>
                </c:pt>
                <c:pt idx="65">
                  <c:v>42398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47.13</c:v>
                </c:pt>
                <c:pt idx="1">
                  <c:v>46.66</c:v>
                </c:pt>
                <c:pt idx="2">
                  <c:v>45.81</c:v>
                </c:pt>
                <c:pt idx="3">
                  <c:v>48.06</c:v>
                </c:pt>
                <c:pt idx="4">
                  <c:v>48.94</c:v>
                </c:pt>
                <c:pt idx="5">
                  <c:v>49.14</c:v>
                </c:pt>
                <c:pt idx="6">
                  <c:v>49.37</c:v>
                </c:pt>
                <c:pt idx="7">
                  <c:v>50.74</c:v>
                </c:pt>
                <c:pt idx="8">
                  <c:v>52.76</c:v>
                </c:pt>
                <c:pt idx="9">
                  <c:v>58.6</c:v>
                </c:pt>
                <c:pt idx="10">
                  <c:v>58.05</c:v>
                </c:pt>
                <c:pt idx="11">
                  <c:v>56.98</c:v>
                </c:pt>
                <c:pt idx="12">
                  <c:v>56.9</c:v>
                </c:pt>
                <c:pt idx="13">
                  <c:v>56.73</c:v>
                </c:pt>
                <c:pt idx="14">
                  <c:v>55.58</c:v>
                </c:pt>
                <c:pt idx="15">
                  <c:v>54.07</c:v>
                </c:pt>
                <c:pt idx="16">
                  <c:v>53.71</c:v>
                </c:pt>
                <c:pt idx="17">
                  <c:v>53.08</c:v>
                </c:pt>
                <c:pt idx="18">
                  <c:v>53.16</c:v>
                </c:pt>
                <c:pt idx="19">
                  <c:v>55.14</c:v>
                </c:pt>
                <c:pt idx="20">
                  <c:v>55.58</c:v>
                </c:pt>
                <c:pt idx="21">
                  <c:v>55.85</c:v>
                </c:pt>
                <c:pt idx="22">
                  <c:v>56.72</c:v>
                </c:pt>
                <c:pt idx="23">
                  <c:v>59.86</c:v>
                </c:pt>
                <c:pt idx="24">
                  <c:v>59.82</c:v>
                </c:pt>
                <c:pt idx="25">
                  <c:v>58.66</c:v>
                </c:pt>
                <c:pt idx="26">
                  <c:v>57.91</c:v>
                </c:pt>
                <c:pt idx="27">
                  <c:v>57.84</c:v>
                </c:pt>
                <c:pt idx="28">
                  <c:v>59.74</c:v>
                </c:pt>
                <c:pt idx="29">
                  <c:v>60.49</c:v>
                </c:pt>
                <c:pt idx="30">
                  <c:v>61.19</c:v>
                </c:pt>
                <c:pt idx="31">
                  <c:v>60.41</c:v>
                </c:pt>
                <c:pt idx="32">
                  <c:v>58.84</c:v>
                </c:pt>
                <c:pt idx="33">
                  <c:v>58.77</c:v>
                </c:pt>
                <c:pt idx="34">
                  <c:v>58.05</c:v>
                </c:pt>
                <c:pt idx="35">
                  <c:v>58.98</c:v>
                </c:pt>
                <c:pt idx="36">
                  <c:v>58.37</c:v>
                </c:pt>
                <c:pt idx="37">
                  <c:v>57.26</c:v>
                </c:pt>
                <c:pt idx="38">
                  <c:v>57.44</c:v>
                </c:pt>
                <c:pt idx="39">
                  <c:v>56.34</c:v>
                </c:pt>
                <c:pt idx="40">
                  <c:v>57.61</c:v>
                </c:pt>
                <c:pt idx="41">
                  <c:v>58</c:v>
                </c:pt>
                <c:pt idx="42">
                  <c:v>58.34</c:v>
                </c:pt>
                <c:pt idx="43">
                  <c:v>57.92</c:v>
                </c:pt>
                <c:pt idx="44">
                  <c:v>58.4</c:v>
                </c:pt>
                <c:pt idx="45">
                  <c:v>57.26</c:v>
                </c:pt>
                <c:pt idx="46">
                  <c:v>56.58</c:v>
                </c:pt>
                <c:pt idx="47">
                  <c:v>56.86</c:v>
                </c:pt>
                <c:pt idx="48">
                  <c:v>56.26</c:v>
                </c:pt>
                <c:pt idx="49">
                  <c:v>55.45</c:v>
                </c:pt>
                <c:pt idx="50">
                  <c:v>55.49</c:v>
                </c:pt>
                <c:pt idx="51">
                  <c:v>53.82</c:v>
                </c:pt>
                <c:pt idx="52">
                  <c:v>51.94</c:v>
                </c:pt>
                <c:pt idx="53">
                  <c:v>50.61</c:v>
                </c:pt>
                <c:pt idx="54">
                  <c:v>48.87</c:v>
                </c:pt>
                <c:pt idx="55">
                  <c:v>48.35</c:v>
                </c:pt>
                <c:pt idx="56">
                  <c:v>46.98</c:v>
                </c:pt>
                <c:pt idx="57">
                  <c:v>47.71</c:v>
                </c:pt>
                <c:pt idx="58">
                  <c:v>46.48</c:v>
                </c:pt>
                <c:pt idx="59">
                  <c:v>45.68</c:v>
                </c:pt>
                <c:pt idx="60">
                  <c:v>46.86</c:v>
                </c:pt>
                <c:pt idx="61">
                  <c:v>48.41</c:v>
                </c:pt>
                <c:pt idx="62">
                  <c:v>47.57</c:v>
                </c:pt>
                <c:pt idx="63">
                  <c:v>46.45</c:v>
                </c:pt>
                <c:pt idx="64">
                  <c:v>48.86</c:v>
                </c:pt>
                <c:pt idx="65">
                  <c:v>48.28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8611392"/>
        <c:axId val="418606688"/>
      </c:lineChart>
      <c:dateAx>
        <c:axId val="418611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606688"/>
        <c:crosses val="autoZero"/>
        <c:auto val="1"/>
        <c:lblOffset val="100"/>
        <c:baseTimeUnit val="days"/>
      </c:dateAx>
      <c:valAx>
        <c:axId val="4186066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611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3-May-16</c:v>
                </c:pt>
                <c:pt idx="1">
                  <c:v>2-May-16</c:v>
                </c:pt>
                <c:pt idx="2">
                  <c:v>29-Apr-16</c:v>
                </c:pt>
                <c:pt idx="3">
                  <c:v>28-Apr-16</c:v>
                </c:pt>
                <c:pt idx="4">
                  <c:v>27-Apr-16</c:v>
                </c:pt>
                <c:pt idx="5">
                  <c:v>26-Apr-16</c:v>
                </c:pt>
                <c:pt idx="6">
                  <c:v>25-Apr-16</c:v>
                </c:pt>
                <c:pt idx="7">
                  <c:v>22-Apr-16</c:v>
                </c:pt>
                <c:pt idx="8">
                  <c:v>21-Apr-16</c:v>
                </c:pt>
                <c:pt idx="9">
                  <c:v>20-Apr-16</c:v>
                </c:pt>
                <c:pt idx="10">
                  <c:v>19-Apr-16</c:v>
                </c:pt>
                <c:pt idx="11">
                  <c:v>18-Apr-16</c:v>
                </c:pt>
                <c:pt idx="12">
                  <c:v>15-Apr-16</c:v>
                </c:pt>
                <c:pt idx="13">
                  <c:v>14-Apr-16</c:v>
                </c:pt>
                <c:pt idx="14">
                  <c:v>13-Apr-16</c:v>
                </c:pt>
                <c:pt idx="15">
                  <c:v>12-Apr-16</c:v>
                </c:pt>
                <c:pt idx="16">
                  <c:v>11-Apr-16</c:v>
                </c:pt>
                <c:pt idx="17">
                  <c:v>8-Apr-16</c:v>
                </c:pt>
                <c:pt idx="18">
                  <c:v>7-Apr-16</c:v>
                </c:pt>
                <c:pt idx="19">
                  <c:v>6-Apr-16</c:v>
                </c:pt>
                <c:pt idx="20">
                  <c:v>5-Apr-16</c:v>
                </c:pt>
                <c:pt idx="21">
                  <c:v>4-Apr-16</c:v>
                </c:pt>
                <c:pt idx="22">
                  <c:v>1-Apr-16</c:v>
                </c:pt>
                <c:pt idx="23">
                  <c:v>31-Mar-16</c:v>
                </c:pt>
                <c:pt idx="24">
                  <c:v>30-Mar-16</c:v>
                </c:pt>
                <c:pt idx="25">
                  <c:v>30-Mar-16</c:v>
                </c:pt>
                <c:pt idx="26">
                  <c:v>29-Mar-16</c:v>
                </c:pt>
                <c:pt idx="27">
                  <c:v>28-Mar-16</c:v>
                </c:pt>
                <c:pt idx="28">
                  <c:v>24-Mar-16</c:v>
                </c:pt>
                <c:pt idx="29">
                  <c:v>23-Mar-16</c:v>
                </c:pt>
                <c:pt idx="30">
                  <c:v>22-Mar-16</c:v>
                </c:pt>
                <c:pt idx="31">
                  <c:v>21-Mar-16</c:v>
                </c:pt>
                <c:pt idx="32">
                  <c:v>18-Mar-16</c:v>
                </c:pt>
                <c:pt idx="33">
                  <c:v>17-Mar-16</c:v>
                </c:pt>
                <c:pt idx="34">
                  <c:v>16-Mar-16</c:v>
                </c:pt>
                <c:pt idx="35">
                  <c:v>15-Mar-16</c:v>
                </c:pt>
                <c:pt idx="36">
                  <c:v>14-Mar-16</c:v>
                </c:pt>
                <c:pt idx="37">
                  <c:v>11-Mar-16</c:v>
                </c:pt>
                <c:pt idx="38">
                  <c:v>10-Mar-16</c:v>
                </c:pt>
                <c:pt idx="39">
                  <c:v>9-Mar-16</c:v>
                </c:pt>
                <c:pt idx="40">
                  <c:v>8-Mar-16</c:v>
                </c:pt>
                <c:pt idx="41">
                  <c:v>7-Mar-16</c:v>
                </c:pt>
                <c:pt idx="42">
                  <c:v>4-Mar-16</c:v>
                </c:pt>
                <c:pt idx="43">
                  <c:v>3-Mar-16</c:v>
                </c:pt>
                <c:pt idx="44">
                  <c:v>2-Mar-16</c:v>
                </c:pt>
                <c:pt idx="45">
                  <c:v>1-Mar-16</c:v>
                </c:pt>
                <c:pt idx="46">
                  <c:v>29-Feb-16</c:v>
                </c:pt>
                <c:pt idx="47">
                  <c:v>26-Feb-16</c:v>
                </c:pt>
                <c:pt idx="48">
                  <c:v>25-Feb-16</c:v>
                </c:pt>
                <c:pt idx="49">
                  <c:v>24-Feb-16</c:v>
                </c:pt>
                <c:pt idx="50">
                  <c:v>23-Feb-16</c:v>
                </c:pt>
                <c:pt idx="51">
                  <c:v>22-Feb-16</c:v>
                </c:pt>
                <c:pt idx="52">
                  <c:v>19-Feb-16</c:v>
                </c:pt>
                <c:pt idx="53">
                  <c:v>18-Feb-16</c:v>
                </c:pt>
                <c:pt idx="54">
                  <c:v>17-Feb-16</c:v>
                </c:pt>
                <c:pt idx="55">
                  <c:v>16-Feb-16</c:v>
                </c:pt>
                <c:pt idx="56">
                  <c:v>12-Feb-16</c:v>
                </c:pt>
                <c:pt idx="57">
                  <c:v>11-Feb-16</c:v>
                </c:pt>
                <c:pt idx="58">
                  <c:v>10-Feb-16</c:v>
                </c:pt>
                <c:pt idx="59">
                  <c:v>9-Feb-16</c:v>
                </c:pt>
                <c:pt idx="60">
                  <c:v>8-Feb-16</c:v>
                </c:pt>
                <c:pt idx="61">
                  <c:v>5-Feb-16</c:v>
                </c:pt>
                <c:pt idx="62">
                  <c:v>4-Feb-16</c:v>
                </c:pt>
                <c:pt idx="63">
                  <c:v>3-Feb-16</c:v>
                </c:pt>
                <c:pt idx="64">
                  <c:v>2-Feb-16</c:v>
                </c:pt>
                <c:pt idx="65">
                  <c:v>1-Feb-16</c:v>
                </c:pt>
                <c:pt idx="66">
                  <c:v>29-Jan-16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79.239999999999995</c:v>
                </c:pt>
                <c:pt idx="1">
                  <c:v>79.5</c:v>
                </c:pt>
                <c:pt idx="2">
                  <c:v>78.459999999999994</c:v>
                </c:pt>
                <c:pt idx="3">
                  <c:v>78.510000000000005</c:v>
                </c:pt>
                <c:pt idx="4">
                  <c:v>86.54</c:v>
                </c:pt>
                <c:pt idx="5">
                  <c:v>86.58</c:v>
                </c:pt>
                <c:pt idx="6">
                  <c:v>86.35</c:v>
                </c:pt>
                <c:pt idx="7">
                  <c:v>86.91</c:v>
                </c:pt>
                <c:pt idx="8">
                  <c:v>86.82</c:v>
                </c:pt>
                <c:pt idx="9">
                  <c:v>87.2</c:v>
                </c:pt>
                <c:pt idx="10">
                  <c:v>85.59</c:v>
                </c:pt>
                <c:pt idx="11">
                  <c:v>84.57</c:v>
                </c:pt>
                <c:pt idx="12">
                  <c:v>84.25</c:v>
                </c:pt>
                <c:pt idx="13">
                  <c:v>83.91</c:v>
                </c:pt>
                <c:pt idx="14">
                  <c:v>83.87</c:v>
                </c:pt>
                <c:pt idx="15">
                  <c:v>82.56</c:v>
                </c:pt>
                <c:pt idx="16">
                  <c:v>82.2</c:v>
                </c:pt>
                <c:pt idx="17">
                  <c:v>83</c:v>
                </c:pt>
                <c:pt idx="18">
                  <c:v>83.76</c:v>
                </c:pt>
                <c:pt idx="19">
                  <c:v>84.06</c:v>
                </c:pt>
                <c:pt idx="20">
                  <c:v>81.31</c:v>
                </c:pt>
                <c:pt idx="21">
                  <c:v>83.13</c:v>
                </c:pt>
                <c:pt idx="22">
                  <c:v>82.16</c:v>
                </c:pt>
                <c:pt idx="23">
                  <c:v>81.95</c:v>
                </c:pt>
                <c:pt idx="24">
                  <c:v>81.78</c:v>
                </c:pt>
                <c:pt idx="26">
                  <c:v>81.819999999999993</c:v>
                </c:pt>
                <c:pt idx="27">
                  <c:v>80.77</c:v>
                </c:pt>
                <c:pt idx="28">
                  <c:v>81.48</c:v>
                </c:pt>
                <c:pt idx="29">
                  <c:v>81.28</c:v>
                </c:pt>
                <c:pt idx="30">
                  <c:v>81.16</c:v>
                </c:pt>
                <c:pt idx="31">
                  <c:v>80.849999999999994</c:v>
                </c:pt>
                <c:pt idx="32">
                  <c:v>80.86</c:v>
                </c:pt>
                <c:pt idx="33">
                  <c:v>79.739999999999995</c:v>
                </c:pt>
                <c:pt idx="34">
                  <c:v>81.099999999999994</c:v>
                </c:pt>
                <c:pt idx="35">
                  <c:v>80.430000000000007</c:v>
                </c:pt>
                <c:pt idx="36">
                  <c:v>83.61</c:v>
                </c:pt>
                <c:pt idx="37">
                  <c:v>83.88</c:v>
                </c:pt>
                <c:pt idx="38">
                  <c:v>82.32</c:v>
                </c:pt>
                <c:pt idx="39">
                  <c:v>83.18</c:v>
                </c:pt>
                <c:pt idx="40">
                  <c:v>82.71</c:v>
                </c:pt>
                <c:pt idx="41">
                  <c:v>84.15</c:v>
                </c:pt>
                <c:pt idx="42">
                  <c:v>83.51</c:v>
                </c:pt>
                <c:pt idx="43">
                  <c:v>83.61</c:v>
                </c:pt>
                <c:pt idx="44">
                  <c:v>83.16</c:v>
                </c:pt>
                <c:pt idx="45">
                  <c:v>82.88</c:v>
                </c:pt>
                <c:pt idx="46">
                  <c:v>81.7</c:v>
                </c:pt>
                <c:pt idx="47">
                  <c:v>83.03</c:v>
                </c:pt>
                <c:pt idx="48">
                  <c:v>82.67</c:v>
                </c:pt>
                <c:pt idx="49">
                  <c:v>82.14</c:v>
                </c:pt>
                <c:pt idx="50">
                  <c:v>81.2</c:v>
                </c:pt>
                <c:pt idx="51">
                  <c:v>81.459999999999994</c:v>
                </c:pt>
                <c:pt idx="52">
                  <c:v>80.83</c:v>
                </c:pt>
                <c:pt idx="53">
                  <c:v>81</c:v>
                </c:pt>
                <c:pt idx="54">
                  <c:v>80.98</c:v>
                </c:pt>
                <c:pt idx="55">
                  <c:v>79.77</c:v>
                </c:pt>
                <c:pt idx="56">
                  <c:v>78.849999999999994</c:v>
                </c:pt>
                <c:pt idx="57">
                  <c:v>77.12</c:v>
                </c:pt>
                <c:pt idx="58">
                  <c:v>78.22</c:v>
                </c:pt>
                <c:pt idx="59">
                  <c:v>76.650000000000006</c:v>
                </c:pt>
                <c:pt idx="60">
                  <c:v>76.16</c:v>
                </c:pt>
                <c:pt idx="61">
                  <c:v>76.61</c:v>
                </c:pt>
                <c:pt idx="62">
                  <c:v>76.599999999999994</c:v>
                </c:pt>
                <c:pt idx="63">
                  <c:v>77.33</c:v>
                </c:pt>
                <c:pt idx="64">
                  <c:v>77.73</c:v>
                </c:pt>
                <c:pt idx="65">
                  <c:v>79.8</c:v>
                </c:pt>
                <c:pt idx="66">
                  <c:v>81.37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8603160"/>
        <c:axId val="418603552"/>
      </c:lineChart>
      <c:catAx>
        <c:axId val="418603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603552"/>
        <c:crosses val="autoZero"/>
        <c:auto val="1"/>
        <c:lblAlgn val="ctr"/>
        <c:lblOffset val="100"/>
        <c:noMultiLvlLbl val="0"/>
      </c:catAx>
      <c:valAx>
        <c:axId val="418603552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603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DAL!$W$2:$W$69</c:f>
              <c:strCache>
                <c:ptCount val="68"/>
                <c:pt idx="0">
                  <c:v>3-May-16</c:v>
                </c:pt>
                <c:pt idx="1">
                  <c:v>2-May-16</c:v>
                </c:pt>
                <c:pt idx="2">
                  <c:v>29-Apr-16</c:v>
                </c:pt>
                <c:pt idx="3">
                  <c:v>28-Apr-16</c:v>
                </c:pt>
                <c:pt idx="4">
                  <c:v>27-Apr-16</c:v>
                </c:pt>
                <c:pt idx="5">
                  <c:v>26-Apr-16</c:v>
                </c:pt>
                <c:pt idx="6">
                  <c:v>25-Apr-16</c:v>
                </c:pt>
                <c:pt idx="7">
                  <c:v>22-Apr-16</c:v>
                </c:pt>
                <c:pt idx="8">
                  <c:v>21-Apr-16</c:v>
                </c:pt>
                <c:pt idx="9">
                  <c:v>20-Apr-16</c:v>
                </c:pt>
                <c:pt idx="10">
                  <c:v>19-Apr-16</c:v>
                </c:pt>
                <c:pt idx="11">
                  <c:v>18-Apr-16</c:v>
                </c:pt>
                <c:pt idx="12">
                  <c:v>15-Apr-16</c:v>
                </c:pt>
                <c:pt idx="13">
                  <c:v>14-Apr-16</c:v>
                </c:pt>
                <c:pt idx="14">
                  <c:v>13-Apr-16</c:v>
                </c:pt>
                <c:pt idx="15">
                  <c:v>12-Apr-16</c:v>
                </c:pt>
                <c:pt idx="16">
                  <c:v>11-Apr-16</c:v>
                </c:pt>
                <c:pt idx="17">
                  <c:v>8-Apr-16</c:v>
                </c:pt>
                <c:pt idx="18">
                  <c:v>7-Apr-16</c:v>
                </c:pt>
                <c:pt idx="19">
                  <c:v>6-Apr-16</c:v>
                </c:pt>
                <c:pt idx="20">
                  <c:v>5-Apr-16</c:v>
                </c:pt>
                <c:pt idx="21">
                  <c:v>4-Apr-16</c:v>
                </c:pt>
                <c:pt idx="22">
                  <c:v>1-Apr-16</c:v>
                </c:pt>
                <c:pt idx="23">
                  <c:v>31-Mar-16</c:v>
                </c:pt>
                <c:pt idx="24">
                  <c:v>30-Mar-16</c:v>
                </c:pt>
                <c:pt idx="25">
                  <c:v>29-Mar-16</c:v>
                </c:pt>
                <c:pt idx="26">
                  <c:v>28-Mar-16</c:v>
                </c:pt>
                <c:pt idx="27">
                  <c:v>24-Mar-16</c:v>
                </c:pt>
                <c:pt idx="28">
                  <c:v>23-Mar-16</c:v>
                </c:pt>
                <c:pt idx="29">
                  <c:v>22-Mar-16</c:v>
                </c:pt>
                <c:pt idx="30">
                  <c:v>21-Mar-16</c:v>
                </c:pt>
                <c:pt idx="31">
                  <c:v>18-Mar-16</c:v>
                </c:pt>
                <c:pt idx="32">
                  <c:v>17-Mar-16</c:v>
                </c:pt>
                <c:pt idx="33">
                  <c:v>16-Mar-16</c:v>
                </c:pt>
                <c:pt idx="34">
                  <c:v>15-Mar-16</c:v>
                </c:pt>
                <c:pt idx="35">
                  <c:v>14-Mar-16</c:v>
                </c:pt>
                <c:pt idx="36">
                  <c:v>11-Mar-16</c:v>
                </c:pt>
                <c:pt idx="37">
                  <c:v>10-Mar-16</c:v>
                </c:pt>
                <c:pt idx="38">
                  <c:v>9-Mar-16</c:v>
                </c:pt>
                <c:pt idx="39">
                  <c:v>8-Mar-16</c:v>
                </c:pt>
                <c:pt idx="40">
                  <c:v>7-Mar-16</c:v>
                </c:pt>
                <c:pt idx="41">
                  <c:v>4-Mar-16</c:v>
                </c:pt>
                <c:pt idx="42">
                  <c:v>3-Mar-16</c:v>
                </c:pt>
                <c:pt idx="43">
                  <c:v>2-Mar-16</c:v>
                </c:pt>
                <c:pt idx="44">
                  <c:v>1-Mar-16</c:v>
                </c:pt>
                <c:pt idx="45">
                  <c:v>29-Feb-16</c:v>
                </c:pt>
                <c:pt idx="46">
                  <c:v>26-Feb-16</c:v>
                </c:pt>
                <c:pt idx="47">
                  <c:v>25-Feb-16</c:v>
                </c:pt>
                <c:pt idx="48">
                  <c:v>24-Feb-16</c:v>
                </c:pt>
                <c:pt idx="49">
                  <c:v>23-Feb-16</c:v>
                </c:pt>
                <c:pt idx="50">
                  <c:v>22-Feb-16</c:v>
                </c:pt>
                <c:pt idx="51">
                  <c:v>19-Feb-16</c:v>
                </c:pt>
                <c:pt idx="52">
                  <c:v>18-Feb-16</c:v>
                </c:pt>
                <c:pt idx="53">
                  <c:v>17-Feb-16</c:v>
                </c:pt>
                <c:pt idx="54">
                  <c:v>16-Feb-16</c:v>
                </c:pt>
                <c:pt idx="55">
                  <c:v>12-Feb-16</c:v>
                </c:pt>
                <c:pt idx="56">
                  <c:v>12-Feb-16</c:v>
                </c:pt>
                <c:pt idx="57">
                  <c:v>11-Feb-16</c:v>
                </c:pt>
                <c:pt idx="58">
                  <c:v>10-Feb-16</c:v>
                </c:pt>
                <c:pt idx="59">
                  <c:v>9-Feb-16</c:v>
                </c:pt>
                <c:pt idx="60">
                  <c:v>8-Feb-16</c:v>
                </c:pt>
                <c:pt idx="61">
                  <c:v>5-Feb-16</c:v>
                </c:pt>
                <c:pt idx="62">
                  <c:v>4-Feb-16</c:v>
                </c:pt>
                <c:pt idx="63">
                  <c:v>3-Feb-16</c:v>
                </c:pt>
                <c:pt idx="64">
                  <c:v>2-Feb-16</c:v>
                </c:pt>
                <c:pt idx="65">
                  <c:v>1-Feb-16</c:v>
                </c:pt>
                <c:pt idx="66">
                  <c:v>29-Jan-16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42.92</c:v>
                </c:pt>
                <c:pt idx="1">
                  <c:v>42.17</c:v>
                </c:pt>
                <c:pt idx="2">
                  <c:v>41.67</c:v>
                </c:pt>
                <c:pt idx="3">
                  <c:v>42.86</c:v>
                </c:pt>
                <c:pt idx="4">
                  <c:v>43.69</c:v>
                </c:pt>
                <c:pt idx="5">
                  <c:v>43.59</c:v>
                </c:pt>
                <c:pt idx="6">
                  <c:v>43.93</c:v>
                </c:pt>
                <c:pt idx="7">
                  <c:v>44.62</c:v>
                </c:pt>
                <c:pt idx="8">
                  <c:v>44.97</c:v>
                </c:pt>
                <c:pt idx="9">
                  <c:v>46.6</c:v>
                </c:pt>
                <c:pt idx="10">
                  <c:v>46.87</c:v>
                </c:pt>
                <c:pt idx="11">
                  <c:v>46.55</c:v>
                </c:pt>
                <c:pt idx="12">
                  <c:v>47.5</c:v>
                </c:pt>
                <c:pt idx="13">
                  <c:v>48.49</c:v>
                </c:pt>
                <c:pt idx="14">
                  <c:v>48.04</c:v>
                </c:pt>
                <c:pt idx="15">
                  <c:v>46.63</c:v>
                </c:pt>
                <c:pt idx="16">
                  <c:v>46.55</c:v>
                </c:pt>
                <c:pt idx="17">
                  <c:v>46.29</c:v>
                </c:pt>
                <c:pt idx="18">
                  <c:v>45.8</c:v>
                </c:pt>
                <c:pt idx="19">
                  <c:v>47.2</c:v>
                </c:pt>
                <c:pt idx="20">
                  <c:v>47.16</c:v>
                </c:pt>
                <c:pt idx="21">
                  <c:v>47.15</c:v>
                </c:pt>
                <c:pt idx="22">
                  <c:v>47.01</c:v>
                </c:pt>
                <c:pt idx="23">
                  <c:v>48.68</c:v>
                </c:pt>
                <c:pt idx="24">
                  <c:v>49.33</c:v>
                </c:pt>
                <c:pt idx="25">
                  <c:v>49.13</c:v>
                </c:pt>
                <c:pt idx="26">
                  <c:v>48.2</c:v>
                </c:pt>
                <c:pt idx="27">
                  <c:v>47.84</c:v>
                </c:pt>
                <c:pt idx="28">
                  <c:v>48.91</c:v>
                </c:pt>
                <c:pt idx="29">
                  <c:v>49.39</c:v>
                </c:pt>
                <c:pt idx="30">
                  <c:v>50.12</c:v>
                </c:pt>
                <c:pt idx="31">
                  <c:v>50.05</c:v>
                </c:pt>
                <c:pt idx="32">
                  <c:v>48.62</c:v>
                </c:pt>
                <c:pt idx="33">
                  <c:v>48.77</c:v>
                </c:pt>
                <c:pt idx="34">
                  <c:v>47.76</c:v>
                </c:pt>
                <c:pt idx="35">
                  <c:v>47.89</c:v>
                </c:pt>
                <c:pt idx="36">
                  <c:v>47.69</c:v>
                </c:pt>
                <c:pt idx="37">
                  <c:v>47</c:v>
                </c:pt>
                <c:pt idx="38">
                  <c:v>46.74</c:v>
                </c:pt>
                <c:pt idx="39">
                  <c:v>46.22</c:v>
                </c:pt>
                <c:pt idx="40">
                  <c:v>48.39</c:v>
                </c:pt>
                <c:pt idx="41">
                  <c:v>48.67</c:v>
                </c:pt>
                <c:pt idx="42">
                  <c:v>48.79</c:v>
                </c:pt>
                <c:pt idx="43">
                  <c:v>48.55</c:v>
                </c:pt>
                <c:pt idx="44">
                  <c:v>48.9</c:v>
                </c:pt>
                <c:pt idx="45">
                  <c:v>48.24</c:v>
                </c:pt>
                <c:pt idx="46">
                  <c:v>47.86</c:v>
                </c:pt>
                <c:pt idx="47">
                  <c:v>49.2</c:v>
                </c:pt>
                <c:pt idx="48">
                  <c:v>48.94</c:v>
                </c:pt>
                <c:pt idx="49">
                  <c:v>48.95</c:v>
                </c:pt>
                <c:pt idx="50">
                  <c:v>48.82</c:v>
                </c:pt>
                <c:pt idx="51">
                  <c:v>46.72</c:v>
                </c:pt>
                <c:pt idx="52">
                  <c:v>46.46</c:v>
                </c:pt>
                <c:pt idx="53">
                  <c:v>46.1</c:v>
                </c:pt>
                <c:pt idx="54">
                  <c:v>44.58</c:v>
                </c:pt>
                <c:pt idx="55">
                  <c:v>42.99</c:v>
                </c:pt>
                <c:pt idx="57">
                  <c:v>42.7</c:v>
                </c:pt>
                <c:pt idx="58">
                  <c:v>43.27</c:v>
                </c:pt>
                <c:pt idx="59">
                  <c:v>41.98</c:v>
                </c:pt>
                <c:pt idx="60">
                  <c:v>40.770000000000003</c:v>
                </c:pt>
                <c:pt idx="61">
                  <c:v>42.01</c:v>
                </c:pt>
                <c:pt idx="62">
                  <c:v>44.04</c:v>
                </c:pt>
                <c:pt idx="63">
                  <c:v>43.8</c:v>
                </c:pt>
                <c:pt idx="64">
                  <c:v>43.61</c:v>
                </c:pt>
                <c:pt idx="65">
                  <c:v>45.21</c:v>
                </c:pt>
                <c:pt idx="66">
                  <c:v>44.29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8603944"/>
        <c:axId val="418608256"/>
      </c:lineChart>
      <c:catAx>
        <c:axId val="418603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608256"/>
        <c:crosses val="autoZero"/>
        <c:auto val="1"/>
        <c:lblAlgn val="ctr"/>
        <c:lblOffset val="100"/>
        <c:noMultiLvlLbl val="0"/>
      </c:catAx>
      <c:valAx>
        <c:axId val="418608256"/>
        <c:scaling>
          <c:orientation val="minMax"/>
          <c:min val="4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603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42493</c:v>
                </c:pt>
                <c:pt idx="1">
                  <c:v>42492</c:v>
                </c:pt>
                <c:pt idx="2">
                  <c:v>42489</c:v>
                </c:pt>
                <c:pt idx="3">
                  <c:v>42488</c:v>
                </c:pt>
                <c:pt idx="4">
                  <c:v>42487</c:v>
                </c:pt>
                <c:pt idx="5">
                  <c:v>42486</c:v>
                </c:pt>
                <c:pt idx="6">
                  <c:v>42485</c:v>
                </c:pt>
                <c:pt idx="7">
                  <c:v>42482</c:v>
                </c:pt>
                <c:pt idx="8">
                  <c:v>42481</c:v>
                </c:pt>
                <c:pt idx="9">
                  <c:v>42480</c:v>
                </c:pt>
                <c:pt idx="10">
                  <c:v>42479</c:v>
                </c:pt>
                <c:pt idx="11">
                  <c:v>42478</c:v>
                </c:pt>
                <c:pt idx="12">
                  <c:v>42475</c:v>
                </c:pt>
                <c:pt idx="13">
                  <c:v>42474</c:v>
                </c:pt>
                <c:pt idx="14">
                  <c:v>42473</c:v>
                </c:pt>
                <c:pt idx="15">
                  <c:v>42472</c:v>
                </c:pt>
                <c:pt idx="16">
                  <c:v>42471</c:v>
                </c:pt>
                <c:pt idx="17">
                  <c:v>42468</c:v>
                </c:pt>
                <c:pt idx="18">
                  <c:v>42467</c:v>
                </c:pt>
                <c:pt idx="19">
                  <c:v>42466</c:v>
                </c:pt>
                <c:pt idx="20">
                  <c:v>42465</c:v>
                </c:pt>
                <c:pt idx="21">
                  <c:v>42464</c:v>
                </c:pt>
                <c:pt idx="22">
                  <c:v>42461</c:v>
                </c:pt>
                <c:pt idx="23">
                  <c:v>42460</c:v>
                </c:pt>
                <c:pt idx="24">
                  <c:v>42459</c:v>
                </c:pt>
                <c:pt idx="25">
                  <c:v>42458</c:v>
                </c:pt>
                <c:pt idx="26">
                  <c:v>42457</c:v>
                </c:pt>
                <c:pt idx="27">
                  <c:v>42453</c:v>
                </c:pt>
                <c:pt idx="28">
                  <c:v>42452</c:v>
                </c:pt>
                <c:pt idx="29">
                  <c:v>42451</c:v>
                </c:pt>
                <c:pt idx="30">
                  <c:v>42450</c:v>
                </c:pt>
                <c:pt idx="31">
                  <c:v>42447</c:v>
                </c:pt>
                <c:pt idx="32">
                  <c:v>42446</c:v>
                </c:pt>
                <c:pt idx="33">
                  <c:v>42445</c:v>
                </c:pt>
                <c:pt idx="34">
                  <c:v>42444</c:v>
                </c:pt>
                <c:pt idx="35">
                  <c:v>42443</c:v>
                </c:pt>
                <c:pt idx="36">
                  <c:v>42440</c:v>
                </c:pt>
                <c:pt idx="37">
                  <c:v>42439</c:v>
                </c:pt>
                <c:pt idx="38">
                  <c:v>42438</c:v>
                </c:pt>
                <c:pt idx="39">
                  <c:v>42437</c:v>
                </c:pt>
                <c:pt idx="40">
                  <c:v>42436</c:v>
                </c:pt>
                <c:pt idx="41">
                  <c:v>42433</c:v>
                </c:pt>
                <c:pt idx="42">
                  <c:v>42432</c:v>
                </c:pt>
                <c:pt idx="43">
                  <c:v>42431</c:v>
                </c:pt>
                <c:pt idx="44">
                  <c:v>42430</c:v>
                </c:pt>
                <c:pt idx="45">
                  <c:v>42429</c:v>
                </c:pt>
                <c:pt idx="46">
                  <c:v>42426</c:v>
                </c:pt>
                <c:pt idx="47">
                  <c:v>42425</c:v>
                </c:pt>
                <c:pt idx="48">
                  <c:v>42424</c:v>
                </c:pt>
                <c:pt idx="49">
                  <c:v>42423</c:v>
                </c:pt>
                <c:pt idx="50">
                  <c:v>42422</c:v>
                </c:pt>
                <c:pt idx="51">
                  <c:v>42419</c:v>
                </c:pt>
                <c:pt idx="52">
                  <c:v>42418</c:v>
                </c:pt>
                <c:pt idx="53">
                  <c:v>42417</c:v>
                </c:pt>
                <c:pt idx="54">
                  <c:v>42416</c:v>
                </c:pt>
                <c:pt idx="55">
                  <c:v>42412</c:v>
                </c:pt>
                <c:pt idx="56">
                  <c:v>42411</c:v>
                </c:pt>
                <c:pt idx="57">
                  <c:v>42410</c:v>
                </c:pt>
                <c:pt idx="58">
                  <c:v>42409</c:v>
                </c:pt>
                <c:pt idx="59">
                  <c:v>42408</c:v>
                </c:pt>
                <c:pt idx="60">
                  <c:v>42405</c:v>
                </c:pt>
                <c:pt idx="61">
                  <c:v>42404</c:v>
                </c:pt>
                <c:pt idx="62">
                  <c:v>42403</c:v>
                </c:pt>
                <c:pt idx="63">
                  <c:v>42402</c:v>
                </c:pt>
                <c:pt idx="64">
                  <c:v>42401</c:v>
                </c:pt>
                <c:pt idx="65">
                  <c:v>42398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103.78</c:v>
                </c:pt>
                <c:pt idx="1">
                  <c:v>104.36</c:v>
                </c:pt>
                <c:pt idx="2">
                  <c:v>103.26</c:v>
                </c:pt>
                <c:pt idx="3">
                  <c:v>104.03</c:v>
                </c:pt>
                <c:pt idx="4">
                  <c:v>105.28</c:v>
                </c:pt>
                <c:pt idx="5">
                  <c:v>104.89</c:v>
                </c:pt>
                <c:pt idx="6">
                  <c:v>104.57</c:v>
                </c:pt>
                <c:pt idx="7">
                  <c:v>103.77</c:v>
                </c:pt>
                <c:pt idx="8">
                  <c:v>102.91</c:v>
                </c:pt>
                <c:pt idx="9">
                  <c:v>103.27</c:v>
                </c:pt>
                <c:pt idx="10">
                  <c:v>102.64</c:v>
                </c:pt>
                <c:pt idx="11">
                  <c:v>101.48</c:v>
                </c:pt>
                <c:pt idx="12">
                  <c:v>98.59</c:v>
                </c:pt>
                <c:pt idx="13">
                  <c:v>98.63</c:v>
                </c:pt>
                <c:pt idx="14">
                  <c:v>99.48</c:v>
                </c:pt>
                <c:pt idx="15">
                  <c:v>97.35</c:v>
                </c:pt>
                <c:pt idx="16">
                  <c:v>96.27</c:v>
                </c:pt>
                <c:pt idx="17">
                  <c:v>96.42</c:v>
                </c:pt>
                <c:pt idx="18">
                  <c:v>96.16</c:v>
                </c:pt>
                <c:pt idx="19">
                  <c:v>97.48</c:v>
                </c:pt>
                <c:pt idx="20">
                  <c:v>97</c:v>
                </c:pt>
                <c:pt idx="21">
                  <c:v>98.68</c:v>
                </c:pt>
                <c:pt idx="22">
                  <c:v>99.07</c:v>
                </c:pt>
                <c:pt idx="23">
                  <c:v>99.31</c:v>
                </c:pt>
                <c:pt idx="24">
                  <c:v>98.91</c:v>
                </c:pt>
                <c:pt idx="25">
                  <c:v>98.16</c:v>
                </c:pt>
                <c:pt idx="26">
                  <c:v>98.09</c:v>
                </c:pt>
                <c:pt idx="27">
                  <c:v>97.22</c:v>
                </c:pt>
                <c:pt idx="28">
                  <c:v>96.83</c:v>
                </c:pt>
                <c:pt idx="29">
                  <c:v>97.58</c:v>
                </c:pt>
                <c:pt idx="30">
                  <c:v>98.46</c:v>
                </c:pt>
                <c:pt idx="31">
                  <c:v>99.2</c:v>
                </c:pt>
                <c:pt idx="32">
                  <c:v>99.6</c:v>
                </c:pt>
                <c:pt idx="33">
                  <c:v>98.44</c:v>
                </c:pt>
                <c:pt idx="34">
                  <c:v>98.24</c:v>
                </c:pt>
                <c:pt idx="35">
                  <c:v>98.81</c:v>
                </c:pt>
                <c:pt idx="36">
                  <c:v>97.94</c:v>
                </c:pt>
                <c:pt idx="37">
                  <c:v>97.04</c:v>
                </c:pt>
                <c:pt idx="38">
                  <c:v>97.66</c:v>
                </c:pt>
                <c:pt idx="39">
                  <c:v>97.82</c:v>
                </c:pt>
                <c:pt idx="40">
                  <c:v>99.39</c:v>
                </c:pt>
                <c:pt idx="41">
                  <c:v>98.48</c:v>
                </c:pt>
                <c:pt idx="42">
                  <c:v>98.82</c:v>
                </c:pt>
                <c:pt idx="43">
                  <c:v>97</c:v>
                </c:pt>
                <c:pt idx="44">
                  <c:v>97.65</c:v>
                </c:pt>
                <c:pt idx="45">
                  <c:v>95.52</c:v>
                </c:pt>
                <c:pt idx="46">
                  <c:v>95.31</c:v>
                </c:pt>
                <c:pt idx="47">
                  <c:v>95.65</c:v>
                </c:pt>
                <c:pt idx="48">
                  <c:v>95.43</c:v>
                </c:pt>
                <c:pt idx="49">
                  <c:v>95.38</c:v>
                </c:pt>
                <c:pt idx="50">
                  <c:v>96.37</c:v>
                </c:pt>
                <c:pt idx="51">
                  <c:v>95.01</c:v>
                </c:pt>
                <c:pt idx="52">
                  <c:v>95.17</c:v>
                </c:pt>
                <c:pt idx="53">
                  <c:v>95.5</c:v>
                </c:pt>
                <c:pt idx="54">
                  <c:v>92.91</c:v>
                </c:pt>
                <c:pt idx="55">
                  <c:v>91.15</c:v>
                </c:pt>
                <c:pt idx="56">
                  <c:v>90.31</c:v>
                </c:pt>
                <c:pt idx="57">
                  <c:v>88.85</c:v>
                </c:pt>
                <c:pt idx="58">
                  <c:v>92.32</c:v>
                </c:pt>
                <c:pt idx="59">
                  <c:v>92.12</c:v>
                </c:pt>
                <c:pt idx="60">
                  <c:v>93.9</c:v>
                </c:pt>
                <c:pt idx="61">
                  <c:v>95.43</c:v>
                </c:pt>
                <c:pt idx="62">
                  <c:v>95.14</c:v>
                </c:pt>
                <c:pt idx="63">
                  <c:v>93.12</c:v>
                </c:pt>
                <c:pt idx="64">
                  <c:v>95.15</c:v>
                </c:pt>
                <c:pt idx="65">
                  <c:v>95.82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535800"/>
        <c:axId val="419531096"/>
      </c:lineChart>
      <c:dateAx>
        <c:axId val="419535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531096"/>
        <c:crosses val="autoZero"/>
        <c:auto val="1"/>
        <c:lblOffset val="100"/>
        <c:baseTimeUnit val="days"/>
      </c:dateAx>
      <c:valAx>
        <c:axId val="41953109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535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42493</c:v>
                </c:pt>
                <c:pt idx="1">
                  <c:v>42492</c:v>
                </c:pt>
                <c:pt idx="2">
                  <c:v>42489</c:v>
                </c:pt>
                <c:pt idx="3">
                  <c:v>42488</c:v>
                </c:pt>
                <c:pt idx="4">
                  <c:v>42487</c:v>
                </c:pt>
                <c:pt idx="5">
                  <c:v>42486</c:v>
                </c:pt>
                <c:pt idx="6">
                  <c:v>42485</c:v>
                </c:pt>
                <c:pt idx="7">
                  <c:v>42482</c:v>
                </c:pt>
                <c:pt idx="8">
                  <c:v>42481</c:v>
                </c:pt>
                <c:pt idx="9">
                  <c:v>42480</c:v>
                </c:pt>
                <c:pt idx="10">
                  <c:v>42479</c:v>
                </c:pt>
                <c:pt idx="11">
                  <c:v>42478</c:v>
                </c:pt>
                <c:pt idx="12">
                  <c:v>42475</c:v>
                </c:pt>
                <c:pt idx="13">
                  <c:v>42474</c:v>
                </c:pt>
                <c:pt idx="14">
                  <c:v>42473</c:v>
                </c:pt>
                <c:pt idx="15">
                  <c:v>42472</c:v>
                </c:pt>
                <c:pt idx="16">
                  <c:v>42471</c:v>
                </c:pt>
                <c:pt idx="17">
                  <c:v>42468</c:v>
                </c:pt>
                <c:pt idx="18">
                  <c:v>42467</c:v>
                </c:pt>
                <c:pt idx="19">
                  <c:v>42466</c:v>
                </c:pt>
                <c:pt idx="20">
                  <c:v>42465</c:v>
                </c:pt>
                <c:pt idx="21">
                  <c:v>42464</c:v>
                </c:pt>
                <c:pt idx="22">
                  <c:v>42461</c:v>
                </c:pt>
                <c:pt idx="23">
                  <c:v>42460</c:v>
                </c:pt>
                <c:pt idx="24">
                  <c:v>42459</c:v>
                </c:pt>
                <c:pt idx="25">
                  <c:v>42458</c:v>
                </c:pt>
                <c:pt idx="26">
                  <c:v>42457</c:v>
                </c:pt>
                <c:pt idx="27">
                  <c:v>42453</c:v>
                </c:pt>
                <c:pt idx="28">
                  <c:v>42452</c:v>
                </c:pt>
                <c:pt idx="29">
                  <c:v>42451</c:v>
                </c:pt>
                <c:pt idx="30">
                  <c:v>42450</c:v>
                </c:pt>
                <c:pt idx="31">
                  <c:v>42447</c:v>
                </c:pt>
                <c:pt idx="32">
                  <c:v>42446</c:v>
                </c:pt>
                <c:pt idx="33">
                  <c:v>42445</c:v>
                </c:pt>
                <c:pt idx="34">
                  <c:v>42444</c:v>
                </c:pt>
                <c:pt idx="35">
                  <c:v>42443</c:v>
                </c:pt>
                <c:pt idx="36">
                  <c:v>42440</c:v>
                </c:pt>
                <c:pt idx="37">
                  <c:v>42439</c:v>
                </c:pt>
                <c:pt idx="38">
                  <c:v>42438</c:v>
                </c:pt>
                <c:pt idx="39">
                  <c:v>42438</c:v>
                </c:pt>
                <c:pt idx="40">
                  <c:v>42437</c:v>
                </c:pt>
                <c:pt idx="41">
                  <c:v>42436</c:v>
                </c:pt>
                <c:pt idx="42">
                  <c:v>42433</c:v>
                </c:pt>
                <c:pt idx="43">
                  <c:v>42432</c:v>
                </c:pt>
                <c:pt idx="44">
                  <c:v>42431</c:v>
                </c:pt>
                <c:pt idx="45">
                  <c:v>42430</c:v>
                </c:pt>
                <c:pt idx="46">
                  <c:v>42429</c:v>
                </c:pt>
                <c:pt idx="47">
                  <c:v>42426</c:v>
                </c:pt>
                <c:pt idx="48">
                  <c:v>42425</c:v>
                </c:pt>
                <c:pt idx="49">
                  <c:v>42424</c:v>
                </c:pt>
                <c:pt idx="50">
                  <c:v>42423</c:v>
                </c:pt>
                <c:pt idx="51">
                  <c:v>42422</c:v>
                </c:pt>
                <c:pt idx="52">
                  <c:v>42419</c:v>
                </c:pt>
                <c:pt idx="53">
                  <c:v>42418</c:v>
                </c:pt>
                <c:pt idx="54">
                  <c:v>42417</c:v>
                </c:pt>
                <c:pt idx="55">
                  <c:v>42416</c:v>
                </c:pt>
                <c:pt idx="56">
                  <c:v>42412</c:v>
                </c:pt>
                <c:pt idx="57">
                  <c:v>42411</c:v>
                </c:pt>
                <c:pt idx="58">
                  <c:v>42410</c:v>
                </c:pt>
                <c:pt idx="59">
                  <c:v>42409</c:v>
                </c:pt>
                <c:pt idx="60">
                  <c:v>42408</c:v>
                </c:pt>
                <c:pt idx="61">
                  <c:v>42405</c:v>
                </c:pt>
                <c:pt idx="62">
                  <c:v>42404</c:v>
                </c:pt>
                <c:pt idx="63">
                  <c:v>42403</c:v>
                </c:pt>
                <c:pt idx="64">
                  <c:v>42402</c:v>
                </c:pt>
                <c:pt idx="65">
                  <c:v>42401</c:v>
                </c:pt>
                <c:pt idx="66">
                  <c:v>42398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5.22</c:v>
                </c:pt>
                <c:pt idx="1">
                  <c:v>5.44</c:v>
                </c:pt>
                <c:pt idx="2">
                  <c:v>5.56</c:v>
                </c:pt>
                <c:pt idx="3">
                  <c:v>5.55</c:v>
                </c:pt>
                <c:pt idx="4">
                  <c:v>5.63</c:v>
                </c:pt>
                <c:pt idx="5">
                  <c:v>5.61</c:v>
                </c:pt>
                <c:pt idx="6">
                  <c:v>5.55</c:v>
                </c:pt>
                <c:pt idx="7">
                  <c:v>5.63</c:v>
                </c:pt>
                <c:pt idx="8">
                  <c:v>5.55</c:v>
                </c:pt>
                <c:pt idx="9">
                  <c:v>5.63</c:v>
                </c:pt>
                <c:pt idx="10">
                  <c:v>5.68</c:v>
                </c:pt>
                <c:pt idx="11">
                  <c:v>5.46</c:v>
                </c:pt>
                <c:pt idx="12">
                  <c:v>5.41</c:v>
                </c:pt>
                <c:pt idx="13">
                  <c:v>5.38</c:v>
                </c:pt>
                <c:pt idx="14">
                  <c:v>5.36</c:v>
                </c:pt>
                <c:pt idx="15">
                  <c:v>5.34</c:v>
                </c:pt>
                <c:pt idx="16">
                  <c:v>5.24</c:v>
                </c:pt>
                <c:pt idx="17">
                  <c:v>5.25</c:v>
                </c:pt>
                <c:pt idx="18">
                  <c:v>5.34</c:v>
                </c:pt>
                <c:pt idx="19">
                  <c:v>5.36</c:v>
                </c:pt>
                <c:pt idx="20">
                  <c:v>5.23</c:v>
                </c:pt>
                <c:pt idx="21">
                  <c:v>5.42</c:v>
                </c:pt>
                <c:pt idx="22">
                  <c:v>5.47</c:v>
                </c:pt>
                <c:pt idx="23">
                  <c:v>5.59</c:v>
                </c:pt>
                <c:pt idx="24">
                  <c:v>5.63</c:v>
                </c:pt>
                <c:pt idx="25">
                  <c:v>5.47</c:v>
                </c:pt>
                <c:pt idx="26">
                  <c:v>5.3</c:v>
                </c:pt>
                <c:pt idx="27">
                  <c:v>5.27</c:v>
                </c:pt>
                <c:pt idx="28">
                  <c:v>5.21</c:v>
                </c:pt>
                <c:pt idx="29">
                  <c:v>5.31</c:v>
                </c:pt>
                <c:pt idx="30">
                  <c:v>5.27</c:v>
                </c:pt>
                <c:pt idx="31">
                  <c:v>5.28</c:v>
                </c:pt>
                <c:pt idx="32">
                  <c:v>5.29</c:v>
                </c:pt>
                <c:pt idx="33">
                  <c:v>5.34</c:v>
                </c:pt>
                <c:pt idx="34">
                  <c:v>5.16</c:v>
                </c:pt>
                <c:pt idx="35">
                  <c:v>5.34</c:v>
                </c:pt>
                <c:pt idx="36">
                  <c:v>5.38</c:v>
                </c:pt>
                <c:pt idx="37">
                  <c:v>5.32</c:v>
                </c:pt>
                <c:pt idx="38">
                  <c:v>5.17</c:v>
                </c:pt>
                <c:pt idx="40">
                  <c:v>5.65</c:v>
                </c:pt>
                <c:pt idx="41">
                  <c:v>5.79</c:v>
                </c:pt>
                <c:pt idx="42">
                  <c:v>5.57</c:v>
                </c:pt>
                <c:pt idx="43">
                  <c:v>5.69</c:v>
                </c:pt>
                <c:pt idx="44">
                  <c:v>5.63</c:v>
                </c:pt>
                <c:pt idx="45">
                  <c:v>5.47</c:v>
                </c:pt>
                <c:pt idx="46">
                  <c:v>5.41</c:v>
                </c:pt>
                <c:pt idx="47">
                  <c:v>5.43</c:v>
                </c:pt>
                <c:pt idx="48">
                  <c:v>5.31</c:v>
                </c:pt>
                <c:pt idx="49">
                  <c:v>5.3</c:v>
                </c:pt>
                <c:pt idx="50">
                  <c:v>5.08</c:v>
                </c:pt>
                <c:pt idx="51">
                  <c:v>4.51</c:v>
                </c:pt>
                <c:pt idx="52">
                  <c:v>4.4400000000000004</c:v>
                </c:pt>
                <c:pt idx="53">
                  <c:v>4.54</c:v>
                </c:pt>
                <c:pt idx="54">
                  <c:v>4.42</c:v>
                </c:pt>
                <c:pt idx="55">
                  <c:v>4.25</c:v>
                </c:pt>
                <c:pt idx="56">
                  <c:v>4.24</c:v>
                </c:pt>
                <c:pt idx="57">
                  <c:v>4.17</c:v>
                </c:pt>
                <c:pt idx="58">
                  <c:v>4.17</c:v>
                </c:pt>
                <c:pt idx="59">
                  <c:v>4.32</c:v>
                </c:pt>
                <c:pt idx="60">
                  <c:v>4.32</c:v>
                </c:pt>
                <c:pt idx="61">
                  <c:v>4.68</c:v>
                </c:pt>
                <c:pt idx="62">
                  <c:v>4.7</c:v>
                </c:pt>
                <c:pt idx="63">
                  <c:v>4.5999999999999996</c:v>
                </c:pt>
                <c:pt idx="64">
                  <c:v>4.3499999999999996</c:v>
                </c:pt>
                <c:pt idx="65">
                  <c:v>4.58</c:v>
                </c:pt>
                <c:pt idx="66">
                  <c:v>4.55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533056"/>
        <c:axId val="419533448"/>
      </c:lineChart>
      <c:dateAx>
        <c:axId val="4195330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533448"/>
        <c:crosses val="autoZero"/>
        <c:auto val="1"/>
        <c:lblOffset val="100"/>
        <c:baseTimeUnit val="days"/>
      </c:dateAx>
      <c:valAx>
        <c:axId val="419533448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533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3-May-16</c:v>
                </c:pt>
                <c:pt idx="1">
                  <c:v>2-May-16</c:v>
                </c:pt>
                <c:pt idx="2">
                  <c:v>29-Apr-16</c:v>
                </c:pt>
                <c:pt idx="3">
                  <c:v>28-Apr-16</c:v>
                </c:pt>
                <c:pt idx="4">
                  <c:v>27-Apr-16</c:v>
                </c:pt>
                <c:pt idx="5">
                  <c:v>26-Apr-16</c:v>
                </c:pt>
                <c:pt idx="6">
                  <c:v>25-Apr-16</c:v>
                </c:pt>
                <c:pt idx="7">
                  <c:v>22-Apr-16</c:v>
                </c:pt>
                <c:pt idx="8">
                  <c:v>21-Apr-16</c:v>
                </c:pt>
                <c:pt idx="9">
                  <c:v>20-Apr-16</c:v>
                </c:pt>
                <c:pt idx="10">
                  <c:v>19-Apr-16</c:v>
                </c:pt>
                <c:pt idx="11">
                  <c:v>18-Apr-16</c:v>
                </c:pt>
                <c:pt idx="12">
                  <c:v>15-Apr-16</c:v>
                </c:pt>
                <c:pt idx="13">
                  <c:v>14-Apr-16</c:v>
                </c:pt>
                <c:pt idx="14">
                  <c:v>13-Apr-16</c:v>
                </c:pt>
                <c:pt idx="15">
                  <c:v>12-Apr-16</c:v>
                </c:pt>
                <c:pt idx="16">
                  <c:v>11-Apr-16</c:v>
                </c:pt>
                <c:pt idx="17">
                  <c:v>8-Apr-16</c:v>
                </c:pt>
                <c:pt idx="18">
                  <c:v>7-Apr-16</c:v>
                </c:pt>
                <c:pt idx="19">
                  <c:v>6-Apr-16</c:v>
                </c:pt>
                <c:pt idx="20">
                  <c:v>5-Apr-16</c:v>
                </c:pt>
                <c:pt idx="21">
                  <c:v>4-Apr-16</c:v>
                </c:pt>
                <c:pt idx="22">
                  <c:v>1-Apr-16</c:v>
                </c:pt>
                <c:pt idx="23">
                  <c:v>31-Mar-16</c:v>
                </c:pt>
                <c:pt idx="24">
                  <c:v>30-Mar-16</c:v>
                </c:pt>
                <c:pt idx="25">
                  <c:v>29-Mar-16</c:v>
                </c:pt>
                <c:pt idx="26">
                  <c:v>28-Mar-16</c:v>
                </c:pt>
                <c:pt idx="27">
                  <c:v>24-Mar-16</c:v>
                </c:pt>
                <c:pt idx="28">
                  <c:v>23-Mar-16</c:v>
                </c:pt>
                <c:pt idx="29">
                  <c:v>22-Mar-16</c:v>
                </c:pt>
                <c:pt idx="30">
                  <c:v>21-Mar-16</c:v>
                </c:pt>
                <c:pt idx="31">
                  <c:v>18-Mar-16</c:v>
                </c:pt>
                <c:pt idx="32">
                  <c:v>17-Mar-16</c:v>
                </c:pt>
                <c:pt idx="33">
                  <c:v>16-Mar-16</c:v>
                </c:pt>
                <c:pt idx="34">
                  <c:v>15-Mar-16</c:v>
                </c:pt>
                <c:pt idx="35">
                  <c:v>14-Mar-16</c:v>
                </c:pt>
                <c:pt idx="36">
                  <c:v>14-Mar-16</c:v>
                </c:pt>
                <c:pt idx="37">
                  <c:v>11-Mar-16</c:v>
                </c:pt>
                <c:pt idx="38">
                  <c:v>10-Mar-16</c:v>
                </c:pt>
                <c:pt idx="39">
                  <c:v>9-Mar-16</c:v>
                </c:pt>
                <c:pt idx="40">
                  <c:v>8-Mar-16</c:v>
                </c:pt>
                <c:pt idx="41">
                  <c:v>7-Mar-16</c:v>
                </c:pt>
                <c:pt idx="42">
                  <c:v>4-Mar-16</c:v>
                </c:pt>
                <c:pt idx="43">
                  <c:v>3-Mar-16</c:v>
                </c:pt>
                <c:pt idx="44">
                  <c:v>2-Mar-16</c:v>
                </c:pt>
                <c:pt idx="45">
                  <c:v>1-Mar-16</c:v>
                </c:pt>
                <c:pt idx="46">
                  <c:v>29-Feb-16</c:v>
                </c:pt>
                <c:pt idx="47">
                  <c:v>26-Feb-16</c:v>
                </c:pt>
                <c:pt idx="48">
                  <c:v>25-Feb-16</c:v>
                </c:pt>
                <c:pt idx="49">
                  <c:v>24-Feb-16</c:v>
                </c:pt>
                <c:pt idx="50">
                  <c:v>23-Feb-16</c:v>
                </c:pt>
                <c:pt idx="51">
                  <c:v>22-Feb-16</c:v>
                </c:pt>
                <c:pt idx="52">
                  <c:v>19-Feb-16</c:v>
                </c:pt>
                <c:pt idx="53">
                  <c:v>18-Feb-16</c:v>
                </c:pt>
                <c:pt idx="54">
                  <c:v>17-Feb-16</c:v>
                </c:pt>
                <c:pt idx="55">
                  <c:v>16-Feb-16</c:v>
                </c:pt>
                <c:pt idx="56">
                  <c:v>12-Feb-16</c:v>
                </c:pt>
                <c:pt idx="57">
                  <c:v>11-Feb-16</c:v>
                </c:pt>
                <c:pt idx="58">
                  <c:v>10-Feb-16</c:v>
                </c:pt>
                <c:pt idx="59">
                  <c:v>9-Feb-16</c:v>
                </c:pt>
                <c:pt idx="60">
                  <c:v>8-Feb-16</c:v>
                </c:pt>
                <c:pt idx="61">
                  <c:v>5-Feb-16</c:v>
                </c:pt>
                <c:pt idx="62">
                  <c:v>4-Feb-16</c:v>
                </c:pt>
                <c:pt idx="63">
                  <c:v>3-Feb-16</c:v>
                </c:pt>
                <c:pt idx="64">
                  <c:v>2-Feb-16</c:v>
                </c:pt>
                <c:pt idx="65">
                  <c:v>1-Feb-16</c:v>
                </c:pt>
                <c:pt idx="66">
                  <c:v>29-Jan-16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87.17</c:v>
                </c:pt>
                <c:pt idx="1">
                  <c:v>89</c:v>
                </c:pt>
                <c:pt idx="2">
                  <c:v>88.21</c:v>
                </c:pt>
                <c:pt idx="3">
                  <c:v>97</c:v>
                </c:pt>
                <c:pt idx="4">
                  <c:v>100.72</c:v>
                </c:pt>
                <c:pt idx="5">
                  <c:v>101.33</c:v>
                </c:pt>
                <c:pt idx="6">
                  <c:v>102.29</c:v>
                </c:pt>
                <c:pt idx="7">
                  <c:v>101.93</c:v>
                </c:pt>
                <c:pt idx="8">
                  <c:v>101.74</c:v>
                </c:pt>
                <c:pt idx="9">
                  <c:v>100.11</c:v>
                </c:pt>
                <c:pt idx="10">
                  <c:v>99.44</c:v>
                </c:pt>
                <c:pt idx="11">
                  <c:v>99.2</c:v>
                </c:pt>
                <c:pt idx="12">
                  <c:v>98.29</c:v>
                </c:pt>
                <c:pt idx="13">
                  <c:v>98.19</c:v>
                </c:pt>
                <c:pt idx="14">
                  <c:v>97.19</c:v>
                </c:pt>
                <c:pt idx="15">
                  <c:v>97.24</c:v>
                </c:pt>
                <c:pt idx="16">
                  <c:v>95.83</c:v>
                </c:pt>
                <c:pt idx="17">
                  <c:v>96.09</c:v>
                </c:pt>
                <c:pt idx="18">
                  <c:v>95.57</c:v>
                </c:pt>
                <c:pt idx="19">
                  <c:v>97.44</c:v>
                </c:pt>
                <c:pt idx="20">
                  <c:v>95.57</c:v>
                </c:pt>
                <c:pt idx="21">
                  <c:v>94.24</c:v>
                </c:pt>
                <c:pt idx="22">
                  <c:v>94.12</c:v>
                </c:pt>
                <c:pt idx="23">
                  <c:v>91.86</c:v>
                </c:pt>
                <c:pt idx="24">
                  <c:v>91.97</c:v>
                </c:pt>
                <c:pt idx="25">
                  <c:v>92.2</c:v>
                </c:pt>
                <c:pt idx="26">
                  <c:v>92.46</c:v>
                </c:pt>
                <c:pt idx="27">
                  <c:v>91.32</c:v>
                </c:pt>
                <c:pt idx="28">
                  <c:v>90.08</c:v>
                </c:pt>
                <c:pt idx="29">
                  <c:v>93.72</c:v>
                </c:pt>
                <c:pt idx="30">
                  <c:v>92.67</c:v>
                </c:pt>
                <c:pt idx="31">
                  <c:v>90.27</c:v>
                </c:pt>
                <c:pt idx="32">
                  <c:v>89.53</c:v>
                </c:pt>
                <c:pt idx="33">
                  <c:v>90.28</c:v>
                </c:pt>
                <c:pt idx="34">
                  <c:v>89.44</c:v>
                </c:pt>
                <c:pt idx="35">
                  <c:v>90.46</c:v>
                </c:pt>
                <c:pt idx="37">
                  <c:v>89.65</c:v>
                </c:pt>
                <c:pt idx="38">
                  <c:v>88.64</c:v>
                </c:pt>
                <c:pt idx="39">
                  <c:v>87.83</c:v>
                </c:pt>
                <c:pt idx="40">
                  <c:v>88.66</c:v>
                </c:pt>
                <c:pt idx="41">
                  <c:v>89.65</c:v>
                </c:pt>
                <c:pt idx="42">
                  <c:v>87.21</c:v>
                </c:pt>
                <c:pt idx="43">
                  <c:v>87.83</c:v>
                </c:pt>
                <c:pt idx="44">
                  <c:v>88.8</c:v>
                </c:pt>
                <c:pt idx="45">
                  <c:v>89.69</c:v>
                </c:pt>
                <c:pt idx="46">
                  <c:v>87.25</c:v>
                </c:pt>
                <c:pt idx="47">
                  <c:v>88.1</c:v>
                </c:pt>
                <c:pt idx="48">
                  <c:v>90.16</c:v>
                </c:pt>
                <c:pt idx="49">
                  <c:v>89.36</c:v>
                </c:pt>
                <c:pt idx="50">
                  <c:v>88.35</c:v>
                </c:pt>
                <c:pt idx="51">
                  <c:v>89.1</c:v>
                </c:pt>
                <c:pt idx="52">
                  <c:v>87.44</c:v>
                </c:pt>
                <c:pt idx="53">
                  <c:v>88.99</c:v>
                </c:pt>
                <c:pt idx="54">
                  <c:v>89.36</c:v>
                </c:pt>
                <c:pt idx="55">
                  <c:v>91.15</c:v>
                </c:pt>
                <c:pt idx="56">
                  <c:v>89.44</c:v>
                </c:pt>
                <c:pt idx="57">
                  <c:v>87.36</c:v>
                </c:pt>
                <c:pt idx="58">
                  <c:v>87.8</c:v>
                </c:pt>
                <c:pt idx="59">
                  <c:v>87.25</c:v>
                </c:pt>
                <c:pt idx="60">
                  <c:v>85.26</c:v>
                </c:pt>
                <c:pt idx="61">
                  <c:v>85.14</c:v>
                </c:pt>
                <c:pt idx="62">
                  <c:v>86.68</c:v>
                </c:pt>
                <c:pt idx="63">
                  <c:v>86.39</c:v>
                </c:pt>
                <c:pt idx="64">
                  <c:v>82.71</c:v>
                </c:pt>
                <c:pt idx="65">
                  <c:v>84.05</c:v>
                </c:pt>
                <c:pt idx="66">
                  <c:v>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532664"/>
        <c:axId val="419532272"/>
      </c:lineChart>
      <c:catAx>
        <c:axId val="4195326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532272"/>
        <c:crosses val="autoZero"/>
        <c:auto val="1"/>
        <c:lblAlgn val="ctr"/>
        <c:lblOffset val="100"/>
        <c:noMultiLvlLbl val="0"/>
      </c:catAx>
      <c:valAx>
        <c:axId val="419532272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532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3-May-16</c:v>
                </c:pt>
                <c:pt idx="1">
                  <c:v>2-May-16</c:v>
                </c:pt>
                <c:pt idx="2">
                  <c:v>29-Apr-16</c:v>
                </c:pt>
                <c:pt idx="3">
                  <c:v>28-Apr-16</c:v>
                </c:pt>
                <c:pt idx="4">
                  <c:v>27-Apr-16</c:v>
                </c:pt>
                <c:pt idx="5">
                  <c:v>26-Apr-16</c:v>
                </c:pt>
                <c:pt idx="6">
                  <c:v>25-Apr-16</c:v>
                </c:pt>
                <c:pt idx="7">
                  <c:v>22-Apr-16</c:v>
                </c:pt>
                <c:pt idx="8">
                  <c:v>21-Apr-16</c:v>
                </c:pt>
                <c:pt idx="9">
                  <c:v>20-Apr-16</c:v>
                </c:pt>
                <c:pt idx="10">
                  <c:v>19-Apr-16</c:v>
                </c:pt>
                <c:pt idx="11">
                  <c:v>18-Apr-16</c:v>
                </c:pt>
                <c:pt idx="12">
                  <c:v>15-Apr-16</c:v>
                </c:pt>
                <c:pt idx="13">
                  <c:v>14-Apr-16</c:v>
                </c:pt>
                <c:pt idx="14">
                  <c:v>13-Apr-16</c:v>
                </c:pt>
                <c:pt idx="15">
                  <c:v>12-Apr-16</c:v>
                </c:pt>
                <c:pt idx="16">
                  <c:v>11-Apr-16</c:v>
                </c:pt>
                <c:pt idx="17">
                  <c:v>8-Apr-16</c:v>
                </c:pt>
                <c:pt idx="18">
                  <c:v>7-Apr-16</c:v>
                </c:pt>
                <c:pt idx="19">
                  <c:v>6-Apr-16</c:v>
                </c:pt>
                <c:pt idx="20">
                  <c:v>5-Apr-16</c:v>
                </c:pt>
                <c:pt idx="21">
                  <c:v>4-Apr-16</c:v>
                </c:pt>
                <c:pt idx="22">
                  <c:v>1-Apr-16</c:v>
                </c:pt>
                <c:pt idx="23">
                  <c:v>31-Mar-16</c:v>
                </c:pt>
                <c:pt idx="24">
                  <c:v>30-Mar-16</c:v>
                </c:pt>
                <c:pt idx="25">
                  <c:v>29-Mar-16</c:v>
                </c:pt>
                <c:pt idx="26">
                  <c:v>28-Mar-16</c:v>
                </c:pt>
                <c:pt idx="27">
                  <c:v>24-Mar-16</c:v>
                </c:pt>
                <c:pt idx="28">
                  <c:v>23-Mar-16</c:v>
                </c:pt>
                <c:pt idx="29">
                  <c:v>22-Mar-16</c:v>
                </c:pt>
                <c:pt idx="30">
                  <c:v>21-Mar-16</c:v>
                </c:pt>
                <c:pt idx="31">
                  <c:v>18-Mar-16</c:v>
                </c:pt>
                <c:pt idx="32">
                  <c:v>17-Mar-16</c:v>
                </c:pt>
                <c:pt idx="33">
                  <c:v>16-Mar-16</c:v>
                </c:pt>
                <c:pt idx="34">
                  <c:v>15-Mar-16</c:v>
                </c:pt>
                <c:pt idx="35">
                  <c:v>14-Mar-16</c:v>
                </c:pt>
                <c:pt idx="36">
                  <c:v>11-Mar-16</c:v>
                </c:pt>
                <c:pt idx="37">
                  <c:v>10-Mar-16</c:v>
                </c:pt>
                <c:pt idx="38">
                  <c:v>9-Mar-16</c:v>
                </c:pt>
                <c:pt idx="39">
                  <c:v>8-Mar-16</c:v>
                </c:pt>
                <c:pt idx="40">
                  <c:v>7-Mar-16</c:v>
                </c:pt>
                <c:pt idx="41">
                  <c:v>4-Mar-16</c:v>
                </c:pt>
                <c:pt idx="42">
                  <c:v>3-Mar-16</c:v>
                </c:pt>
                <c:pt idx="43">
                  <c:v>2-Mar-16</c:v>
                </c:pt>
                <c:pt idx="44">
                  <c:v>1-Mar-16</c:v>
                </c:pt>
                <c:pt idx="45">
                  <c:v>29-Feb-16</c:v>
                </c:pt>
                <c:pt idx="46">
                  <c:v>26-Feb-16</c:v>
                </c:pt>
                <c:pt idx="47">
                  <c:v>25-Feb-16</c:v>
                </c:pt>
                <c:pt idx="48">
                  <c:v>24-Feb-16</c:v>
                </c:pt>
                <c:pt idx="49">
                  <c:v>23-Feb-16</c:v>
                </c:pt>
                <c:pt idx="50">
                  <c:v>22-Feb-16</c:v>
                </c:pt>
                <c:pt idx="51">
                  <c:v>19-Feb-16</c:v>
                </c:pt>
                <c:pt idx="52">
                  <c:v>18-Feb-16</c:v>
                </c:pt>
                <c:pt idx="53">
                  <c:v>18-Feb-16</c:v>
                </c:pt>
                <c:pt idx="54">
                  <c:v>17-Feb-16</c:v>
                </c:pt>
                <c:pt idx="55">
                  <c:v>16-Feb-16</c:v>
                </c:pt>
                <c:pt idx="56">
                  <c:v>12-Feb-16</c:v>
                </c:pt>
                <c:pt idx="57">
                  <c:v>11-Feb-16</c:v>
                </c:pt>
                <c:pt idx="58">
                  <c:v>10-Feb-16</c:v>
                </c:pt>
                <c:pt idx="59">
                  <c:v>9-Feb-16</c:v>
                </c:pt>
                <c:pt idx="60">
                  <c:v>8-Feb-16</c:v>
                </c:pt>
                <c:pt idx="61">
                  <c:v>5-Feb-16</c:v>
                </c:pt>
                <c:pt idx="62">
                  <c:v>4-Feb-16</c:v>
                </c:pt>
                <c:pt idx="63">
                  <c:v>3-Feb-16</c:v>
                </c:pt>
                <c:pt idx="64">
                  <c:v>2-Feb-16</c:v>
                </c:pt>
                <c:pt idx="65">
                  <c:v>1-Feb-16</c:v>
                </c:pt>
                <c:pt idx="66">
                  <c:v>29-Jan-16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54.97</c:v>
                </c:pt>
                <c:pt idx="1">
                  <c:v>54.21</c:v>
                </c:pt>
                <c:pt idx="2">
                  <c:v>55.15</c:v>
                </c:pt>
                <c:pt idx="3">
                  <c:v>55.19</c:v>
                </c:pt>
                <c:pt idx="4">
                  <c:v>54.91</c:v>
                </c:pt>
                <c:pt idx="5">
                  <c:v>54.71</c:v>
                </c:pt>
                <c:pt idx="6">
                  <c:v>54.91</c:v>
                </c:pt>
                <c:pt idx="7">
                  <c:v>54.84</c:v>
                </c:pt>
                <c:pt idx="8">
                  <c:v>55.35</c:v>
                </c:pt>
                <c:pt idx="9">
                  <c:v>52.85</c:v>
                </c:pt>
                <c:pt idx="10">
                  <c:v>52.83</c:v>
                </c:pt>
                <c:pt idx="11">
                  <c:v>52.59</c:v>
                </c:pt>
                <c:pt idx="12">
                  <c:v>52.37</c:v>
                </c:pt>
                <c:pt idx="13">
                  <c:v>52.64</c:v>
                </c:pt>
                <c:pt idx="14">
                  <c:v>52.19</c:v>
                </c:pt>
                <c:pt idx="15">
                  <c:v>51.62</c:v>
                </c:pt>
                <c:pt idx="16">
                  <c:v>51.31</c:v>
                </c:pt>
                <c:pt idx="17">
                  <c:v>51.01</c:v>
                </c:pt>
                <c:pt idx="18">
                  <c:v>51.66</c:v>
                </c:pt>
                <c:pt idx="19">
                  <c:v>51.34</c:v>
                </c:pt>
                <c:pt idx="20">
                  <c:v>51.53</c:v>
                </c:pt>
                <c:pt idx="21">
                  <c:v>52.38</c:v>
                </c:pt>
                <c:pt idx="22">
                  <c:v>52.02</c:v>
                </c:pt>
                <c:pt idx="23">
                  <c:v>52.62</c:v>
                </c:pt>
                <c:pt idx="24">
                  <c:v>53.05</c:v>
                </c:pt>
                <c:pt idx="25">
                  <c:v>52.05</c:v>
                </c:pt>
                <c:pt idx="26">
                  <c:v>51.45</c:v>
                </c:pt>
                <c:pt idx="27">
                  <c:v>51.89</c:v>
                </c:pt>
                <c:pt idx="28">
                  <c:v>52.9</c:v>
                </c:pt>
                <c:pt idx="29">
                  <c:v>53.02</c:v>
                </c:pt>
                <c:pt idx="30">
                  <c:v>53.24</c:v>
                </c:pt>
                <c:pt idx="31">
                  <c:v>52.41</c:v>
                </c:pt>
                <c:pt idx="32">
                  <c:v>51.08</c:v>
                </c:pt>
                <c:pt idx="33">
                  <c:v>49.94</c:v>
                </c:pt>
                <c:pt idx="34">
                  <c:v>50.08</c:v>
                </c:pt>
                <c:pt idx="35">
                  <c:v>50.35</c:v>
                </c:pt>
                <c:pt idx="36">
                  <c:v>49.32</c:v>
                </c:pt>
                <c:pt idx="37">
                  <c:v>49.35</c:v>
                </c:pt>
                <c:pt idx="38">
                  <c:v>48.68</c:v>
                </c:pt>
                <c:pt idx="39">
                  <c:v>49.97</c:v>
                </c:pt>
                <c:pt idx="40">
                  <c:v>49.95</c:v>
                </c:pt>
                <c:pt idx="41">
                  <c:v>49.38</c:v>
                </c:pt>
                <c:pt idx="42">
                  <c:v>49.42</c:v>
                </c:pt>
                <c:pt idx="43">
                  <c:v>48.86</c:v>
                </c:pt>
                <c:pt idx="44">
                  <c:v>46.95</c:v>
                </c:pt>
                <c:pt idx="45">
                  <c:v>46.7</c:v>
                </c:pt>
                <c:pt idx="46">
                  <c:v>46.76</c:v>
                </c:pt>
                <c:pt idx="47">
                  <c:v>46.63</c:v>
                </c:pt>
                <c:pt idx="48">
                  <c:v>46.08</c:v>
                </c:pt>
                <c:pt idx="49">
                  <c:v>46.36</c:v>
                </c:pt>
                <c:pt idx="50">
                  <c:v>46.66</c:v>
                </c:pt>
                <c:pt idx="51">
                  <c:v>47.2</c:v>
                </c:pt>
                <c:pt idx="53">
                  <c:v>47.48</c:v>
                </c:pt>
                <c:pt idx="54">
                  <c:v>46.31</c:v>
                </c:pt>
                <c:pt idx="55">
                  <c:v>44.19</c:v>
                </c:pt>
                <c:pt idx="56">
                  <c:v>42.91</c:v>
                </c:pt>
                <c:pt idx="57">
                  <c:v>44</c:v>
                </c:pt>
                <c:pt idx="58">
                  <c:v>43.79</c:v>
                </c:pt>
                <c:pt idx="59">
                  <c:v>44.4</c:v>
                </c:pt>
                <c:pt idx="60">
                  <c:v>45.11</c:v>
                </c:pt>
                <c:pt idx="61">
                  <c:v>45.56</c:v>
                </c:pt>
                <c:pt idx="62">
                  <c:v>45</c:v>
                </c:pt>
                <c:pt idx="63">
                  <c:v>44.45</c:v>
                </c:pt>
                <c:pt idx="64">
                  <c:v>45.81</c:v>
                </c:pt>
                <c:pt idx="65">
                  <c:v>46.19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538936"/>
        <c:axId val="419539720"/>
      </c:lineChart>
      <c:catAx>
        <c:axId val="419538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539720"/>
        <c:crosses val="autoZero"/>
        <c:auto val="1"/>
        <c:lblAlgn val="ctr"/>
        <c:lblOffset val="100"/>
        <c:noMultiLvlLbl val="0"/>
      </c:catAx>
      <c:valAx>
        <c:axId val="419539720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538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540504"/>
        <c:axId val="419530312"/>
      </c:lineChart>
      <c:catAx>
        <c:axId val="419540504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530312"/>
        <c:crosses val="autoZero"/>
        <c:auto val="1"/>
        <c:lblAlgn val="ctr"/>
        <c:lblOffset val="100"/>
        <c:noMultiLvlLbl val="0"/>
      </c:catAx>
      <c:valAx>
        <c:axId val="41953031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540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3-May-16</c:v>
                </c:pt>
                <c:pt idx="1">
                  <c:v>2-May-16</c:v>
                </c:pt>
                <c:pt idx="2">
                  <c:v>29-Apr-16</c:v>
                </c:pt>
                <c:pt idx="3">
                  <c:v>28-Apr-16</c:v>
                </c:pt>
                <c:pt idx="4">
                  <c:v>27-Apr-16</c:v>
                </c:pt>
                <c:pt idx="5">
                  <c:v>26-Apr-16</c:v>
                </c:pt>
                <c:pt idx="6">
                  <c:v>25-Apr-16</c:v>
                </c:pt>
                <c:pt idx="7">
                  <c:v>22-Apr-16</c:v>
                </c:pt>
                <c:pt idx="8">
                  <c:v>21-Apr-16</c:v>
                </c:pt>
                <c:pt idx="9">
                  <c:v>20-Apr-16</c:v>
                </c:pt>
                <c:pt idx="10">
                  <c:v>19-Apr-16</c:v>
                </c:pt>
                <c:pt idx="11">
                  <c:v>18-Apr-16</c:v>
                </c:pt>
                <c:pt idx="12">
                  <c:v>15-Apr-16</c:v>
                </c:pt>
                <c:pt idx="13">
                  <c:v>14-Apr-16</c:v>
                </c:pt>
                <c:pt idx="14">
                  <c:v>13-Apr-16</c:v>
                </c:pt>
                <c:pt idx="15">
                  <c:v>12-Apr-16</c:v>
                </c:pt>
                <c:pt idx="16">
                  <c:v>11-Apr-16</c:v>
                </c:pt>
                <c:pt idx="17">
                  <c:v>8-Apr-16</c:v>
                </c:pt>
                <c:pt idx="18">
                  <c:v>7-Apr-16</c:v>
                </c:pt>
                <c:pt idx="19">
                  <c:v>6-Apr-16</c:v>
                </c:pt>
                <c:pt idx="20">
                  <c:v>5-Apr-16</c:v>
                </c:pt>
                <c:pt idx="21">
                  <c:v>4-Apr-16</c:v>
                </c:pt>
                <c:pt idx="22">
                  <c:v>1-Apr-16</c:v>
                </c:pt>
                <c:pt idx="23">
                  <c:v>31-Mar-16</c:v>
                </c:pt>
                <c:pt idx="24">
                  <c:v>30-Mar-16</c:v>
                </c:pt>
                <c:pt idx="25">
                  <c:v>29-Mar-16</c:v>
                </c:pt>
                <c:pt idx="26">
                  <c:v>28-Mar-16</c:v>
                </c:pt>
                <c:pt idx="27">
                  <c:v>24-Mar-16</c:v>
                </c:pt>
                <c:pt idx="28">
                  <c:v>23-Mar-16</c:v>
                </c:pt>
                <c:pt idx="29">
                  <c:v>22-Mar-16</c:v>
                </c:pt>
                <c:pt idx="30">
                  <c:v>21-Mar-16</c:v>
                </c:pt>
                <c:pt idx="31">
                  <c:v>18-Mar-16</c:v>
                </c:pt>
                <c:pt idx="32">
                  <c:v>17-Mar-16</c:v>
                </c:pt>
                <c:pt idx="33">
                  <c:v>16-Mar-16</c:v>
                </c:pt>
                <c:pt idx="34">
                  <c:v>15-Mar-16</c:v>
                </c:pt>
                <c:pt idx="35">
                  <c:v>14-Mar-16</c:v>
                </c:pt>
                <c:pt idx="36">
                  <c:v>11-Mar-16</c:v>
                </c:pt>
                <c:pt idx="37">
                  <c:v>10-Mar-16</c:v>
                </c:pt>
                <c:pt idx="38">
                  <c:v>9-Mar-16</c:v>
                </c:pt>
                <c:pt idx="39">
                  <c:v>9-Mar-16</c:v>
                </c:pt>
                <c:pt idx="40">
                  <c:v>8-Mar-16</c:v>
                </c:pt>
                <c:pt idx="41">
                  <c:v>7-Mar-16</c:v>
                </c:pt>
                <c:pt idx="42">
                  <c:v>4-Mar-16</c:v>
                </c:pt>
                <c:pt idx="43">
                  <c:v>3-Mar-16</c:v>
                </c:pt>
                <c:pt idx="44">
                  <c:v>2-Mar-16</c:v>
                </c:pt>
                <c:pt idx="45">
                  <c:v>1-Mar-16</c:v>
                </c:pt>
                <c:pt idx="46">
                  <c:v>29-Feb-16</c:v>
                </c:pt>
                <c:pt idx="47">
                  <c:v>26-Feb-16</c:v>
                </c:pt>
                <c:pt idx="48">
                  <c:v>25-Feb-16</c:v>
                </c:pt>
                <c:pt idx="49">
                  <c:v>24-Feb-16</c:v>
                </c:pt>
                <c:pt idx="50">
                  <c:v>23-Feb-16</c:v>
                </c:pt>
                <c:pt idx="51">
                  <c:v>22-Feb-16</c:v>
                </c:pt>
                <c:pt idx="52">
                  <c:v>19-Feb-16</c:v>
                </c:pt>
                <c:pt idx="53">
                  <c:v>18-Feb-16</c:v>
                </c:pt>
                <c:pt idx="54">
                  <c:v>17-Feb-16</c:v>
                </c:pt>
                <c:pt idx="55">
                  <c:v>16-Feb-16</c:v>
                </c:pt>
                <c:pt idx="56">
                  <c:v>12-Feb-16</c:v>
                </c:pt>
                <c:pt idx="57">
                  <c:v>11-Feb-16</c:v>
                </c:pt>
                <c:pt idx="58">
                  <c:v>10-Feb-16</c:v>
                </c:pt>
                <c:pt idx="59">
                  <c:v>9-Feb-16</c:v>
                </c:pt>
                <c:pt idx="60">
                  <c:v>8-Feb-16</c:v>
                </c:pt>
                <c:pt idx="61">
                  <c:v>5-Feb-16</c:v>
                </c:pt>
                <c:pt idx="62">
                  <c:v>4-Feb-16</c:v>
                </c:pt>
                <c:pt idx="63">
                  <c:v>3-Feb-16</c:v>
                </c:pt>
                <c:pt idx="64">
                  <c:v>2-Feb-16</c:v>
                </c:pt>
                <c:pt idx="65">
                  <c:v>1-Feb-16</c:v>
                </c:pt>
                <c:pt idx="66">
                  <c:v>29-Jan-16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31.25</c:v>
                </c:pt>
                <c:pt idx="1">
                  <c:v>31.75</c:v>
                </c:pt>
                <c:pt idx="2">
                  <c:v>31.8</c:v>
                </c:pt>
                <c:pt idx="3">
                  <c:v>32.44</c:v>
                </c:pt>
                <c:pt idx="4">
                  <c:v>32.159999999999997</c:v>
                </c:pt>
                <c:pt idx="5">
                  <c:v>32.19</c:v>
                </c:pt>
                <c:pt idx="6">
                  <c:v>31.95</c:v>
                </c:pt>
                <c:pt idx="7">
                  <c:v>32.18</c:v>
                </c:pt>
                <c:pt idx="8">
                  <c:v>32.659999999999997</c:v>
                </c:pt>
                <c:pt idx="9">
                  <c:v>32.19</c:v>
                </c:pt>
                <c:pt idx="10">
                  <c:v>31.97</c:v>
                </c:pt>
                <c:pt idx="11">
                  <c:v>31.31</c:v>
                </c:pt>
                <c:pt idx="12">
                  <c:v>30.56</c:v>
                </c:pt>
                <c:pt idx="13">
                  <c:v>30.72</c:v>
                </c:pt>
                <c:pt idx="14">
                  <c:v>30.78</c:v>
                </c:pt>
                <c:pt idx="15">
                  <c:v>29.71</c:v>
                </c:pt>
                <c:pt idx="16">
                  <c:v>29.53</c:v>
                </c:pt>
                <c:pt idx="17">
                  <c:v>29.37</c:v>
                </c:pt>
                <c:pt idx="18">
                  <c:v>29.42</c:v>
                </c:pt>
                <c:pt idx="19">
                  <c:v>29.94</c:v>
                </c:pt>
                <c:pt idx="20">
                  <c:v>29.6</c:v>
                </c:pt>
                <c:pt idx="21">
                  <c:v>29.9</c:v>
                </c:pt>
                <c:pt idx="22">
                  <c:v>30.47</c:v>
                </c:pt>
                <c:pt idx="23">
                  <c:v>31.43</c:v>
                </c:pt>
                <c:pt idx="24">
                  <c:v>30.99</c:v>
                </c:pt>
                <c:pt idx="25">
                  <c:v>31.19</c:v>
                </c:pt>
                <c:pt idx="26">
                  <c:v>31.02</c:v>
                </c:pt>
                <c:pt idx="27">
                  <c:v>30.96</c:v>
                </c:pt>
                <c:pt idx="28">
                  <c:v>31.31</c:v>
                </c:pt>
                <c:pt idx="29">
                  <c:v>31.9</c:v>
                </c:pt>
                <c:pt idx="30">
                  <c:v>32.08</c:v>
                </c:pt>
                <c:pt idx="31">
                  <c:v>31.96</c:v>
                </c:pt>
                <c:pt idx="32">
                  <c:v>31.96</c:v>
                </c:pt>
                <c:pt idx="33">
                  <c:v>31.69</c:v>
                </c:pt>
                <c:pt idx="34">
                  <c:v>31.05</c:v>
                </c:pt>
                <c:pt idx="35">
                  <c:v>31.18</c:v>
                </c:pt>
                <c:pt idx="36">
                  <c:v>31.26</c:v>
                </c:pt>
                <c:pt idx="37">
                  <c:v>30.82</c:v>
                </c:pt>
                <c:pt idx="38">
                  <c:v>30.54</c:v>
                </c:pt>
                <c:pt idx="40">
                  <c:v>30.68</c:v>
                </c:pt>
                <c:pt idx="41">
                  <c:v>31.59</c:v>
                </c:pt>
                <c:pt idx="42">
                  <c:v>31.37</c:v>
                </c:pt>
                <c:pt idx="43">
                  <c:v>31.07</c:v>
                </c:pt>
                <c:pt idx="44">
                  <c:v>30.15</c:v>
                </c:pt>
                <c:pt idx="45">
                  <c:v>30.01</c:v>
                </c:pt>
                <c:pt idx="46">
                  <c:v>29.44</c:v>
                </c:pt>
                <c:pt idx="47">
                  <c:v>29.63</c:v>
                </c:pt>
                <c:pt idx="48">
                  <c:v>29.5</c:v>
                </c:pt>
                <c:pt idx="49">
                  <c:v>28.84</c:v>
                </c:pt>
                <c:pt idx="50">
                  <c:v>29.38</c:v>
                </c:pt>
                <c:pt idx="51">
                  <c:v>29.63</c:v>
                </c:pt>
                <c:pt idx="52">
                  <c:v>28.78</c:v>
                </c:pt>
                <c:pt idx="53">
                  <c:v>29.03</c:v>
                </c:pt>
                <c:pt idx="54">
                  <c:v>29.27</c:v>
                </c:pt>
                <c:pt idx="55">
                  <c:v>28.58</c:v>
                </c:pt>
                <c:pt idx="56">
                  <c:v>27.71</c:v>
                </c:pt>
                <c:pt idx="57">
                  <c:v>26.9</c:v>
                </c:pt>
                <c:pt idx="58">
                  <c:v>27.71</c:v>
                </c:pt>
                <c:pt idx="59">
                  <c:v>27.87</c:v>
                </c:pt>
                <c:pt idx="60">
                  <c:v>28.68</c:v>
                </c:pt>
                <c:pt idx="61">
                  <c:v>28.54</c:v>
                </c:pt>
                <c:pt idx="62">
                  <c:v>28.64</c:v>
                </c:pt>
                <c:pt idx="63">
                  <c:v>28.92</c:v>
                </c:pt>
                <c:pt idx="64">
                  <c:v>29.65</c:v>
                </c:pt>
                <c:pt idx="65">
                  <c:v>30.11</c:v>
                </c:pt>
                <c:pt idx="66">
                  <c:v>29.64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531880"/>
        <c:axId val="419542072"/>
      </c:lineChart>
      <c:catAx>
        <c:axId val="4195318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542072"/>
        <c:crosses val="autoZero"/>
        <c:auto val="1"/>
        <c:lblAlgn val="ctr"/>
        <c:lblOffset val="100"/>
        <c:noMultiLvlLbl val="0"/>
      </c:catAx>
      <c:valAx>
        <c:axId val="41954207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531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3-May-16</c:v>
                </c:pt>
                <c:pt idx="1">
                  <c:v>2-May-16</c:v>
                </c:pt>
                <c:pt idx="2">
                  <c:v>29-Apr-16</c:v>
                </c:pt>
                <c:pt idx="3">
                  <c:v>28-Apr-16</c:v>
                </c:pt>
                <c:pt idx="4">
                  <c:v>27-Apr-16</c:v>
                </c:pt>
                <c:pt idx="5">
                  <c:v>26-Apr-16</c:v>
                </c:pt>
                <c:pt idx="6">
                  <c:v>25-Apr-16</c:v>
                </c:pt>
                <c:pt idx="7">
                  <c:v>22-Apr-16</c:v>
                </c:pt>
                <c:pt idx="8">
                  <c:v>21-Apr-16</c:v>
                </c:pt>
                <c:pt idx="9">
                  <c:v>20-Apr-16</c:v>
                </c:pt>
                <c:pt idx="10">
                  <c:v>19-Apr-16</c:v>
                </c:pt>
                <c:pt idx="11">
                  <c:v>18-Apr-16</c:v>
                </c:pt>
                <c:pt idx="12">
                  <c:v>15-Apr-16</c:v>
                </c:pt>
                <c:pt idx="13">
                  <c:v>14-Apr-16</c:v>
                </c:pt>
                <c:pt idx="14">
                  <c:v>13-Apr-16</c:v>
                </c:pt>
                <c:pt idx="15">
                  <c:v>12-Apr-16</c:v>
                </c:pt>
                <c:pt idx="16">
                  <c:v>11-Apr-16</c:v>
                </c:pt>
                <c:pt idx="17">
                  <c:v>8-Apr-16</c:v>
                </c:pt>
                <c:pt idx="18">
                  <c:v>7-Apr-16</c:v>
                </c:pt>
                <c:pt idx="19">
                  <c:v>6-Apr-16</c:v>
                </c:pt>
                <c:pt idx="20">
                  <c:v>5-Apr-16</c:v>
                </c:pt>
                <c:pt idx="21">
                  <c:v>4-Apr-16</c:v>
                </c:pt>
                <c:pt idx="22">
                  <c:v>1-Apr-16</c:v>
                </c:pt>
                <c:pt idx="23">
                  <c:v>31-Mar-16</c:v>
                </c:pt>
                <c:pt idx="24">
                  <c:v>30-Mar-16</c:v>
                </c:pt>
                <c:pt idx="25">
                  <c:v>29-Mar-16</c:v>
                </c:pt>
                <c:pt idx="26">
                  <c:v>28-Mar-16</c:v>
                </c:pt>
                <c:pt idx="27">
                  <c:v>24-Mar-16</c:v>
                </c:pt>
                <c:pt idx="28">
                  <c:v>23-Mar-16</c:v>
                </c:pt>
                <c:pt idx="29">
                  <c:v>22-Mar-16</c:v>
                </c:pt>
                <c:pt idx="30">
                  <c:v>21-Mar-16</c:v>
                </c:pt>
                <c:pt idx="31">
                  <c:v>18-Mar-16</c:v>
                </c:pt>
                <c:pt idx="32">
                  <c:v>17-Mar-16</c:v>
                </c:pt>
                <c:pt idx="33">
                  <c:v>16-Mar-16</c:v>
                </c:pt>
                <c:pt idx="34">
                  <c:v>15-Mar-16</c:v>
                </c:pt>
                <c:pt idx="35">
                  <c:v>14-Mar-16</c:v>
                </c:pt>
                <c:pt idx="36">
                  <c:v>11-Mar-16</c:v>
                </c:pt>
                <c:pt idx="37">
                  <c:v>11-Mar-16</c:v>
                </c:pt>
                <c:pt idx="38">
                  <c:v>10-Mar-16</c:v>
                </c:pt>
                <c:pt idx="39">
                  <c:v>9-Mar-16</c:v>
                </c:pt>
                <c:pt idx="40">
                  <c:v>8-Mar-16</c:v>
                </c:pt>
                <c:pt idx="41">
                  <c:v>7-Mar-16</c:v>
                </c:pt>
                <c:pt idx="42">
                  <c:v>4-Mar-16</c:v>
                </c:pt>
                <c:pt idx="43">
                  <c:v>3-Mar-16</c:v>
                </c:pt>
                <c:pt idx="44">
                  <c:v>2-Mar-16</c:v>
                </c:pt>
                <c:pt idx="45">
                  <c:v>1-Mar-16</c:v>
                </c:pt>
                <c:pt idx="46">
                  <c:v>29-Feb-16</c:v>
                </c:pt>
                <c:pt idx="47">
                  <c:v>26-Feb-16</c:v>
                </c:pt>
                <c:pt idx="48">
                  <c:v>25-Feb-16</c:v>
                </c:pt>
                <c:pt idx="49">
                  <c:v>24-Feb-16</c:v>
                </c:pt>
                <c:pt idx="50">
                  <c:v>23-Feb-16</c:v>
                </c:pt>
                <c:pt idx="51">
                  <c:v>22-Feb-16</c:v>
                </c:pt>
                <c:pt idx="52">
                  <c:v>19-Feb-16</c:v>
                </c:pt>
                <c:pt idx="53">
                  <c:v>18-Feb-16</c:v>
                </c:pt>
                <c:pt idx="54">
                  <c:v>17-Feb-16</c:v>
                </c:pt>
                <c:pt idx="55">
                  <c:v>16-Feb-16</c:v>
                </c:pt>
                <c:pt idx="56">
                  <c:v>12-Feb-16</c:v>
                </c:pt>
                <c:pt idx="57">
                  <c:v>11-Feb-16</c:v>
                </c:pt>
                <c:pt idx="58">
                  <c:v>10-Feb-16</c:v>
                </c:pt>
                <c:pt idx="59">
                  <c:v>9-Feb-16</c:v>
                </c:pt>
                <c:pt idx="60">
                  <c:v>8-Feb-16</c:v>
                </c:pt>
                <c:pt idx="61">
                  <c:v>5-Feb-16</c:v>
                </c:pt>
                <c:pt idx="62">
                  <c:v>4-Feb-16</c:v>
                </c:pt>
                <c:pt idx="63">
                  <c:v>3-Feb-16</c:v>
                </c:pt>
                <c:pt idx="64">
                  <c:v>2-Feb-16</c:v>
                </c:pt>
                <c:pt idx="65">
                  <c:v>1-Feb-16</c:v>
                </c:pt>
                <c:pt idx="66">
                  <c:v>29-Jan-16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144.87</c:v>
                </c:pt>
                <c:pt idx="1">
                  <c:v>146.5</c:v>
                </c:pt>
                <c:pt idx="2">
                  <c:v>144.25</c:v>
                </c:pt>
                <c:pt idx="3">
                  <c:v>145.32</c:v>
                </c:pt>
                <c:pt idx="4">
                  <c:v>147.13999999999999</c:v>
                </c:pt>
                <c:pt idx="5">
                  <c:v>145.61000000000001</c:v>
                </c:pt>
                <c:pt idx="6">
                  <c:v>146.56</c:v>
                </c:pt>
                <c:pt idx="7">
                  <c:v>146.85</c:v>
                </c:pt>
                <c:pt idx="8">
                  <c:v>147.35</c:v>
                </c:pt>
                <c:pt idx="9">
                  <c:v>146.44</c:v>
                </c:pt>
                <c:pt idx="10">
                  <c:v>145.59</c:v>
                </c:pt>
                <c:pt idx="11">
                  <c:v>146.47</c:v>
                </c:pt>
                <c:pt idx="12">
                  <c:v>145.34</c:v>
                </c:pt>
                <c:pt idx="13">
                  <c:v>144.62</c:v>
                </c:pt>
                <c:pt idx="14">
                  <c:v>145.05000000000001</c:v>
                </c:pt>
                <c:pt idx="15">
                  <c:v>142.43</c:v>
                </c:pt>
                <c:pt idx="16">
                  <c:v>141.66</c:v>
                </c:pt>
                <c:pt idx="17">
                  <c:v>142.21</c:v>
                </c:pt>
                <c:pt idx="18">
                  <c:v>142.05000000000001</c:v>
                </c:pt>
                <c:pt idx="19">
                  <c:v>145.11000000000001</c:v>
                </c:pt>
                <c:pt idx="20">
                  <c:v>141.38</c:v>
                </c:pt>
                <c:pt idx="21">
                  <c:v>144.05000000000001</c:v>
                </c:pt>
                <c:pt idx="22">
                  <c:v>142.66999999999999</c:v>
                </c:pt>
                <c:pt idx="23">
                  <c:v>141.59</c:v>
                </c:pt>
                <c:pt idx="24">
                  <c:v>140.79</c:v>
                </c:pt>
                <c:pt idx="25">
                  <c:v>140.15</c:v>
                </c:pt>
                <c:pt idx="26">
                  <c:v>138.53</c:v>
                </c:pt>
                <c:pt idx="27">
                  <c:v>139.02000000000001</c:v>
                </c:pt>
                <c:pt idx="28">
                  <c:v>138.82</c:v>
                </c:pt>
                <c:pt idx="29">
                  <c:v>138.85</c:v>
                </c:pt>
                <c:pt idx="30">
                  <c:v>139.63</c:v>
                </c:pt>
                <c:pt idx="31">
                  <c:v>140</c:v>
                </c:pt>
                <c:pt idx="32">
                  <c:v>138.25</c:v>
                </c:pt>
                <c:pt idx="33">
                  <c:v>139.08000000000001</c:v>
                </c:pt>
                <c:pt idx="34">
                  <c:v>138.26</c:v>
                </c:pt>
                <c:pt idx="35">
                  <c:v>139.77000000000001</c:v>
                </c:pt>
                <c:pt idx="36">
                  <c:v>140.22</c:v>
                </c:pt>
                <c:pt idx="38">
                  <c:v>137.96</c:v>
                </c:pt>
                <c:pt idx="39">
                  <c:v>138.15</c:v>
                </c:pt>
                <c:pt idx="40">
                  <c:v>139.08000000000001</c:v>
                </c:pt>
                <c:pt idx="41">
                  <c:v>141.55000000000001</c:v>
                </c:pt>
                <c:pt idx="42">
                  <c:v>140.30000000000001</c:v>
                </c:pt>
                <c:pt idx="43">
                  <c:v>138.66999999999999</c:v>
                </c:pt>
                <c:pt idx="44">
                  <c:v>138.12</c:v>
                </c:pt>
                <c:pt idx="45">
                  <c:v>135.28</c:v>
                </c:pt>
                <c:pt idx="46">
                  <c:v>129.19</c:v>
                </c:pt>
                <c:pt idx="47">
                  <c:v>130.71</c:v>
                </c:pt>
                <c:pt idx="48">
                  <c:v>130.57</c:v>
                </c:pt>
                <c:pt idx="49">
                  <c:v>129.77000000000001</c:v>
                </c:pt>
                <c:pt idx="50">
                  <c:v>129.74</c:v>
                </c:pt>
                <c:pt idx="51">
                  <c:v>131.44</c:v>
                </c:pt>
                <c:pt idx="52">
                  <c:v>130.16</c:v>
                </c:pt>
                <c:pt idx="53">
                  <c:v>129.69</c:v>
                </c:pt>
                <c:pt idx="54">
                  <c:v>130.69999999999999</c:v>
                </c:pt>
                <c:pt idx="55">
                  <c:v>127.42</c:v>
                </c:pt>
                <c:pt idx="56">
                  <c:v>126.48</c:v>
                </c:pt>
                <c:pt idx="57">
                  <c:v>123.3</c:v>
                </c:pt>
                <c:pt idx="58">
                  <c:v>125.46</c:v>
                </c:pt>
                <c:pt idx="59">
                  <c:v>124.45</c:v>
                </c:pt>
                <c:pt idx="60">
                  <c:v>121.94</c:v>
                </c:pt>
                <c:pt idx="61">
                  <c:v>123.18</c:v>
                </c:pt>
                <c:pt idx="62">
                  <c:v>127.8</c:v>
                </c:pt>
                <c:pt idx="63">
                  <c:v>126.05</c:v>
                </c:pt>
                <c:pt idx="64">
                  <c:v>126.89</c:v>
                </c:pt>
                <c:pt idx="65">
                  <c:v>130.69</c:v>
                </c:pt>
                <c:pt idx="66">
                  <c:v>132.06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542856"/>
        <c:axId val="419543248"/>
      </c:lineChart>
      <c:catAx>
        <c:axId val="419542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543248"/>
        <c:crosses val="autoZero"/>
        <c:auto val="1"/>
        <c:lblAlgn val="ctr"/>
        <c:lblOffset val="100"/>
        <c:noMultiLvlLbl val="0"/>
      </c:catAx>
      <c:valAx>
        <c:axId val="4195432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542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3-May-16</c:v>
                </c:pt>
                <c:pt idx="1">
                  <c:v>2-May-16</c:v>
                </c:pt>
                <c:pt idx="2">
                  <c:v>29-Apr-16</c:v>
                </c:pt>
                <c:pt idx="3">
                  <c:v>28-Apr-16</c:v>
                </c:pt>
                <c:pt idx="4">
                  <c:v>27-Apr-16</c:v>
                </c:pt>
                <c:pt idx="5">
                  <c:v>26-Apr-16</c:v>
                </c:pt>
                <c:pt idx="6">
                  <c:v>25-Apr-16</c:v>
                </c:pt>
                <c:pt idx="7">
                  <c:v>22-Apr-16</c:v>
                </c:pt>
                <c:pt idx="8">
                  <c:v>21-Apr-16</c:v>
                </c:pt>
                <c:pt idx="9">
                  <c:v>20-Apr-16</c:v>
                </c:pt>
                <c:pt idx="10">
                  <c:v>19-Apr-16</c:v>
                </c:pt>
                <c:pt idx="11">
                  <c:v>18-Apr-16</c:v>
                </c:pt>
                <c:pt idx="12">
                  <c:v>15-Apr-16</c:v>
                </c:pt>
                <c:pt idx="13">
                  <c:v>14-Apr-16</c:v>
                </c:pt>
                <c:pt idx="14">
                  <c:v>13-Apr-16</c:v>
                </c:pt>
                <c:pt idx="15">
                  <c:v>12-Apr-16</c:v>
                </c:pt>
                <c:pt idx="16">
                  <c:v>11-Apr-16</c:v>
                </c:pt>
                <c:pt idx="17">
                  <c:v>8-Apr-16</c:v>
                </c:pt>
                <c:pt idx="18">
                  <c:v>7-Apr-16</c:v>
                </c:pt>
                <c:pt idx="19">
                  <c:v>6-Apr-16</c:v>
                </c:pt>
                <c:pt idx="20">
                  <c:v>5-Apr-16</c:v>
                </c:pt>
                <c:pt idx="21">
                  <c:v>4-Apr-16</c:v>
                </c:pt>
                <c:pt idx="22">
                  <c:v>1-Apr-16</c:v>
                </c:pt>
                <c:pt idx="23">
                  <c:v>31-Mar-16</c:v>
                </c:pt>
                <c:pt idx="24">
                  <c:v>30-Mar-16</c:v>
                </c:pt>
                <c:pt idx="25">
                  <c:v>29-Mar-16</c:v>
                </c:pt>
                <c:pt idx="26">
                  <c:v>28-Mar-16</c:v>
                </c:pt>
                <c:pt idx="27">
                  <c:v>24-Mar-16</c:v>
                </c:pt>
                <c:pt idx="28">
                  <c:v>23-Mar-16</c:v>
                </c:pt>
                <c:pt idx="29">
                  <c:v>22-Mar-16</c:v>
                </c:pt>
                <c:pt idx="30">
                  <c:v>21-Mar-16</c:v>
                </c:pt>
                <c:pt idx="31">
                  <c:v>18-Mar-16</c:v>
                </c:pt>
                <c:pt idx="32">
                  <c:v>17-Mar-16</c:v>
                </c:pt>
                <c:pt idx="33">
                  <c:v>16-Mar-16</c:v>
                </c:pt>
                <c:pt idx="34">
                  <c:v>15-Mar-16</c:v>
                </c:pt>
                <c:pt idx="35">
                  <c:v>14-Mar-16</c:v>
                </c:pt>
                <c:pt idx="36">
                  <c:v>11-Mar-16</c:v>
                </c:pt>
                <c:pt idx="37">
                  <c:v>10-Mar-16</c:v>
                </c:pt>
                <c:pt idx="38">
                  <c:v>9-Mar-16</c:v>
                </c:pt>
                <c:pt idx="39">
                  <c:v>8-Mar-16</c:v>
                </c:pt>
                <c:pt idx="40">
                  <c:v>7-Mar-16</c:v>
                </c:pt>
                <c:pt idx="41">
                  <c:v>4-Mar-16</c:v>
                </c:pt>
                <c:pt idx="42">
                  <c:v>3-Mar-16</c:v>
                </c:pt>
                <c:pt idx="43">
                  <c:v>2-Mar-16</c:v>
                </c:pt>
                <c:pt idx="44">
                  <c:v>1-Mar-16</c:v>
                </c:pt>
                <c:pt idx="45">
                  <c:v>29-Feb-16</c:v>
                </c:pt>
                <c:pt idx="46">
                  <c:v>26-Feb-16</c:v>
                </c:pt>
                <c:pt idx="47">
                  <c:v>25-Feb-16</c:v>
                </c:pt>
                <c:pt idx="48">
                  <c:v>24-Feb-16</c:v>
                </c:pt>
                <c:pt idx="49">
                  <c:v>23-Feb-16</c:v>
                </c:pt>
                <c:pt idx="50">
                  <c:v>22-Feb-16</c:v>
                </c:pt>
                <c:pt idx="51">
                  <c:v>19-Feb-16</c:v>
                </c:pt>
                <c:pt idx="52">
                  <c:v>19-Feb-16</c:v>
                </c:pt>
                <c:pt idx="53">
                  <c:v>18-Feb-16</c:v>
                </c:pt>
                <c:pt idx="54">
                  <c:v>17-Feb-16</c:v>
                </c:pt>
                <c:pt idx="55">
                  <c:v>16-Feb-16</c:v>
                </c:pt>
                <c:pt idx="56">
                  <c:v>12-Feb-16</c:v>
                </c:pt>
                <c:pt idx="57">
                  <c:v>11-Feb-16</c:v>
                </c:pt>
                <c:pt idx="58">
                  <c:v>10-Feb-16</c:v>
                </c:pt>
                <c:pt idx="59">
                  <c:v>9-Feb-16</c:v>
                </c:pt>
                <c:pt idx="60">
                  <c:v>8-Feb-16</c:v>
                </c:pt>
                <c:pt idx="61">
                  <c:v>5-Feb-16</c:v>
                </c:pt>
                <c:pt idx="62">
                  <c:v>4-Feb-16</c:v>
                </c:pt>
                <c:pt idx="63">
                  <c:v>3-Feb-16</c:v>
                </c:pt>
                <c:pt idx="64">
                  <c:v>2-Feb-16</c:v>
                </c:pt>
                <c:pt idx="65">
                  <c:v>1-Feb-16</c:v>
                </c:pt>
                <c:pt idx="66">
                  <c:v>29-Jan-16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34.42</c:v>
                </c:pt>
                <c:pt idx="1">
                  <c:v>35.81</c:v>
                </c:pt>
                <c:pt idx="2">
                  <c:v>35.630000000000003</c:v>
                </c:pt>
                <c:pt idx="3">
                  <c:v>35.94</c:v>
                </c:pt>
                <c:pt idx="4">
                  <c:v>35.799999999999997</c:v>
                </c:pt>
                <c:pt idx="5">
                  <c:v>36.5</c:v>
                </c:pt>
                <c:pt idx="6">
                  <c:v>35.93</c:v>
                </c:pt>
                <c:pt idx="7">
                  <c:v>36.590000000000003</c:v>
                </c:pt>
                <c:pt idx="8">
                  <c:v>35.71</c:v>
                </c:pt>
                <c:pt idx="9">
                  <c:v>35.46</c:v>
                </c:pt>
                <c:pt idx="10">
                  <c:v>35.49</c:v>
                </c:pt>
                <c:pt idx="11">
                  <c:v>34.69</c:v>
                </c:pt>
                <c:pt idx="12">
                  <c:v>34.950000000000003</c:v>
                </c:pt>
                <c:pt idx="13">
                  <c:v>34.630000000000003</c:v>
                </c:pt>
                <c:pt idx="14">
                  <c:v>34.76</c:v>
                </c:pt>
                <c:pt idx="15">
                  <c:v>33.89</c:v>
                </c:pt>
                <c:pt idx="16">
                  <c:v>33.520000000000003</c:v>
                </c:pt>
                <c:pt idx="17">
                  <c:v>33.14</c:v>
                </c:pt>
                <c:pt idx="18">
                  <c:v>32.590000000000003</c:v>
                </c:pt>
                <c:pt idx="19">
                  <c:v>33.35</c:v>
                </c:pt>
                <c:pt idx="20">
                  <c:v>33.29</c:v>
                </c:pt>
                <c:pt idx="21">
                  <c:v>33.54</c:v>
                </c:pt>
                <c:pt idx="22">
                  <c:v>33.67</c:v>
                </c:pt>
                <c:pt idx="23">
                  <c:v>33.49</c:v>
                </c:pt>
                <c:pt idx="24">
                  <c:v>33.31</c:v>
                </c:pt>
                <c:pt idx="25">
                  <c:v>32.869999999999997</c:v>
                </c:pt>
                <c:pt idx="26">
                  <c:v>32.270000000000003</c:v>
                </c:pt>
                <c:pt idx="27">
                  <c:v>32.76</c:v>
                </c:pt>
                <c:pt idx="28">
                  <c:v>32.6</c:v>
                </c:pt>
                <c:pt idx="29">
                  <c:v>33.4</c:v>
                </c:pt>
                <c:pt idx="30">
                  <c:v>33.229999999999997</c:v>
                </c:pt>
                <c:pt idx="31">
                  <c:v>33.44</c:v>
                </c:pt>
                <c:pt idx="32">
                  <c:v>33</c:v>
                </c:pt>
                <c:pt idx="33">
                  <c:v>31.38</c:v>
                </c:pt>
                <c:pt idx="34">
                  <c:v>30.5</c:v>
                </c:pt>
                <c:pt idx="35">
                  <c:v>31.21</c:v>
                </c:pt>
                <c:pt idx="36">
                  <c:v>31.32</c:v>
                </c:pt>
                <c:pt idx="37">
                  <c:v>30.44</c:v>
                </c:pt>
                <c:pt idx="38">
                  <c:v>30.45</c:v>
                </c:pt>
                <c:pt idx="39">
                  <c:v>30.65</c:v>
                </c:pt>
                <c:pt idx="40">
                  <c:v>32.06</c:v>
                </c:pt>
                <c:pt idx="41">
                  <c:v>31.6</c:v>
                </c:pt>
                <c:pt idx="42">
                  <c:v>30.88</c:v>
                </c:pt>
                <c:pt idx="43">
                  <c:v>30.83</c:v>
                </c:pt>
                <c:pt idx="44">
                  <c:v>30.89</c:v>
                </c:pt>
                <c:pt idx="45">
                  <c:v>29.83</c:v>
                </c:pt>
                <c:pt idx="46">
                  <c:v>29.82</c:v>
                </c:pt>
                <c:pt idx="47">
                  <c:v>29.77</c:v>
                </c:pt>
                <c:pt idx="48">
                  <c:v>30.08</c:v>
                </c:pt>
                <c:pt idx="49">
                  <c:v>29.66</c:v>
                </c:pt>
                <c:pt idx="50">
                  <c:v>30.69</c:v>
                </c:pt>
                <c:pt idx="51">
                  <c:v>30.14</c:v>
                </c:pt>
                <c:pt idx="53">
                  <c:v>30.81</c:v>
                </c:pt>
                <c:pt idx="54">
                  <c:v>30.71</c:v>
                </c:pt>
                <c:pt idx="55">
                  <c:v>30.36</c:v>
                </c:pt>
                <c:pt idx="56">
                  <c:v>29.89</c:v>
                </c:pt>
                <c:pt idx="57">
                  <c:v>28.1</c:v>
                </c:pt>
                <c:pt idx="58">
                  <c:v>28.21</c:v>
                </c:pt>
                <c:pt idx="59">
                  <c:v>29</c:v>
                </c:pt>
                <c:pt idx="60">
                  <c:v>29.09</c:v>
                </c:pt>
                <c:pt idx="61">
                  <c:v>29.52</c:v>
                </c:pt>
                <c:pt idx="62">
                  <c:v>29.32</c:v>
                </c:pt>
                <c:pt idx="63">
                  <c:v>28.02</c:v>
                </c:pt>
                <c:pt idx="64">
                  <c:v>25.51</c:v>
                </c:pt>
                <c:pt idx="65">
                  <c:v>26.15</c:v>
                </c:pt>
                <c:pt idx="66">
                  <c:v>26.55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401112"/>
        <c:axId val="420404640"/>
      </c:lineChart>
      <c:catAx>
        <c:axId val="420401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04640"/>
        <c:crosses val="autoZero"/>
        <c:auto val="1"/>
        <c:lblAlgn val="ctr"/>
        <c:lblOffset val="100"/>
        <c:noMultiLvlLbl val="0"/>
      </c:catAx>
      <c:valAx>
        <c:axId val="42040464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01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42493</c:v>
                </c:pt>
                <c:pt idx="1">
                  <c:v>42492</c:v>
                </c:pt>
                <c:pt idx="2">
                  <c:v>42489</c:v>
                </c:pt>
                <c:pt idx="3">
                  <c:v>42488</c:v>
                </c:pt>
                <c:pt idx="4">
                  <c:v>42487</c:v>
                </c:pt>
                <c:pt idx="5">
                  <c:v>42486</c:v>
                </c:pt>
                <c:pt idx="6">
                  <c:v>42485</c:v>
                </c:pt>
                <c:pt idx="7">
                  <c:v>42482</c:v>
                </c:pt>
                <c:pt idx="8">
                  <c:v>42481</c:v>
                </c:pt>
                <c:pt idx="9">
                  <c:v>42480</c:v>
                </c:pt>
                <c:pt idx="10">
                  <c:v>42479</c:v>
                </c:pt>
                <c:pt idx="11">
                  <c:v>42478</c:v>
                </c:pt>
                <c:pt idx="12">
                  <c:v>42475</c:v>
                </c:pt>
                <c:pt idx="13">
                  <c:v>42474</c:v>
                </c:pt>
                <c:pt idx="14">
                  <c:v>42473</c:v>
                </c:pt>
                <c:pt idx="15">
                  <c:v>42472</c:v>
                </c:pt>
                <c:pt idx="16">
                  <c:v>42471</c:v>
                </c:pt>
                <c:pt idx="17">
                  <c:v>42468</c:v>
                </c:pt>
                <c:pt idx="18">
                  <c:v>42467</c:v>
                </c:pt>
                <c:pt idx="19">
                  <c:v>42466</c:v>
                </c:pt>
                <c:pt idx="20">
                  <c:v>42465</c:v>
                </c:pt>
                <c:pt idx="21">
                  <c:v>42464</c:v>
                </c:pt>
                <c:pt idx="22">
                  <c:v>42461</c:v>
                </c:pt>
                <c:pt idx="23">
                  <c:v>42460</c:v>
                </c:pt>
                <c:pt idx="24">
                  <c:v>42459</c:v>
                </c:pt>
                <c:pt idx="25">
                  <c:v>42458</c:v>
                </c:pt>
                <c:pt idx="26">
                  <c:v>42457</c:v>
                </c:pt>
                <c:pt idx="27">
                  <c:v>42453</c:v>
                </c:pt>
                <c:pt idx="28">
                  <c:v>42452</c:v>
                </c:pt>
                <c:pt idx="29">
                  <c:v>42451</c:v>
                </c:pt>
                <c:pt idx="30">
                  <c:v>42450</c:v>
                </c:pt>
                <c:pt idx="31">
                  <c:v>42447</c:v>
                </c:pt>
                <c:pt idx="32">
                  <c:v>42446</c:v>
                </c:pt>
                <c:pt idx="33">
                  <c:v>42445</c:v>
                </c:pt>
                <c:pt idx="34">
                  <c:v>42444</c:v>
                </c:pt>
                <c:pt idx="35">
                  <c:v>42443</c:v>
                </c:pt>
                <c:pt idx="36">
                  <c:v>42440</c:v>
                </c:pt>
                <c:pt idx="37">
                  <c:v>42439</c:v>
                </c:pt>
                <c:pt idx="38">
                  <c:v>42438</c:v>
                </c:pt>
                <c:pt idx="39">
                  <c:v>42437</c:v>
                </c:pt>
                <c:pt idx="40">
                  <c:v>42436</c:v>
                </c:pt>
                <c:pt idx="41">
                  <c:v>42433</c:v>
                </c:pt>
                <c:pt idx="42">
                  <c:v>42432</c:v>
                </c:pt>
                <c:pt idx="43">
                  <c:v>42431</c:v>
                </c:pt>
                <c:pt idx="44">
                  <c:v>42430</c:v>
                </c:pt>
                <c:pt idx="45">
                  <c:v>42429</c:v>
                </c:pt>
                <c:pt idx="46">
                  <c:v>42426</c:v>
                </c:pt>
                <c:pt idx="47">
                  <c:v>42425</c:v>
                </c:pt>
                <c:pt idx="48">
                  <c:v>42424</c:v>
                </c:pt>
                <c:pt idx="49">
                  <c:v>42423</c:v>
                </c:pt>
                <c:pt idx="50">
                  <c:v>42422</c:v>
                </c:pt>
                <c:pt idx="51">
                  <c:v>42419</c:v>
                </c:pt>
                <c:pt idx="52">
                  <c:v>42418</c:v>
                </c:pt>
                <c:pt idx="53">
                  <c:v>42417</c:v>
                </c:pt>
                <c:pt idx="54">
                  <c:v>42417</c:v>
                </c:pt>
                <c:pt idx="55">
                  <c:v>42416</c:v>
                </c:pt>
                <c:pt idx="56">
                  <c:v>42412</c:v>
                </c:pt>
                <c:pt idx="57">
                  <c:v>42411</c:v>
                </c:pt>
                <c:pt idx="58">
                  <c:v>42410</c:v>
                </c:pt>
                <c:pt idx="59">
                  <c:v>42409</c:v>
                </c:pt>
                <c:pt idx="60">
                  <c:v>42408</c:v>
                </c:pt>
                <c:pt idx="61">
                  <c:v>42405</c:v>
                </c:pt>
                <c:pt idx="62">
                  <c:v>42404</c:v>
                </c:pt>
                <c:pt idx="63">
                  <c:v>42403</c:v>
                </c:pt>
                <c:pt idx="64">
                  <c:v>42402</c:v>
                </c:pt>
                <c:pt idx="65">
                  <c:v>42401</c:v>
                </c:pt>
                <c:pt idx="66">
                  <c:v>42398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102.13</c:v>
                </c:pt>
                <c:pt idx="1">
                  <c:v>104.37</c:v>
                </c:pt>
                <c:pt idx="2">
                  <c:v>104.37</c:v>
                </c:pt>
                <c:pt idx="3">
                  <c:v>104.23</c:v>
                </c:pt>
                <c:pt idx="4">
                  <c:v>105.89</c:v>
                </c:pt>
                <c:pt idx="5">
                  <c:v>104.8</c:v>
                </c:pt>
                <c:pt idx="6">
                  <c:v>105.2</c:v>
                </c:pt>
                <c:pt idx="7">
                  <c:v>105.7</c:v>
                </c:pt>
                <c:pt idx="8">
                  <c:v>105.43</c:v>
                </c:pt>
                <c:pt idx="9">
                  <c:v>105.53</c:v>
                </c:pt>
                <c:pt idx="10">
                  <c:v>105</c:v>
                </c:pt>
                <c:pt idx="11">
                  <c:v>105.13</c:v>
                </c:pt>
                <c:pt idx="12">
                  <c:v>104.57</c:v>
                </c:pt>
                <c:pt idx="13">
                  <c:v>104.68</c:v>
                </c:pt>
                <c:pt idx="14">
                  <c:v>104.61</c:v>
                </c:pt>
                <c:pt idx="15">
                  <c:v>103.08</c:v>
                </c:pt>
                <c:pt idx="16">
                  <c:v>102.14</c:v>
                </c:pt>
                <c:pt idx="17">
                  <c:v>101.32</c:v>
                </c:pt>
                <c:pt idx="18">
                  <c:v>100.89</c:v>
                </c:pt>
                <c:pt idx="19">
                  <c:v>100.37</c:v>
                </c:pt>
                <c:pt idx="20">
                  <c:v>99.86</c:v>
                </c:pt>
                <c:pt idx="21">
                  <c:v>100.27</c:v>
                </c:pt>
                <c:pt idx="22">
                  <c:v>99.97</c:v>
                </c:pt>
                <c:pt idx="23">
                  <c:v>100.1</c:v>
                </c:pt>
                <c:pt idx="24">
                  <c:v>100.25</c:v>
                </c:pt>
                <c:pt idx="25">
                  <c:v>100.12</c:v>
                </c:pt>
                <c:pt idx="26">
                  <c:v>98.91</c:v>
                </c:pt>
                <c:pt idx="27">
                  <c:v>99.06</c:v>
                </c:pt>
                <c:pt idx="28">
                  <c:v>99.11</c:v>
                </c:pt>
                <c:pt idx="29">
                  <c:v>98.66</c:v>
                </c:pt>
                <c:pt idx="30">
                  <c:v>99.17</c:v>
                </c:pt>
                <c:pt idx="31">
                  <c:v>99.05</c:v>
                </c:pt>
                <c:pt idx="32">
                  <c:v>98.84</c:v>
                </c:pt>
                <c:pt idx="33">
                  <c:v>97.49</c:v>
                </c:pt>
                <c:pt idx="34">
                  <c:v>96.29</c:v>
                </c:pt>
                <c:pt idx="35">
                  <c:v>96.83</c:v>
                </c:pt>
                <c:pt idx="36">
                  <c:v>96.75</c:v>
                </c:pt>
                <c:pt idx="37">
                  <c:v>96.18</c:v>
                </c:pt>
                <c:pt idx="38">
                  <c:v>96.6</c:v>
                </c:pt>
                <c:pt idx="39">
                  <c:v>96.9</c:v>
                </c:pt>
                <c:pt idx="40">
                  <c:v>96.92</c:v>
                </c:pt>
                <c:pt idx="41">
                  <c:v>97</c:v>
                </c:pt>
                <c:pt idx="42">
                  <c:v>96.11</c:v>
                </c:pt>
                <c:pt idx="43">
                  <c:v>95.53</c:v>
                </c:pt>
                <c:pt idx="44">
                  <c:v>95.05</c:v>
                </c:pt>
                <c:pt idx="45">
                  <c:v>96.62</c:v>
                </c:pt>
                <c:pt idx="46">
                  <c:v>97.69</c:v>
                </c:pt>
                <c:pt idx="47">
                  <c:v>98.07</c:v>
                </c:pt>
                <c:pt idx="48">
                  <c:v>93.61</c:v>
                </c:pt>
                <c:pt idx="49">
                  <c:v>91.6</c:v>
                </c:pt>
                <c:pt idx="50">
                  <c:v>92.37</c:v>
                </c:pt>
                <c:pt idx="51">
                  <c:v>88.23</c:v>
                </c:pt>
                <c:pt idx="52">
                  <c:v>88.36</c:v>
                </c:pt>
                <c:pt idx="53">
                  <c:v>88.12</c:v>
                </c:pt>
                <c:pt idx="55">
                  <c:v>86.48</c:v>
                </c:pt>
                <c:pt idx="56">
                  <c:v>85.95</c:v>
                </c:pt>
                <c:pt idx="57">
                  <c:v>84.66</c:v>
                </c:pt>
                <c:pt idx="58">
                  <c:v>86.96</c:v>
                </c:pt>
                <c:pt idx="59">
                  <c:v>87.24</c:v>
                </c:pt>
                <c:pt idx="60">
                  <c:v>86.78</c:v>
                </c:pt>
                <c:pt idx="61">
                  <c:v>87.84</c:v>
                </c:pt>
                <c:pt idx="62">
                  <c:v>88.12</c:v>
                </c:pt>
                <c:pt idx="63">
                  <c:v>85.96</c:v>
                </c:pt>
                <c:pt idx="64">
                  <c:v>85.42</c:v>
                </c:pt>
                <c:pt idx="65">
                  <c:v>87.56</c:v>
                </c:pt>
                <c:pt idx="66">
                  <c:v>87.69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403856"/>
        <c:axId val="420402288"/>
      </c:lineChart>
      <c:dateAx>
        <c:axId val="4204038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02288"/>
        <c:crosses val="autoZero"/>
        <c:auto val="1"/>
        <c:lblOffset val="100"/>
        <c:baseTimeUnit val="days"/>
      </c:dateAx>
      <c:valAx>
        <c:axId val="42040228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03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42493</c:v>
                </c:pt>
                <c:pt idx="1">
                  <c:v>42492</c:v>
                </c:pt>
                <c:pt idx="2">
                  <c:v>42489</c:v>
                </c:pt>
                <c:pt idx="3">
                  <c:v>42488</c:v>
                </c:pt>
                <c:pt idx="4">
                  <c:v>42487</c:v>
                </c:pt>
                <c:pt idx="5">
                  <c:v>42486</c:v>
                </c:pt>
                <c:pt idx="6">
                  <c:v>42485</c:v>
                </c:pt>
                <c:pt idx="7">
                  <c:v>42482</c:v>
                </c:pt>
                <c:pt idx="8">
                  <c:v>42481</c:v>
                </c:pt>
                <c:pt idx="9">
                  <c:v>42480</c:v>
                </c:pt>
                <c:pt idx="10">
                  <c:v>42479</c:v>
                </c:pt>
                <c:pt idx="11">
                  <c:v>42478</c:v>
                </c:pt>
                <c:pt idx="12">
                  <c:v>42475</c:v>
                </c:pt>
                <c:pt idx="13">
                  <c:v>42474</c:v>
                </c:pt>
                <c:pt idx="14">
                  <c:v>42473</c:v>
                </c:pt>
                <c:pt idx="15">
                  <c:v>42472</c:v>
                </c:pt>
                <c:pt idx="16">
                  <c:v>42471</c:v>
                </c:pt>
                <c:pt idx="17">
                  <c:v>42468</c:v>
                </c:pt>
                <c:pt idx="18">
                  <c:v>42467</c:v>
                </c:pt>
                <c:pt idx="19">
                  <c:v>42466</c:v>
                </c:pt>
                <c:pt idx="20">
                  <c:v>42465</c:v>
                </c:pt>
                <c:pt idx="21">
                  <c:v>42464</c:v>
                </c:pt>
                <c:pt idx="22">
                  <c:v>42461</c:v>
                </c:pt>
                <c:pt idx="23">
                  <c:v>42460</c:v>
                </c:pt>
                <c:pt idx="24">
                  <c:v>42459</c:v>
                </c:pt>
                <c:pt idx="25">
                  <c:v>42458</c:v>
                </c:pt>
                <c:pt idx="26">
                  <c:v>42457</c:v>
                </c:pt>
                <c:pt idx="27">
                  <c:v>42453</c:v>
                </c:pt>
                <c:pt idx="28">
                  <c:v>42452</c:v>
                </c:pt>
                <c:pt idx="29">
                  <c:v>42451</c:v>
                </c:pt>
                <c:pt idx="30">
                  <c:v>42450</c:v>
                </c:pt>
                <c:pt idx="31">
                  <c:v>42447</c:v>
                </c:pt>
                <c:pt idx="32">
                  <c:v>42446</c:v>
                </c:pt>
                <c:pt idx="33">
                  <c:v>42445</c:v>
                </c:pt>
                <c:pt idx="34">
                  <c:v>42444</c:v>
                </c:pt>
                <c:pt idx="35">
                  <c:v>42443</c:v>
                </c:pt>
                <c:pt idx="36">
                  <c:v>42440</c:v>
                </c:pt>
                <c:pt idx="37">
                  <c:v>42439</c:v>
                </c:pt>
                <c:pt idx="38">
                  <c:v>42438</c:v>
                </c:pt>
                <c:pt idx="39">
                  <c:v>42438</c:v>
                </c:pt>
                <c:pt idx="40">
                  <c:v>42437</c:v>
                </c:pt>
                <c:pt idx="41">
                  <c:v>42436</c:v>
                </c:pt>
                <c:pt idx="42">
                  <c:v>42433</c:v>
                </c:pt>
                <c:pt idx="43">
                  <c:v>42432</c:v>
                </c:pt>
                <c:pt idx="44">
                  <c:v>42431</c:v>
                </c:pt>
                <c:pt idx="45">
                  <c:v>42430</c:v>
                </c:pt>
                <c:pt idx="46">
                  <c:v>42429</c:v>
                </c:pt>
                <c:pt idx="47">
                  <c:v>42426</c:v>
                </c:pt>
                <c:pt idx="48">
                  <c:v>42425</c:v>
                </c:pt>
                <c:pt idx="49">
                  <c:v>42424</c:v>
                </c:pt>
                <c:pt idx="50">
                  <c:v>42423</c:v>
                </c:pt>
                <c:pt idx="51">
                  <c:v>42422</c:v>
                </c:pt>
                <c:pt idx="52">
                  <c:v>42419</c:v>
                </c:pt>
                <c:pt idx="53">
                  <c:v>42418</c:v>
                </c:pt>
                <c:pt idx="54">
                  <c:v>42417</c:v>
                </c:pt>
                <c:pt idx="55">
                  <c:v>42416</c:v>
                </c:pt>
                <c:pt idx="56">
                  <c:v>42412</c:v>
                </c:pt>
                <c:pt idx="57">
                  <c:v>42411</c:v>
                </c:pt>
                <c:pt idx="58">
                  <c:v>42410</c:v>
                </c:pt>
                <c:pt idx="59">
                  <c:v>42409</c:v>
                </c:pt>
                <c:pt idx="60">
                  <c:v>42408</c:v>
                </c:pt>
                <c:pt idx="61">
                  <c:v>42405</c:v>
                </c:pt>
                <c:pt idx="62">
                  <c:v>42404</c:v>
                </c:pt>
                <c:pt idx="63">
                  <c:v>42403</c:v>
                </c:pt>
                <c:pt idx="64">
                  <c:v>42402</c:v>
                </c:pt>
                <c:pt idx="65">
                  <c:v>42401</c:v>
                </c:pt>
                <c:pt idx="66">
                  <c:v>42398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132.46</c:v>
                </c:pt>
                <c:pt idx="1">
                  <c:v>132.1</c:v>
                </c:pt>
                <c:pt idx="2">
                  <c:v>131.68</c:v>
                </c:pt>
                <c:pt idx="3">
                  <c:v>132.07</c:v>
                </c:pt>
                <c:pt idx="4">
                  <c:v>132.80000000000001</c:v>
                </c:pt>
                <c:pt idx="5">
                  <c:v>134.24</c:v>
                </c:pt>
                <c:pt idx="6">
                  <c:v>133.78</c:v>
                </c:pt>
                <c:pt idx="7">
                  <c:v>134.13</c:v>
                </c:pt>
                <c:pt idx="8">
                  <c:v>132.96</c:v>
                </c:pt>
                <c:pt idx="9">
                  <c:v>133.93</c:v>
                </c:pt>
                <c:pt idx="10">
                  <c:v>130.5</c:v>
                </c:pt>
                <c:pt idx="11">
                  <c:v>127.81</c:v>
                </c:pt>
                <c:pt idx="12">
                  <c:v>127.33</c:v>
                </c:pt>
                <c:pt idx="13">
                  <c:v>127.98</c:v>
                </c:pt>
                <c:pt idx="14">
                  <c:v>127.76</c:v>
                </c:pt>
                <c:pt idx="15">
                  <c:v>126.8</c:v>
                </c:pt>
                <c:pt idx="16">
                  <c:v>126.33</c:v>
                </c:pt>
                <c:pt idx="17">
                  <c:v>125.68</c:v>
                </c:pt>
                <c:pt idx="18">
                  <c:v>126.87</c:v>
                </c:pt>
                <c:pt idx="19">
                  <c:v>128.03</c:v>
                </c:pt>
                <c:pt idx="20">
                  <c:v>127.04</c:v>
                </c:pt>
                <c:pt idx="21">
                  <c:v>129.49</c:v>
                </c:pt>
                <c:pt idx="22">
                  <c:v>129.91999999999999</c:v>
                </c:pt>
                <c:pt idx="23">
                  <c:v>128.9</c:v>
                </c:pt>
                <c:pt idx="24">
                  <c:v>129.68</c:v>
                </c:pt>
                <c:pt idx="25">
                  <c:v>129.83000000000001</c:v>
                </c:pt>
                <c:pt idx="26">
                  <c:v>128.91999999999999</c:v>
                </c:pt>
                <c:pt idx="27">
                  <c:v>128.59</c:v>
                </c:pt>
                <c:pt idx="28">
                  <c:v>129.79</c:v>
                </c:pt>
                <c:pt idx="29">
                  <c:v>128.02000000000001</c:v>
                </c:pt>
                <c:pt idx="30">
                  <c:v>126.74</c:v>
                </c:pt>
                <c:pt idx="31">
                  <c:v>126.72</c:v>
                </c:pt>
                <c:pt idx="32">
                  <c:v>124.53</c:v>
                </c:pt>
                <c:pt idx="33">
                  <c:v>124.9</c:v>
                </c:pt>
                <c:pt idx="34">
                  <c:v>124.85</c:v>
                </c:pt>
                <c:pt idx="35">
                  <c:v>125.22</c:v>
                </c:pt>
                <c:pt idx="36">
                  <c:v>125.1</c:v>
                </c:pt>
                <c:pt idx="37">
                  <c:v>122.09</c:v>
                </c:pt>
                <c:pt idx="38">
                  <c:v>121.1</c:v>
                </c:pt>
                <c:pt idx="40">
                  <c:v>121.66</c:v>
                </c:pt>
                <c:pt idx="41">
                  <c:v>121.76</c:v>
                </c:pt>
                <c:pt idx="42">
                  <c:v>121.8</c:v>
                </c:pt>
                <c:pt idx="43">
                  <c:v>121.82</c:v>
                </c:pt>
                <c:pt idx="44">
                  <c:v>121.27</c:v>
                </c:pt>
                <c:pt idx="45">
                  <c:v>121.67</c:v>
                </c:pt>
                <c:pt idx="46">
                  <c:v>119.1</c:v>
                </c:pt>
                <c:pt idx="47">
                  <c:v>121.33</c:v>
                </c:pt>
                <c:pt idx="48">
                  <c:v>121.2</c:v>
                </c:pt>
                <c:pt idx="49">
                  <c:v>120.2</c:v>
                </c:pt>
                <c:pt idx="50">
                  <c:v>121.15</c:v>
                </c:pt>
                <c:pt idx="51">
                  <c:v>121.27</c:v>
                </c:pt>
                <c:pt idx="52">
                  <c:v>117.68</c:v>
                </c:pt>
                <c:pt idx="53">
                  <c:v>117.45</c:v>
                </c:pt>
                <c:pt idx="54">
                  <c:v>118.3</c:v>
                </c:pt>
                <c:pt idx="55">
                  <c:v>115.15</c:v>
                </c:pt>
                <c:pt idx="56">
                  <c:v>111.82</c:v>
                </c:pt>
                <c:pt idx="57">
                  <c:v>110.62</c:v>
                </c:pt>
                <c:pt idx="58">
                  <c:v>112.74</c:v>
                </c:pt>
                <c:pt idx="59">
                  <c:v>111.16</c:v>
                </c:pt>
                <c:pt idx="60">
                  <c:v>110.02</c:v>
                </c:pt>
                <c:pt idx="61">
                  <c:v>111.72</c:v>
                </c:pt>
                <c:pt idx="62">
                  <c:v>114.2</c:v>
                </c:pt>
                <c:pt idx="63">
                  <c:v>112.75</c:v>
                </c:pt>
                <c:pt idx="64">
                  <c:v>113.88</c:v>
                </c:pt>
                <c:pt idx="65">
                  <c:v>115.89</c:v>
                </c:pt>
                <c:pt idx="66">
                  <c:v>115.16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397976"/>
        <c:axId val="420399152"/>
      </c:lineChart>
      <c:dateAx>
        <c:axId val="4203979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399152"/>
        <c:crosses val="autoZero"/>
        <c:auto val="1"/>
        <c:lblOffset val="100"/>
        <c:baseTimeUnit val="days"/>
      </c:dateAx>
      <c:valAx>
        <c:axId val="42039915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397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42493</c:v>
                </c:pt>
                <c:pt idx="1">
                  <c:v>42492</c:v>
                </c:pt>
                <c:pt idx="2">
                  <c:v>42489</c:v>
                </c:pt>
                <c:pt idx="3">
                  <c:v>42488</c:v>
                </c:pt>
                <c:pt idx="4">
                  <c:v>42487</c:v>
                </c:pt>
                <c:pt idx="5">
                  <c:v>42486</c:v>
                </c:pt>
                <c:pt idx="6">
                  <c:v>42485</c:v>
                </c:pt>
                <c:pt idx="7">
                  <c:v>42482</c:v>
                </c:pt>
                <c:pt idx="8">
                  <c:v>42481</c:v>
                </c:pt>
                <c:pt idx="9">
                  <c:v>42480</c:v>
                </c:pt>
                <c:pt idx="10">
                  <c:v>42479</c:v>
                </c:pt>
                <c:pt idx="11">
                  <c:v>42478</c:v>
                </c:pt>
                <c:pt idx="12">
                  <c:v>42475</c:v>
                </c:pt>
                <c:pt idx="13">
                  <c:v>42474</c:v>
                </c:pt>
                <c:pt idx="14">
                  <c:v>42473</c:v>
                </c:pt>
                <c:pt idx="15">
                  <c:v>42472</c:v>
                </c:pt>
                <c:pt idx="16">
                  <c:v>42471</c:v>
                </c:pt>
                <c:pt idx="17">
                  <c:v>42468</c:v>
                </c:pt>
                <c:pt idx="18">
                  <c:v>42467</c:v>
                </c:pt>
                <c:pt idx="19">
                  <c:v>42466</c:v>
                </c:pt>
                <c:pt idx="20">
                  <c:v>42465</c:v>
                </c:pt>
                <c:pt idx="21">
                  <c:v>42464</c:v>
                </c:pt>
                <c:pt idx="22">
                  <c:v>42461</c:v>
                </c:pt>
                <c:pt idx="23">
                  <c:v>42460</c:v>
                </c:pt>
                <c:pt idx="24">
                  <c:v>42459</c:v>
                </c:pt>
                <c:pt idx="25">
                  <c:v>42458</c:v>
                </c:pt>
                <c:pt idx="26">
                  <c:v>42457</c:v>
                </c:pt>
                <c:pt idx="27">
                  <c:v>42453</c:v>
                </c:pt>
                <c:pt idx="28">
                  <c:v>42452</c:v>
                </c:pt>
                <c:pt idx="29">
                  <c:v>42451</c:v>
                </c:pt>
                <c:pt idx="30">
                  <c:v>42450</c:v>
                </c:pt>
                <c:pt idx="31">
                  <c:v>42447</c:v>
                </c:pt>
                <c:pt idx="32">
                  <c:v>42446</c:v>
                </c:pt>
                <c:pt idx="33">
                  <c:v>42445</c:v>
                </c:pt>
                <c:pt idx="34">
                  <c:v>42444</c:v>
                </c:pt>
                <c:pt idx="35">
                  <c:v>42443</c:v>
                </c:pt>
                <c:pt idx="36">
                  <c:v>42440</c:v>
                </c:pt>
                <c:pt idx="37">
                  <c:v>42439</c:v>
                </c:pt>
                <c:pt idx="38">
                  <c:v>42438</c:v>
                </c:pt>
                <c:pt idx="39">
                  <c:v>42437</c:v>
                </c:pt>
                <c:pt idx="40">
                  <c:v>42436</c:v>
                </c:pt>
                <c:pt idx="41">
                  <c:v>42433</c:v>
                </c:pt>
                <c:pt idx="42">
                  <c:v>42432</c:v>
                </c:pt>
                <c:pt idx="43">
                  <c:v>42431</c:v>
                </c:pt>
                <c:pt idx="44">
                  <c:v>42430</c:v>
                </c:pt>
                <c:pt idx="45">
                  <c:v>42429</c:v>
                </c:pt>
                <c:pt idx="46">
                  <c:v>42426</c:v>
                </c:pt>
                <c:pt idx="47">
                  <c:v>42425</c:v>
                </c:pt>
                <c:pt idx="48">
                  <c:v>42424</c:v>
                </c:pt>
                <c:pt idx="49">
                  <c:v>42423</c:v>
                </c:pt>
                <c:pt idx="50">
                  <c:v>42422</c:v>
                </c:pt>
                <c:pt idx="51">
                  <c:v>42419</c:v>
                </c:pt>
                <c:pt idx="52">
                  <c:v>42418</c:v>
                </c:pt>
                <c:pt idx="53">
                  <c:v>42417</c:v>
                </c:pt>
                <c:pt idx="54">
                  <c:v>42416</c:v>
                </c:pt>
                <c:pt idx="55">
                  <c:v>42412</c:v>
                </c:pt>
                <c:pt idx="56">
                  <c:v>42411</c:v>
                </c:pt>
                <c:pt idx="57">
                  <c:v>42410</c:v>
                </c:pt>
                <c:pt idx="58">
                  <c:v>42409</c:v>
                </c:pt>
                <c:pt idx="59">
                  <c:v>42408</c:v>
                </c:pt>
                <c:pt idx="60">
                  <c:v>42405</c:v>
                </c:pt>
                <c:pt idx="61">
                  <c:v>42404</c:v>
                </c:pt>
                <c:pt idx="62">
                  <c:v>42403</c:v>
                </c:pt>
                <c:pt idx="63">
                  <c:v>42402</c:v>
                </c:pt>
                <c:pt idx="64">
                  <c:v>42401</c:v>
                </c:pt>
                <c:pt idx="65">
                  <c:v>42398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273.70999999999998</c:v>
                </c:pt>
                <c:pt idx="1">
                  <c:v>273.69</c:v>
                </c:pt>
                <c:pt idx="2">
                  <c:v>274.99</c:v>
                </c:pt>
                <c:pt idx="3">
                  <c:v>281.08</c:v>
                </c:pt>
                <c:pt idx="4">
                  <c:v>280.06</c:v>
                </c:pt>
                <c:pt idx="5">
                  <c:v>281.7</c:v>
                </c:pt>
                <c:pt idx="6">
                  <c:v>284.85000000000002</c:v>
                </c:pt>
                <c:pt idx="7">
                  <c:v>282.7</c:v>
                </c:pt>
                <c:pt idx="8">
                  <c:v>279.60000000000002</c:v>
                </c:pt>
                <c:pt idx="9">
                  <c:v>265.89</c:v>
                </c:pt>
                <c:pt idx="10">
                  <c:v>271</c:v>
                </c:pt>
                <c:pt idx="11">
                  <c:v>272.92</c:v>
                </c:pt>
                <c:pt idx="12">
                  <c:v>268.5</c:v>
                </c:pt>
                <c:pt idx="13">
                  <c:v>270.56</c:v>
                </c:pt>
                <c:pt idx="14">
                  <c:v>271.73</c:v>
                </c:pt>
                <c:pt idx="15">
                  <c:v>267.61</c:v>
                </c:pt>
                <c:pt idx="16">
                  <c:v>265.19</c:v>
                </c:pt>
                <c:pt idx="17">
                  <c:v>270.83</c:v>
                </c:pt>
                <c:pt idx="18">
                  <c:v>273.04000000000002</c:v>
                </c:pt>
                <c:pt idx="19">
                  <c:v>279.57</c:v>
                </c:pt>
                <c:pt idx="20">
                  <c:v>265.62</c:v>
                </c:pt>
                <c:pt idx="21">
                  <c:v>264.01</c:v>
                </c:pt>
                <c:pt idx="22">
                  <c:v>260.54000000000002</c:v>
                </c:pt>
                <c:pt idx="23">
                  <c:v>260.32</c:v>
                </c:pt>
                <c:pt idx="24">
                  <c:v>254.18</c:v>
                </c:pt>
                <c:pt idx="25">
                  <c:v>254.68</c:v>
                </c:pt>
                <c:pt idx="26">
                  <c:v>251.76</c:v>
                </c:pt>
                <c:pt idx="27">
                  <c:v>254.69</c:v>
                </c:pt>
                <c:pt idx="28">
                  <c:v>255.24</c:v>
                </c:pt>
                <c:pt idx="29">
                  <c:v>259.42</c:v>
                </c:pt>
                <c:pt idx="30">
                  <c:v>256.05</c:v>
                </c:pt>
                <c:pt idx="31">
                  <c:v>250.78</c:v>
                </c:pt>
                <c:pt idx="32">
                  <c:v>246.31</c:v>
                </c:pt>
                <c:pt idx="33">
                  <c:v>250.84</c:v>
                </c:pt>
                <c:pt idx="34">
                  <c:v>250.33</c:v>
                </c:pt>
                <c:pt idx="35">
                  <c:v>257.77</c:v>
                </c:pt>
                <c:pt idx="36">
                  <c:v>259.74</c:v>
                </c:pt>
                <c:pt idx="37">
                  <c:v>251.97</c:v>
                </c:pt>
                <c:pt idx="38">
                  <c:v>255.66</c:v>
                </c:pt>
                <c:pt idx="39">
                  <c:v>261.27999999999997</c:v>
                </c:pt>
                <c:pt idx="40">
                  <c:v>269.52</c:v>
                </c:pt>
                <c:pt idx="41">
                  <c:v>263.94</c:v>
                </c:pt>
                <c:pt idx="42">
                  <c:v>268.64</c:v>
                </c:pt>
                <c:pt idx="43">
                  <c:v>273.66000000000003</c:v>
                </c:pt>
                <c:pt idx="44">
                  <c:v>270.89999999999998</c:v>
                </c:pt>
                <c:pt idx="45">
                  <c:v>259.42</c:v>
                </c:pt>
                <c:pt idx="46">
                  <c:v>264.49</c:v>
                </c:pt>
                <c:pt idx="47">
                  <c:v>262.35000000000002</c:v>
                </c:pt>
                <c:pt idx="48">
                  <c:v>257.22000000000003</c:v>
                </c:pt>
                <c:pt idx="49">
                  <c:v>258.99</c:v>
                </c:pt>
                <c:pt idx="50">
                  <c:v>265.83</c:v>
                </c:pt>
                <c:pt idx="51">
                  <c:v>261.39999999999998</c:v>
                </c:pt>
                <c:pt idx="52">
                  <c:v>259.05</c:v>
                </c:pt>
                <c:pt idx="53">
                  <c:v>265.63</c:v>
                </c:pt>
                <c:pt idx="54">
                  <c:v>256.52</c:v>
                </c:pt>
                <c:pt idx="55">
                  <c:v>247.22</c:v>
                </c:pt>
                <c:pt idx="56">
                  <c:v>245.11</c:v>
                </c:pt>
                <c:pt idx="57">
                  <c:v>252.2</c:v>
                </c:pt>
                <c:pt idx="58">
                  <c:v>249.99</c:v>
                </c:pt>
                <c:pt idx="59">
                  <c:v>250.77</c:v>
                </c:pt>
                <c:pt idx="60">
                  <c:v>263.86</c:v>
                </c:pt>
                <c:pt idx="61">
                  <c:v>273.27</c:v>
                </c:pt>
                <c:pt idx="62">
                  <c:v>270.43</c:v>
                </c:pt>
                <c:pt idx="63">
                  <c:v>266.06</c:v>
                </c:pt>
                <c:pt idx="64">
                  <c:v>273.45</c:v>
                </c:pt>
                <c:pt idx="65">
                  <c:v>273.06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401896"/>
        <c:axId val="420408560"/>
      </c:lineChart>
      <c:dateAx>
        <c:axId val="420401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08560"/>
        <c:crosses val="autoZero"/>
        <c:auto val="1"/>
        <c:lblOffset val="100"/>
        <c:baseTimeUnit val="days"/>
      </c:dateAx>
      <c:valAx>
        <c:axId val="420408560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01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338137</xdr:colOff>
      <xdr:row>30</xdr:row>
      <xdr:rowOff>9525</xdr:rowOff>
    </xdr:from>
    <xdr:to>
      <xdr:col>27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285750</xdr:colOff>
      <xdr:row>14</xdr:row>
      <xdr:rowOff>238125</xdr:rowOff>
    </xdr:from>
    <xdr:to>
      <xdr:col>26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276225</xdr:colOff>
      <xdr:row>0</xdr:row>
      <xdr:rowOff>28575</xdr:rowOff>
    </xdr:from>
    <xdr:to>
      <xdr:col>26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323850</xdr:colOff>
      <xdr:row>45</xdr:row>
      <xdr:rowOff>114300</xdr:rowOff>
    </xdr:from>
    <xdr:to>
      <xdr:col>26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14</xdr:row>
      <xdr:rowOff>38100</xdr:rowOff>
    </xdr:from>
    <xdr:to>
      <xdr:col>20</xdr:col>
      <xdr:colOff>1104900</xdr:colOff>
      <xdr:row>42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KR" connectionId="1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F" backgroundRefresh="0" adjustColumnWidth="0" connectionId="6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F" backgroundRefresh="0" adjustColumnWidth="0" connectionId="6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nke" connectionId="1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HES" backgroundRefresh="0" connectionId="6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HES" backgroundRefresh="0" adjustColumnWidth="0" connectionId="69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SPY+Historical+Prices" connectionId="66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WFC" connectionId="6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ual" connectionId="2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FTR" backgroundRefresh="0" adjustColumnWidth="0" connectionId="47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mo" backgroundRefresh="0" connectionId="5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8.xml"/><Relationship Id="rId4" Type="http://schemas.openxmlformats.org/officeDocument/2006/relationships/queryTable" Target="../queryTables/queryTable1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queryTable" Target="../queryTables/queryTable30.xml"/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queryTable" Target="../queryTables/queryTable52.xml"/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queryTable" Target="../queryTables/queryTable56.xml"/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61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63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65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6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B181"/>
  <sheetViews>
    <sheetView zoomScaleNormal="100" workbookViewId="0">
      <pane ySplit="1" topLeftCell="A164" activePane="bottomLeft" state="frozen"/>
      <selection pane="bottomLeft" activeCell="M188" sqref="M188"/>
    </sheetView>
  </sheetViews>
  <sheetFormatPr defaultRowHeight="20.100000000000001" customHeight="1" x14ac:dyDescent="0.25"/>
  <cols>
    <col min="1" max="1" width="10.7109375" style="183" bestFit="1" customWidth="1"/>
    <col min="2" max="2" width="15.42578125" style="194" bestFit="1" customWidth="1"/>
    <col min="3" max="3" width="11.42578125" style="183" bestFit="1" customWidth="1"/>
    <col min="4" max="4" width="12.5703125" style="195" bestFit="1" customWidth="1"/>
    <col min="5" max="5" width="13.7109375" style="195" bestFit="1" customWidth="1"/>
    <col min="6" max="6" width="11.28515625" style="195" customWidth="1"/>
    <col min="7" max="7" width="16" style="195" bestFit="1" customWidth="1"/>
    <col min="8" max="8" width="16.5703125" style="195" bestFit="1" customWidth="1"/>
    <col min="9" max="9" width="14.7109375" style="249" bestFit="1" customWidth="1"/>
    <col min="10" max="10" width="14.7109375" style="183" bestFit="1" customWidth="1"/>
    <col min="11" max="11" width="10.28515625" style="183" bestFit="1" customWidth="1"/>
    <col min="12" max="12" width="10" style="183" bestFit="1" customWidth="1"/>
    <col min="13" max="13" width="14" style="239" bestFit="1" customWidth="1"/>
    <col min="14" max="14" width="11.42578125" style="205" customWidth="1"/>
    <col min="15" max="15" width="11.42578125" style="238" customWidth="1"/>
    <col min="16" max="16" width="11.5703125" style="385" bestFit="1" customWidth="1"/>
    <col min="17" max="17" width="15" style="385" bestFit="1" customWidth="1"/>
    <col min="18" max="18" width="12" style="385" customWidth="1"/>
    <col min="19" max="19" width="11.42578125" style="183" bestFit="1" customWidth="1"/>
    <col min="20" max="20" width="9.140625" style="183"/>
    <col min="21" max="21" width="11.42578125" style="183" bestFit="1" customWidth="1"/>
    <col min="22" max="16384" width="9.140625" style="183"/>
  </cols>
  <sheetData>
    <row r="1" spans="1:28" ht="20.100000000000001" customHeight="1" x14ac:dyDescent="0.25">
      <c r="A1" s="389"/>
      <c r="B1" s="390" t="s">
        <v>88</v>
      </c>
      <c r="C1" s="389" t="s">
        <v>140</v>
      </c>
      <c r="D1" s="391" t="s">
        <v>142</v>
      </c>
      <c r="E1" s="391" t="s">
        <v>152</v>
      </c>
      <c r="F1" s="391" t="s">
        <v>166</v>
      </c>
      <c r="G1" s="391" t="s">
        <v>167</v>
      </c>
      <c r="H1" s="391" t="s">
        <v>168</v>
      </c>
      <c r="I1" s="389" t="s">
        <v>87</v>
      </c>
      <c r="J1" s="389" t="s">
        <v>89</v>
      </c>
      <c r="K1" s="389" t="s">
        <v>139</v>
      </c>
      <c r="L1" s="389" t="s">
        <v>141</v>
      </c>
      <c r="M1" s="392" t="s">
        <v>98</v>
      </c>
      <c r="N1" s="392" t="s">
        <v>76</v>
      </c>
      <c r="O1" s="389" t="s">
        <v>162</v>
      </c>
      <c r="P1" s="393" t="s">
        <v>229</v>
      </c>
      <c r="Q1" s="393" t="s">
        <v>230</v>
      </c>
      <c r="R1" s="393" t="s">
        <v>231</v>
      </c>
      <c r="S1" s="240" t="s">
        <v>163</v>
      </c>
      <c r="T1" s="181"/>
      <c r="U1" s="182"/>
      <c r="V1" s="181"/>
      <c r="W1" s="182"/>
      <c r="X1" s="182"/>
      <c r="Y1" s="180"/>
      <c r="Z1" s="180"/>
      <c r="AA1" s="180"/>
      <c r="AB1" s="180"/>
    </row>
    <row r="2" spans="1:28" ht="20.100000000000001" customHeight="1" x14ac:dyDescent="0.25">
      <c r="A2" s="180"/>
      <c r="B2" s="184">
        <v>42233</v>
      </c>
      <c r="C2" s="223">
        <v>2102.44</v>
      </c>
      <c r="D2" s="224"/>
      <c r="E2" s="224"/>
      <c r="F2" s="242">
        <v>5091.7</v>
      </c>
      <c r="G2" s="224"/>
      <c r="H2" s="224"/>
      <c r="I2" s="246">
        <v>322588.21000000002</v>
      </c>
      <c r="J2" s="186">
        <v>360000</v>
      </c>
      <c r="K2" s="187"/>
      <c r="L2" s="187"/>
      <c r="M2" s="185">
        <f t="shared" ref="M2:M29" si="0">I2-J2</f>
        <v>-37411.789999999979</v>
      </c>
      <c r="N2" s="203">
        <f t="shared" ref="N2:N29" si="1">M2/J2</f>
        <v>-0.10392163888888883</v>
      </c>
      <c r="O2" s="185" t="b">
        <f>L2&gt;D2</f>
        <v>0</v>
      </c>
      <c r="P2" s="203">
        <f>COUNTIF(O$2:O2, TRUE)/(COUNTIF(O$2:O2,FALSE) + COUNTIF(O$2:O2, TRUE))</f>
        <v>0</v>
      </c>
      <c r="Q2" s="386"/>
      <c r="R2" s="386"/>
      <c r="S2" s="384">
        <f>LOOKUP(2,1/(M:M&lt;&gt;""),M:M)</f>
        <v>-85767.780000000028</v>
      </c>
      <c r="T2" s="181"/>
      <c r="U2" s="182"/>
      <c r="V2" s="181"/>
      <c r="W2" s="182"/>
      <c r="X2" s="182"/>
      <c r="Y2" s="180"/>
      <c r="Z2" s="180"/>
      <c r="AA2" s="180"/>
      <c r="AB2" s="180"/>
    </row>
    <row r="3" spans="1:28" ht="20.100000000000001" customHeight="1" x14ac:dyDescent="0.25">
      <c r="A3" s="180"/>
      <c r="B3" s="184">
        <v>42234</v>
      </c>
      <c r="C3" s="225">
        <v>2096.92</v>
      </c>
      <c r="D3" s="188">
        <f>(C3-C2)/C2</f>
        <v>-2.6255208234242031E-3</v>
      </c>
      <c r="E3" s="226">
        <f>(C3-$C$2)/$C$2</f>
        <v>-2.6255208234242031E-3</v>
      </c>
      <c r="F3" s="243">
        <v>5059.3500000000004</v>
      </c>
      <c r="G3" s="188">
        <f t="shared" ref="G3:G66" si="2">(F3-F2)/F2</f>
        <v>-6.3534772276448836E-3</v>
      </c>
      <c r="H3" s="226">
        <f>(F3-F$2)/F$2</f>
        <v>-6.3534772276448836E-3</v>
      </c>
      <c r="I3" s="246">
        <v>319994.03000000003</v>
      </c>
      <c r="J3" s="186">
        <v>360000</v>
      </c>
      <c r="K3" s="186">
        <f t="shared" ref="K3:K28" si="3">I3-I2-J3+J2</f>
        <v>-2594.179999999993</v>
      </c>
      <c r="L3" s="188">
        <f>K3/I2</f>
        <v>-8.0417694124654861E-3</v>
      </c>
      <c r="M3" s="185">
        <f t="shared" si="0"/>
        <v>-40005.969999999972</v>
      </c>
      <c r="N3" s="203">
        <f t="shared" si="1"/>
        <v>-0.11112769444444437</v>
      </c>
      <c r="O3" s="185" t="b">
        <f>L3&gt;D3</f>
        <v>0</v>
      </c>
      <c r="P3" s="203">
        <f>COUNTIF(O$2:O3, TRUE)/(COUNTIF(O$2:O3,FALSE) + COUNTIF(O$2:O3, TRUE))</f>
        <v>0</v>
      </c>
      <c r="Q3" s="386"/>
      <c r="R3" s="386"/>
      <c r="T3" s="181"/>
      <c r="U3" s="182"/>
      <c r="V3" s="181"/>
      <c r="W3" s="182"/>
      <c r="X3" s="182"/>
      <c r="Y3" s="180"/>
      <c r="Z3" s="180"/>
      <c r="AA3" s="180"/>
      <c r="AB3" s="180"/>
    </row>
    <row r="4" spans="1:28" ht="20.100000000000001" customHeight="1" x14ac:dyDescent="0.25">
      <c r="A4" s="180"/>
      <c r="B4" s="184">
        <v>42235</v>
      </c>
      <c r="C4" s="225">
        <v>2079.61</v>
      </c>
      <c r="D4" s="188">
        <f t="shared" ref="D4:D67" si="4">(C4-C3)/C3</f>
        <v>-8.254964424012334E-3</v>
      </c>
      <c r="E4" s="226">
        <f t="shared" ref="E4:E43" si="5">(C4-$C$2)/$C$2</f>
        <v>-1.0858811666444668E-2</v>
      </c>
      <c r="F4" s="243">
        <v>5019.05</v>
      </c>
      <c r="G4" s="188">
        <f t="shared" si="2"/>
        <v>-7.9654501072272486E-3</v>
      </c>
      <c r="H4" s="226">
        <f t="shared" ref="H4:H66" si="6">(F4-F$2)/F$2</f>
        <v>-1.4268319029007923E-2</v>
      </c>
      <c r="I4" s="246">
        <v>311839.78000000003</v>
      </c>
      <c r="J4" s="186">
        <v>360000</v>
      </c>
      <c r="K4" s="186">
        <f t="shared" si="3"/>
        <v>-8154.25</v>
      </c>
      <c r="L4" s="188">
        <f t="shared" ref="L4:L67" si="7">K4/I3</f>
        <v>-2.5482506658014836E-2</v>
      </c>
      <c r="M4" s="185">
        <f t="shared" si="0"/>
        <v>-48160.219999999972</v>
      </c>
      <c r="N4" s="203">
        <f t="shared" si="1"/>
        <v>-0.13377838888888882</v>
      </c>
      <c r="O4" s="185" t="b">
        <f t="shared" ref="O4:O6" si="8">L4&gt;D4</f>
        <v>0</v>
      </c>
      <c r="P4" s="203">
        <f>COUNTIF(O$2:O4, TRUE)/(COUNTIF(O$2:O4,FALSE) + COUNTIF(O$2:O4, TRUE))</f>
        <v>0</v>
      </c>
      <c r="Q4" s="386"/>
      <c r="R4" s="386"/>
      <c r="S4" s="180"/>
      <c r="T4" s="181"/>
      <c r="U4" s="182"/>
      <c r="V4" s="181"/>
      <c r="W4" s="182"/>
      <c r="X4" s="182"/>
      <c r="Y4" s="180"/>
      <c r="Z4" s="180"/>
      <c r="AA4" s="180"/>
      <c r="AB4" s="180"/>
    </row>
    <row r="5" spans="1:28" ht="20.100000000000001" customHeight="1" x14ac:dyDescent="0.25">
      <c r="A5" s="180"/>
      <c r="B5" s="184">
        <v>42236</v>
      </c>
      <c r="C5" s="225">
        <v>2035.73</v>
      </c>
      <c r="D5" s="188">
        <f t="shared" si="4"/>
        <v>-2.1100110116800797E-2</v>
      </c>
      <c r="E5" s="226">
        <f t="shared" si="5"/>
        <v>-3.1729799661345884E-2</v>
      </c>
      <c r="F5" s="243">
        <v>4877.49</v>
      </c>
      <c r="G5" s="188">
        <f t="shared" si="2"/>
        <v>-2.8204540699933334E-2</v>
      </c>
      <c r="H5" s="226">
        <f t="shared" si="6"/>
        <v>-4.2070428344167965E-2</v>
      </c>
      <c r="I5" s="246">
        <v>301697.40999999997</v>
      </c>
      <c r="J5" s="186">
        <v>360000</v>
      </c>
      <c r="K5" s="186">
        <f t="shared" si="3"/>
        <v>-10142.370000000054</v>
      </c>
      <c r="L5" s="188">
        <f t="shared" si="7"/>
        <v>-3.2524298214936055E-2</v>
      </c>
      <c r="M5" s="185">
        <f t="shared" si="0"/>
        <v>-58302.590000000026</v>
      </c>
      <c r="N5" s="203">
        <f t="shared" si="1"/>
        <v>-0.16195163888888897</v>
      </c>
      <c r="O5" s="185" t="b">
        <f t="shared" si="8"/>
        <v>0</v>
      </c>
      <c r="P5" s="203">
        <f>COUNTIF(O$2:O5, TRUE)/(COUNTIF(O$2:O5,FALSE) + COUNTIF(O$2:O5, TRUE))</f>
        <v>0</v>
      </c>
      <c r="Q5" s="386"/>
      <c r="R5" s="386"/>
      <c r="S5" s="180"/>
      <c r="T5" s="181"/>
      <c r="U5" s="182"/>
      <c r="V5" s="181"/>
      <c r="W5" s="182"/>
      <c r="X5" s="182"/>
      <c r="Y5" s="180"/>
      <c r="Z5" s="180"/>
      <c r="AA5" s="180"/>
      <c r="AB5" s="180"/>
    </row>
    <row r="6" spans="1:28" ht="20.100000000000001" customHeight="1" x14ac:dyDescent="0.25">
      <c r="A6" s="180"/>
      <c r="B6" s="184">
        <v>42237</v>
      </c>
      <c r="C6" s="225">
        <v>1970.89</v>
      </c>
      <c r="D6" s="188">
        <f t="shared" si="4"/>
        <v>-3.1850982202944356E-2</v>
      </c>
      <c r="E6" s="226">
        <f t="shared" si="5"/>
        <v>-6.2570156579973724E-2</v>
      </c>
      <c r="F6" s="243">
        <v>4706.04</v>
      </c>
      <c r="G6" s="188">
        <f t="shared" si="2"/>
        <v>-3.5151276578732057E-2</v>
      </c>
      <c r="H6" s="226">
        <f t="shared" si="6"/>
        <v>-7.5742875660388453E-2</v>
      </c>
      <c r="I6" s="246">
        <v>295093.56</v>
      </c>
      <c r="J6" s="186">
        <v>360000</v>
      </c>
      <c r="K6" s="186">
        <f t="shared" si="3"/>
        <v>-6603.8499999999767</v>
      </c>
      <c r="L6" s="188">
        <f t="shared" si="7"/>
        <v>-2.1888984728108792E-2</v>
      </c>
      <c r="M6" s="185">
        <f t="shared" si="0"/>
        <v>-64906.44</v>
      </c>
      <c r="N6" s="203">
        <f t="shared" si="1"/>
        <v>-0.18029566666666666</v>
      </c>
      <c r="O6" s="185" t="b">
        <f t="shared" si="8"/>
        <v>1</v>
      </c>
      <c r="P6" s="203">
        <f>COUNTIF(O$2:O6, TRUE)/(COUNTIF(O$2:O6,FALSE) + COUNTIF(O$2:O6, TRUE))</f>
        <v>0.2</v>
      </c>
      <c r="Q6" s="386"/>
      <c r="R6" s="386"/>
      <c r="S6" s="180"/>
      <c r="T6" s="181"/>
      <c r="U6" s="182"/>
      <c r="V6" s="181"/>
      <c r="W6" s="182"/>
      <c r="X6" s="182"/>
      <c r="Y6" s="180"/>
      <c r="Z6" s="180"/>
      <c r="AA6" s="180"/>
      <c r="AB6" s="180"/>
    </row>
    <row r="7" spans="1:28" ht="20.100000000000001" customHeight="1" x14ac:dyDescent="0.25">
      <c r="A7" s="180"/>
      <c r="B7" s="189">
        <v>42240</v>
      </c>
      <c r="C7" s="227">
        <v>1893.21</v>
      </c>
      <c r="D7" s="188">
        <f t="shared" si="4"/>
        <v>-3.9413665907280494E-2</v>
      </c>
      <c r="E7" s="228">
        <f t="shared" si="5"/>
        <v>-9.95177032400449E-2</v>
      </c>
      <c r="F7" s="244">
        <v>4526.25</v>
      </c>
      <c r="G7" s="188">
        <f t="shared" si="2"/>
        <v>-3.8204095162812035E-2</v>
      </c>
      <c r="H7" s="228">
        <f t="shared" si="6"/>
        <v>-0.11105328279356597</v>
      </c>
      <c r="I7" s="247">
        <v>283095.28999999998</v>
      </c>
      <c r="J7" s="190">
        <v>360000</v>
      </c>
      <c r="K7" s="190">
        <f t="shared" si="3"/>
        <v>-11998.270000000019</v>
      </c>
      <c r="L7" s="188">
        <f t="shared" si="7"/>
        <v>-4.0659206524195309E-2</v>
      </c>
      <c r="M7" s="191">
        <f t="shared" si="0"/>
        <v>-76904.710000000021</v>
      </c>
      <c r="N7" s="204">
        <f t="shared" si="1"/>
        <v>-0.2136241944444445</v>
      </c>
      <c r="O7" s="191" t="b">
        <f t="shared" ref="O7:O58" si="9">L7&gt;D7</f>
        <v>0</v>
      </c>
      <c r="P7" s="204">
        <f>COUNTIF(O$2:O7, TRUE)/(COUNTIF(O$2:O7,FALSE) + COUNTIF(O$2:O7, TRUE))</f>
        <v>0.16666666666666666</v>
      </c>
      <c r="Q7" s="387"/>
      <c r="R7" s="387"/>
      <c r="S7" s="180"/>
      <c r="T7" s="181"/>
      <c r="U7" s="182"/>
      <c r="V7" s="181"/>
      <c r="W7" s="182"/>
      <c r="X7" s="182"/>
      <c r="Y7" s="180"/>
      <c r="Z7" s="180"/>
      <c r="AA7" s="180"/>
      <c r="AB7" s="180"/>
    </row>
    <row r="8" spans="1:28" ht="20.100000000000001" customHeight="1" x14ac:dyDescent="0.25">
      <c r="A8" s="180"/>
      <c r="B8" s="189">
        <v>42241</v>
      </c>
      <c r="C8" s="227">
        <v>1867.61</v>
      </c>
      <c r="D8" s="188">
        <f t="shared" si="4"/>
        <v>-1.3522007595565277E-2</v>
      </c>
      <c r="E8" s="228">
        <f t="shared" si="5"/>
        <v>-0.11169403169650509</v>
      </c>
      <c r="F8" s="244">
        <v>4506.49</v>
      </c>
      <c r="G8" s="188">
        <f t="shared" si="2"/>
        <v>-4.3656448494891397E-3</v>
      </c>
      <c r="H8" s="228">
        <f t="shared" si="6"/>
        <v>-0.11493410845100852</v>
      </c>
      <c r="I8" s="247">
        <v>276943.21000000002</v>
      </c>
      <c r="J8" s="190">
        <v>360000</v>
      </c>
      <c r="K8" s="190">
        <f t="shared" si="3"/>
        <v>-6152.0799999999581</v>
      </c>
      <c r="L8" s="188">
        <f t="shared" si="7"/>
        <v>-2.1731481297339698E-2</v>
      </c>
      <c r="M8" s="191">
        <f t="shared" si="0"/>
        <v>-83056.789999999979</v>
      </c>
      <c r="N8" s="204">
        <f t="shared" si="1"/>
        <v>-0.2307133055555555</v>
      </c>
      <c r="O8" s="191" t="b">
        <f t="shared" si="9"/>
        <v>0</v>
      </c>
      <c r="P8" s="204">
        <f>COUNTIF(O$2:O8, TRUE)/(COUNTIF(O$2:O8,FALSE) + COUNTIF(O$2:O8, TRUE))</f>
        <v>0.14285714285714285</v>
      </c>
      <c r="Q8" s="387"/>
      <c r="R8" s="387"/>
      <c r="S8" s="180"/>
      <c r="T8" s="181"/>
      <c r="U8" s="182"/>
      <c r="V8" s="181"/>
      <c r="W8" s="182"/>
      <c r="X8" s="182"/>
      <c r="Y8" s="180"/>
      <c r="Z8" s="180"/>
      <c r="AA8" s="180"/>
      <c r="AB8" s="180"/>
    </row>
    <row r="9" spans="1:28" ht="20.100000000000001" customHeight="1" x14ac:dyDescent="0.25">
      <c r="A9" s="180"/>
      <c r="B9" s="189">
        <v>42242</v>
      </c>
      <c r="C9" s="227">
        <v>1940.51</v>
      </c>
      <c r="D9" s="188">
        <f t="shared" si="4"/>
        <v>3.9033845395987435E-2</v>
      </c>
      <c r="E9" s="228">
        <f t="shared" si="5"/>
        <v>-7.7020033865413548E-2</v>
      </c>
      <c r="F9" s="244">
        <v>4697.54</v>
      </c>
      <c r="G9" s="188">
        <f t="shared" si="2"/>
        <v>4.239441339046579E-2</v>
      </c>
      <c r="H9" s="228">
        <f t="shared" si="6"/>
        <v>-7.741225916687941E-2</v>
      </c>
      <c r="I9" s="247">
        <v>284832.2</v>
      </c>
      <c r="J9" s="190">
        <v>360000</v>
      </c>
      <c r="K9" s="190">
        <f t="shared" si="3"/>
        <v>7888.9899999999907</v>
      </c>
      <c r="L9" s="188">
        <f t="shared" si="7"/>
        <v>2.8485948436865412E-2</v>
      </c>
      <c r="M9" s="191">
        <f t="shared" si="0"/>
        <v>-75167.799999999988</v>
      </c>
      <c r="N9" s="204">
        <f t="shared" si="1"/>
        <v>-0.2087994444444444</v>
      </c>
      <c r="O9" s="191" t="b">
        <f t="shared" si="9"/>
        <v>0</v>
      </c>
      <c r="P9" s="204">
        <f>COUNTIF(O$2:O9, TRUE)/(COUNTIF(O$2:O9,FALSE) + COUNTIF(O$2:O9, TRUE))</f>
        <v>0.125</v>
      </c>
      <c r="Q9" s="387"/>
      <c r="R9" s="387"/>
      <c r="S9" s="180"/>
      <c r="T9" s="181"/>
      <c r="U9" s="182"/>
      <c r="V9" s="181"/>
      <c r="W9" s="182"/>
      <c r="X9" s="182"/>
      <c r="Y9" s="180"/>
      <c r="Z9" s="180"/>
      <c r="AA9" s="180"/>
      <c r="AB9" s="180"/>
    </row>
    <row r="10" spans="1:28" ht="20.100000000000001" customHeight="1" x14ac:dyDescent="0.25">
      <c r="A10" s="180"/>
      <c r="B10" s="189">
        <v>42243</v>
      </c>
      <c r="C10" s="227">
        <v>1987.66</v>
      </c>
      <c r="D10" s="188">
        <f t="shared" si="4"/>
        <v>2.429773616214299E-2</v>
      </c>
      <c r="E10" s="228">
        <f t="shared" si="5"/>
        <v>-5.4593710165331696E-2</v>
      </c>
      <c r="F10" s="244">
        <v>4812.71</v>
      </c>
      <c r="G10" s="188">
        <f t="shared" si="2"/>
        <v>2.4517087667161978E-2</v>
      </c>
      <c r="H10" s="228">
        <f t="shared" si="6"/>
        <v>-5.4793094644224875E-2</v>
      </c>
      <c r="I10" s="247">
        <v>300742.98</v>
      </c>
      <c r="J10" s="190">
        <v>360000</v>
      </c>
      <c r="K10" s="190">
        <f t="shared" si="3"/>
        <v>15910.77999999997</v>
      </c>
      <c r="L10" s="188">
        <f t="shared" si="7"/>
        <v>5.5860187155806013E-2</v>
      </c>
      <c r="M10" s="191">
        <f t="shared" si="0"/>
        <v>-59257.020000000019</v>
      </c>
      <c r="N10" s="204">
        <f t="shared" si="1"/>
        <v>-0.16460283333333339</v>
      </c>
      <c r="O10" s="191" t="b">
        <f t="shared" si="9"/>
        <v>1</v>
      </c>
      <c r="P10" s="204">
        <f>COUNTIF(O$2:O10, TRUE)/(COUNTIF(O$2:O10,FALSE) + COUNTIF(O$2:O10, TRUE))</f>
        <v>0.22222222222222221</v>
      </c>
      <c r="Q10" s="387"/>
      <c r="R10" s="387"/>
      <c r="S10" s="180" t="s">
        <v>127</v>
      </c>
      <c r="T10" s="181"/>
      <c r="U10" s="182"/>
      <c r="V10" s="181"/>
      <c r="W10" s="182"/>
      <c r="X10" s="182"/>
      <c r="Y10" s="180"/>
      <c r="Z10" s="180"/>
      <c r="AA10" s="180"/>
      <c r="AB10" s="180"/>
    </row>
    <row r="11" spans="1:28" ht="20.100000000000001" customHeight="1" x14ac:dyDescent="0.25">
      <c r="A11" s="180"/>
      <c r="B11" s="189">
        <v>42244</v>
      </c>
      <c r="C11" s="227">
        <v>1988.87</v>
      </c>
      <c r="D11" s="188">
        <f t="shared" si="4"/>
        <v>6.0875602467213154E-4</v>
      </c>
      <c r="E11" s="228">
        <f t="shared" si="5"/>
        <v>-5.401818839063191E-2</v>
      </c>
      <c r="F11" s="244">
        <v>4828.32</v>
      </c>
      <c r="G11" s="188">
        <f t="shared" si="2"/>
        <v>3.2434948293164709E-3</v>
      </c>
      <c r="H11" s="228">
        <f t="shared" si="6"/>
        <v>-5.1727320934069197E-2</v>
      </c>
      <c r="I11" s="247">
        <v>307941.06</v>
      </c>
      <c r="J11" s="190">
        <v>360000</v>
      </c>
      <c r="K11" s="190">
        <f t="shared" si="3"/>
        <v>7198.0800000000163</v>
      </c>
      <c r="L11" s="188">
        <f t="shared" si="7"/>
        <v>2.3934324252556174E-2</v>
      </c>
      <c r="M11" s="191">
        <f t="shared" si="0"/>
        <v>-52058.94</v>
      </c>
      <c r="N11" s="204">
        <f t="shared" si="1"/>
        <v>-0.14460816666666668</v>
      </c>
      <c r="O11" s="191" t="b">
        <f t="shared" si="9"/>
        <v>1</v>
      </c>
      <c r="P11" s="204">
        <f>COUNTIF(O$2:O11, TRUE)/(COUNTIF(O$2:O11,FALSE) + COUNTIF(O$2:O11, TRUE))</f>
        <v>0.3</v>
      </c>
      <c r="Q11" s="387"/>
      <c r="R11" s="387"/>
      <c r="S11" s="180"/>
      <c r="T11" s="181"/>
      <c r="U11" s="182"/>
      <c r="V11" s="181"/>
      <c r="W11" s="182"/>
      <c r="X11" s="182"/>
      <c r="Y11" s="180"/>
      <c r="Z11" s="180"/>
      <c r="AA11" s="180"/>
      <c r="AB11" s="180"/>
    </row>
    <row r="12" spans="1:28" ht="20.100000000000001" customHeight="1" x14ac:dyDescent="0.25">
      <c r="A12" s="180"/>
      <c r="B12" s="184">
        <v>42247</v>
      </c>
      <c r="C12" s="225">
        <v>1972.18</v>
      </c>
      <c r="D12" s="188">
        <f t="shared" si="4"/>
        <v>-8.391699809439445E-3</v>
      </c>
      <c r="E12" s="226">
        <f t="shared" si="5"/>
        <v>-6.1956583778847427E-2</v>
      </c>
      <c r="F12" s="243">
        <v>4776.51</v>
      </c>
      <c r="G12" s="188">
        <f t="shared" si="2"/>
        <v>-1.0730440401630277E-2</v>
      </c>
      <c r="H12" s="226">
        <f t="shared" si="6"/>
        <v>-6.1902704401280442E-2</v>
      </c>
      <c r="I12" s="246">
        <v>311200.71000000002</v>
      </c>
      <c r="J12" s="186">
        <v>360000</v>
      </c>
      <c r="K12" s="186">
        <f t="shared" si="3"/>
        <v>3259.6500000000233</v>
      </c>
      <c r="L12" s="188">
        <f t="shared" si="7"/>
        <v>1.0585304863209938E-2</v>
      </c>
      <c r="M12" s="185">
        <f t="shared" si="0"/>
        <v>-48799.289999999979</v>
      </c>
      <c r="N12" s="203">
        <f t="shared" si="1"/>
        <v>-0.13555358333333328</v>
      </c>
      <c r="O12" s="185" t="b">
        <f t="shared" si="9"/>
        <v>1</v>
      </c>
      <c r="P12" s="203">
        <f>COUNTIF(O$2:O12, TRUE)/(COUNTIF(O$2:O12,FALSE) + COUNTIF(O$2:O12, TRUE))</f>
        <v>0.36363636363636365</v>
      </c>
      <c r="Q12" s="386"/>
      <c r="R12" s="386"/>
      <c r="S12" s="180"/>
      <c r="T12" s="181"/>
      <c r="U12" s="182"/>
      <c r="V12" s="181"/>
      <c r="W12" s="182"/>
      <c r="X12" s="182"/>
      <c r="Y12" s="180"/>
      <c r="Z12" s="180"/>
      <c r="AA12" s="180"/>
      <c r="AB12" s="180"/>
    </row>
    <row r="13" spans="1:28" ht="20.100000000000001" customHeight="1" x14ac:dyDescent="0.25">
      <c r="A13" s="180"/>
      <c r="B13" s="184">
        <v>42248</v>
      </c>
      <c r="C13" s="225">
        <v>1913.85</v>
      </c>
      <c r="D13" s="188">
        <f t="shared" si="4"/>
        <v>-2.9576407832956501E-2</v>
      </c>
      <c r="E13" s="226">
        <f t="shared" si="5"/>
        <v>-8.9700538422023995E-2</v>
      </c>
      <c r="F13" s="243">
        <v>4636.1000000000004</v>
      </c>
      <c r="G13" s="188">
        <f t="shared" si="2"/>
        <v>-2.9395939713305289E-2</v>
      </c>
      <c r="H13" s="226">
        <f t="shared" si="6"/>
        <v>-8.9478955947915134E-2</v>
      </c>
      <c r="I13" s="246">
        <v>307440.78999999998</v>
      </c>
      <c r="J13" s="186">
        <v>365000</v>
      </c>
      <c r="K13" s="186">
        <f t="shared" si="3"/>
        <v>-8759.9200000000419</v>
      </c>
      <c r="L13" s="188">
        <f t="shared" si="7"/>
        <v>-2.8148778966474854E-2</v>
      </c>
      <c r="M13" s="185">
        <f t="shared" si="0"/>
        <v>-57559.210000000021</v>
      </c>
      <c r="N13" s="203">
        <f t="shared" si="1"/>
        <v>-0.15769646575342472</v>
      </c>
      <c r="O13" s="185" t="b">
        <f t="shared" si="9"/>
        <v>1</v>
      </c>
      <c r="P13" s="203">
        <f>COUNTIF(O$2:O13, TRUE)/(COUNTIF(O$2:O13,FALSE) + COUNTIF(O$2:O13, TRUE))</f>
        <v>0.41666666666666669</v>
      </c>
      <c r="Q13" s="386"/>
      <c r="R13" s="386"/>
      <c r="S13" s="180"/>
      <c r="T13" s="181"/>
      <c r="U13" s="182"/>
      <c r="V13" s="181"/>
      <c r="W13" s="182"/>
      <c r="X13" s="182"/>
      <c r="Y13" s="180"/>
      <c r="Z13" s="180"/>
      <c r="AA13" s="180"/>
      <c r="AB13" s="180"/>
    </row>
    <row r="14" spans="1:28" ht="20.100000000000001" customHeight="1" x14ac:dyDescent="0.25">
      <c r="A14" s="180"/>
      <c r="B14" s="184">
        <v>42249</v>
      </c>
      <c r="C14" s="225">
        <v>1948.86</v>
      </c>
      <c r="D14" s="188">
        <f t="shared" si="4"/>
        <v>1.829296966846931E-2</v>
      </c>
      <c r="E14" s="226">
        <f t="shared" si="5"/>
        <v>-7.3048457982154147E-2</v>
      </c>
      <c r="F14" s="243">
        <v>4749.9799999999996</v>
      </c>
      <c r="G14" s="188">
        <f t="shared" si="2"/>
        <v>2.4563749703414333E-2</v>
      </c>
      <c r="H14" s="226">
        <f t="shared" si="6"/>
        <v>-6.7113144922128221E-2</v>
      </c>
      <c r="I14" s="246">
        <v>326031.94</v>
      </c>
      <c r="J14" s="186">
        <v>380000</v>
      </c>
      <c r="K14" s="186">
        <f t="shared" si="3"/>
        <v>3591.1500000000233</v>
      </c>
      <c r="L14" s="188">
        <f t="shared" si="7"/>
        <v>1.1680785753900852E-2</v>
      </c>
      <c r="M14" s="185">
        <f t="shared" si="0"/>
        <v>-53968.06</v>
      </c>
      <c r="N14" s="203">
        <f t="shared" si="1"/>
        <v>-0.14202121052631578</v>
      </c>
      <c r="O14" s="185" t="b">
        <f t="shared" si="9"/>
        <v>0</v>
      </c>
      <c r="P14" s="203">
        <f>COUNTIF(O$2:O14, TRUE)/(COUNTIF(O$2:O14,FALSE) + COUNTIF(O$2:O14, TRUE))</f>
        <v>0.38461538461538464</v>
      </c>
      <c r="Q14" s="386"/>
      <c r="R14" s="386"/>
      <c r="T14" s="181"/>
      <c r="U14" s="182"/>
      <c r="V14" s="181"/>
      <c r="W14" s="182"/>
      <c r="X14" s="182"/>
      <c r="Y14" s="180"/>
      <c r="Z14" s="180"/>
      <c r="AA14" s="180"/>
      <c r="AB14" s="180"/>
    </row>
    <row r="15" spans="1:28" ht="20.100000000000001" customHeight="1" x14ac:dyDescent="0.25">
      <c r="A15" s="180"/>
      <c r="B15" s="184">
        <v>42250</v>
      </c>
      <c r="C15" s="225">
        <v>1951.13</v>
      </c>
      <c r="D15" s="188">
        <f t="shared" si="4"/>
        <v>1.1647835144649741E-3</v>
      </c>
      <c r="E15" s="226">
        <f t="shared" si="5"/>
        <v>-7.1968760107303867E-2</v>
      </c>
      <c r="F15" s="243">
        <v>4733.5</v>
      </c>
      <c r="G15" s="188">
        <f t="shared" si="2"/>
        <v>-3.469488292582193E-3</v>
      </c>
      <c r="H15" s="226">
        <f t="shared" si="6"/>
        <v>-7.0349784944124721E-2</v>
      </c>
      <c r="I15" s="246">
        <v>328219.34000000003</v>
      </c>
      <c r="J15" s="186">
        <v>380000</v>
      </c>
      <c r="K15" s="186">
        <f t="shared" si="3"/>
        <v>2187.4000000000233</v>
      </c>
      <c r="L15" s="188">
        <f t="shared" si="7"/>
        <v>6.7091586180176802E-3</v>
      </c>
      <c r="M15" s="185">
        <f t="shared" si="0"/>
        <v>-51780.659999999974</v>
      </c>
      <c r="N15" s="203">
        <f t="shared" si="1"/>
        <v>-0.13626489473684203</v>
      </c>
      <c r="O15" s="185" t="b">
        <f t="shared" si="9"/>
        <v>1</v>
      </c>
      <c r="P15" s="203">
        <f>COUNTIF(O$2:O15, TRUE)/(COUNTIF(O$2:O15,FALSE) + COUNTIF(O$2:O15, TRUE))</f>
        <v>0.42857142857142855</v>
      </c>
      <c r="Q15" s="386"/>
      <c r="R15" s="386"/>
      <c r="S15" s="180"/>
      <c r="T15" s="181"/>
      <c r="U15" s="182"/>
      <c r="V15" s="181"/>
      <c r="W15" s="182"/>
      <c r="X15" s="182"/>
      <c r="Y15" s="180"/>
      <c r="Z15" s="180"/>
      <c r="AA15" s="180"/>
      <c r="AB15" s="180"/>
    </row>
    <row r="16" spans="1:28" ht="20.100000000000001" customHeight="1" x14ac:dyDescent="0.25">
      <c r="A16" s="180"/>
      <c r="B16" s="184">
        <v>42251</v>
      </c>
      <c r="C16" s="225">
        <v>1921.22</v>
      </c>
      <c r="D16" s="188">
        <f t="shared" si="4"/>
        <v>-1.5329578244402004E-2</v>
      </c>
      <c r="E16" s="226">
        <f t="shared" si="5"/>
        <v>-8.6195087612488355E-2</v>
      </c>
      <c r="F16" s="243">
        <v>4683.92</v>
      </c>
      <c r="G16" s="188">
        <f t="shared" si="2"/>
        <v>-1.0474279074680454E-2</v>
      </c>
      <c r="H16" s="226">
        <f t="shared" si="6"/>
        <v>-8.0087200738456654E-2</v>
      </c>
      <c r="I16" s="246">
        <v>324929.40000000002</v>
      </c>
      <c r="J16" s="186">
        <v>380000</v>
      </c>
      <c r="K16" s="186">
        <f t="shared" si="3"/>
        <v>-3289.9400000000023</v>
      </c>
      <c r="L16" s="188">
        <f t="shared" si="7"/>
        <v>-1.0023601899875863E-2</v>
      </c>
      <c r="M16" s="185">
        <f t="shared" si="0"/>
        <v>-55070.599999999977</v>
      </c>
      <c r="N16" s="203">
        <f t="shared" si="1"/>
        <v>-0.1449226315789473</v>
      </c>
      <c r="O16" s="185" t="b">
        <f t="shared" si="9"/>
        <v>1</v>
      </c>
      <c r="P16" s="203">
        <f>COUNTIF(O$2:O16, TRUE)/(COUNTIF(O$2:O16,FALSE) + COUNTIF(O$2:O16, TRUE))</f>
        <v>0.46666666666666667</v>
      </c>
      <c r="Q16" s="386"/>
      <c r="R16" s="386"/>
      <c r="S16" s="180"/>
      <c r="T16" s="181"/>
      <c r="U16" s="182"/>
      <c r="V16" s="181"/>
      <c r="W16" s="182"/>
      <c r="X16" s="182"/>
      <c r="Y16" s="180"/>
      <c r="Z16" s="180"/>
      <c r="AA16" s="180"/>
      <c r="AB16" s="180"/>
    </row>
    <row r="17" spans="1:28" ht="20.100000000000001" customHeight="1" x14ac:dyDescent="0.25">
      <c r="A17" s="180"/>
      <c r="B17" s="189">
        <v>42255</v>
      </c>
      <c r="C17" s="227">
        <v>1969.41</v>
      </c>
      <c r="D17" s="188">
        <f t="shared" si="4"/>
        <v>2.5083020164270647E-2</v>
      </c>
      <c r="E17" s="228">
        <f t="shared" si="5"/>
        <v>-6.3274100568862832E-2</v>
      </c>
      <c r="F17" s="244">
        <v>4811.93</v>
      </c>
      <c r="G17" s="188">
        <f t="shared" si="2"/>
        <v>2.7329672581939961E-2</v>
      </c>
      <c r="H17" s="228">
        <f t="shared" si="6"/>
        <v>-5.4946285130702821E-2</v>
      </c>
      <c r="I17" s="247">
        <v>331613.90000000002</v>
      </c>
      <c r="J17" s="190">
        <v>380000</v>
      </c>
      <c r="K17" s="190">
        <f t="shared" si="3"/>
        <v>6684.5</v>
      </c>
      <c r="L17" s="188">
        <f t="shared" si="7"/>
        <v>2.0572161214097585E-2</v>
      </c>
      <c r="M17" s="191">
        <f t="shared" si="0"/>
        <v>-48386.099999999977</v>
      </c>
      <c r="N17" s="204">
        <f t="shared" si="1"/>
        <v>-0.1273318421052631</v>
      </c>
      <c r="O17" s="191" t="b">
        <f t="shared" si="9"/>
        <v>0</v>
      </c>
      <c r="P17" s="204">
        <f>COUNTIF(O$2:O17, TRUE)/(COUNTIF(O$2:O17,FALSE) + COUNTIF(O$2:O17, TRUE))</f>
        <v>0.4375</v>
      </c>
      <c r="Q17" s="387"/>
      <c r="R17" s="387"/>
      <c r="S17" s="180"/>
      <c r="T17" s="181"/>
      <c r="U17" s="182"/>
      <c r="V17" s="181"/>
      <c r="W17" s="182"/>
      <c r="X17" s="182"/>
      <c r="Y17" s="180"/>
      <c r="Z17" s="180"/>
      <c r="AA17" s="180"/>
      <c r="AB17" s="180"/>
    </row>
    <row r="18" spans="1:28" ht="20.100000000000001" customHeight="1" x14ac:dyDescent="0.25">
      <c r="A18" s="180"/>
      <c r="B18" s="189">
        <v>42256</v>
      </c>
      <c r="C18" s="227">
        <v>1942.04</v>
      </c>
      <c r="D18" s="188">
        <f t="shared" si="4"/>
        <v>-1.3897563229596741E-2</v>
      </c>
      <c r="E18" s="228">
        <f t="shared" si="5"/>
        <v>-7.629230798500794E-2</v>
      </c>
      <c r="F18" s="244">
        <v>4756.53</v>
      </c>
      <c r="G18" s="188">
        <f t="shared" si="2"/>
        <v>-1.1513051935502084E-2</v>
      </c>
      <c r="H18" s="228">
        <f t="shared" si="6"/>
        <v>-6.5826737631832208E-2</v>
      </c>
      <c r="I18" s="247">
        <v>321792.48</v>
      </c>
      <c r="J18" s="190">
        <v>380000</v>
      </c>
      <c r="K18" s="190">
        <f t="shared" si="3"/>
        <v>-9821.4200000000419</v>
      </c>
      <c r="L18" s="188">
        <f t="shared" si="7"/>
        <v>-2.9617033544130814E-2</v>
      </c>
      <c r="M18" s="191">
        <f t="shared" si="0"/>
        <v>-58207.520000000019</v>
      </c>
      <c r="N18" s="204">
        <f t="shared" si="1"/>
        <v>-0.15317768421052635</v>
      </c>
      <c r="O18" s="191" t="b">
        <f t="shared" si="9"/>
        <v>0</v>
      </c>
      <c r="P18" s="204">
        <f>COUNTIF(O$2:O18, TRUE)/(COUNTIF(O$2:O18,FALSE) + COUNTIF(O$2:O18, TRUE))</f>
        <v>0.41176470588235292</v>
      </c>
      <c r="Q18" s="387"/>
      <c r="R18" s="387"/>
      <c r="S18" s="180"/>
      <c r="T18" s="181"/>
      <c r="U18" s="182"/>
      <c r="V18" s="181"/>
      <c r="W18" s="182"/>
      <c r="X18" s="182"/>
      <c r="Y18" s="180"/>
      <c r="Z18" s="180"/>
      <c r="AA18" s="180"/>
      <c r="AB18" s="180"/>
    </row>
    <row r="19" spans="1:28" ht="20.100000000000001" customHeight="1" x14ac:dyDescent="0.25">
      <c r="A19" s="180"/>
      <c r="B19" s="189">
        <v>42257</v>
      </c>
      <c r="C19" s="227">
        <v>1952.29</v>
      </c>
      <c r="D19" s="188">
        <f t="shared" si="4"/>
        <v>5.2779551399559227E-3</v>
      </c>
      <c r="E19" s="228">
        <f t="shared" si="5"/>
        <v>-7.1417020224120581E-2</v>
      </c>
      <c r="F19" s="244">
        <v>4796.25</v>
      </c>
      <c r="G19" s="188">
        <f t="shared" si="2"/>
        <v>8.3506253508335397E-3</v>
      </c>
      <c r="H19" s="228">
        <f t="shared" si="6"/>
        <v>-5.8025806705029721E-2</v>
      </c>
      <c r="I19" s="247">
        <v>323389.99</v>
      </c>
      <c r="J19" s="190">
        <v>380000</v>
      </c>
      <c r="K19" s="190">
        <f t="shared" si="3"/>
        <v>1597.5100000000093</v>
      </c>
      <c r="L19" s="188">
        <f t="shared" si="7"/>
        <v>4.9644106040017139E-3</v>
      </c>
      <c r="M19" s="191">
        <f t="shared" si="0"/>
        <v>-56610.010000000009</v>
      </c>
      <c r="N19" s="204">
        <f t="shared" si="1"/>
        <v>-0.14897371052631581</v>
      </c>
      <c r="O19" s="191" t="b">
        <f t="shared" si="9"/>
        <v>0</v>
      </c>
      <c r="P19" s="204">
        <f>COUNTIF(O$2:O19, TRUE)/(COUNTIF(O$2:O19,FALSE) + COUNTIF(O$2:O19, TRUE))</f>
        <v>0.3888888888888889</v>
      </c>
      <c r="Q19" s="387"/>
      <c r="R19" s="387"/>
      <c r="S19" s="180"/>
      <c r="T19" s="181"/>
      <c r="U19" s="182"/>
      <c r="V19" s="181"/>
      <c r="W19" s="182"/>
      <c r="X19" s="182"/>
      <c r="Y19" s="180"/>
      <c r="Z19" s="180"/>
      <c r="AA19" s="180"/>
      <c r="AB19" s="180"/>
    </row>
    <row r="20" spans="1:28" ht="20.100000000000001" customHeight="1" x14ac:dyDescent="0.25">
      <c r="A20" s="180"/>
      <c r="B20" s="189">
        <v>42258</v>
      </c>
      <c r="C20" s="227">
        <v>1961.05</v>
      </c>
      <c r="D20" s="188">
        <f t="shared" si="4"/>
        <v>4.4870382986134183E-3</v>
      </c>
      <c r="E20" s="228">
        <f t="shared" si="5"/>
        <v>-6.7250432830425644E-2</v>
      </c>
      <c r="F20" s="244">
        <v>4822.34</v>
      </c>
      <c r="G20" s="188">
        <f t="shared" si="2"/>
        <v>5.4396664060464206E-3</v>
      </c>
      <c r="H20" s="228">
        <f t="shared" si="6"/>
        <v>-5.2901781330400396E-2</v>
      </c>
      <c r="I20" s="247">
        <v>323039.64</v>
      </c>
      <c r="J20" s="190">
        <v>380000</v>
      </c>
      <c r="K20" s="190">
        <f t="shared" si="3"/>
        <v>-350.34999999997672</v>
      </c>
      <c r="L20" s="188">
        <f t="shared" si="7"/>
        <v>-1.0833668661172126E-3</v>
      </c>
      <c r="M20" s="191">
        <f t="shared" si="0"/>
        <v>-56960.359999999986</v>
      </c>
      <c r="N20" s="204">
        <f t="shared" si="1"/>
        <v>-0.14989568421052629</v>
      </c>
      <c r="O20" s="191" t="b">
        <f t="shared" si="9"/>
        <v>0</v>
      </c>
      <c r="P20" s="204">
        <f>COUNTIF(O$2:O20, TRUE)/(COUNTIF(O$2:O20,FALSE) + COUNTIF(O$2:O20, TRUE))</f>
        <v>0.36842105263157893</v>
      </c>
      <c r="Q20" s="387"/>
      <c r="R20" s="387"/>
      <c r="S20" s="180"/>
      <c r="T20" s="181"/>
      <c r="U20" s="182"/>
      <c r="V20" s="181"/>
      <c r="W20" s="182"/>
      <c r="X20" s="182"/>
      <c r="Y20" s="180"/>
      <c r="Z20" s="180"/>
      <c r="AA20" s="180"/>
      <c r="AB20" s="180"/>
    </row>
    <row r="21" spans="1:28" ht="20.100000000000001" customHeight="1" x14ac:dyDescent="0.25">
      <c r="A21" s="180"/>
      <c r="B21" s="184">
        <v>42261</v>
      </c>
      <c r="C21" s="225">
        <v>1953.03</v>
      </c>
      <c r="D21" s="188">
        <f t="shared" si="4"/>
        <v>-4.0896458529869114E-3</v>
      </c>
      <c r="E21" s="226">
        <f t="shared" si="5"/>
        <v>-7.1065048229676034E-2</v>
      </c>
      <c r="F21" s="243">
        <v>4805.76</v>
      </c>
      <c r="G21" s="188">
        <f t="shared" si="2"/>
        <v>-3.4381648743141147E-3</v>
      </c>
      <c r="H21" s="226">
        <f t="shared" si="6"/>
        <v>-5.6158061158355678E-2</v>
      </c>
      <c r="I21" s="246">
        <v>326015.75</v>
      </c>
      <c r="J21" s="186">
        <v>380000</v>
      </c>
      <c r="K21" s="186">
        <f t="shared" si="3"/>
        <v>2976.109999999986</v>
      </c>
      <c r="L21" s="188">
        <f t="shared" si="7"/>
        <v>9.2128322084558591E-3</v>
      </c>
      <c r="M21" s="185">
        <f t="shared" si="0"/>
        <v>-53984.25</v>
      </c>
      <c r="N21" s="203">
        <f t="shared" si="1"/>
        <v>-0.14206381578947369</v>
      </c>
      <c r="O21" s="185" t="b">
        <f t="shared" si="9"/>
        <v>1</v>
      </c>
      <c r="P21" s="203">
        <f>COUNTIF(O$2:O21, TRUE)/(COUNTIF(O$2:O21,FALSE) + COUNTIF(O$2:O21, TRUE))</f>
        <v>0.4</v>
      </c>
      <c r="Q21" s="386"/>
      <c r="R21" s="386"/>
      <c r="S21" s="180"/>
      <c r="T21" s="181"/>
      <c r="U21" s="182"/>
      <c r="V21" s="181"/>
      <c r="W21" s="182"/>
      <c r="X21" s="182"/>
      <c r="Y21" s="180"/>
      <c r="Z21" s="180"/>
      <c r="AA21" s="180"/>
      <c r="AB21" s="180"/>
    </row>
    <row r="22" spans="1:28" ht="20.100000000000001" customHeight="1" x14ac:dyDescent="0.25">
      <c r="A22" s="192"/>
      <c r="B22" s="184">
        <v>42262</v>
      </c>
      <c r="C22" s="225">
        <v>1978.09</v>
      </c>
      <c r="D22" s="188">
        <f t="shared" si="4"/>
        <v>1.2831344116577803E-2</v>
      </c>
      <c r="E22" s="226">
        <f t="shared" si="5"/>
        <v>-5.9145564201594399E-2</v>
      </c>
      <c r="F22" s="243">
        <v>4860.5200000000004</v>
      </c>
      <c r="G22" s="188">
        <f t="shared" si="2"/>
        <v>1.1394659741643406E-2</v>
      </c>
      <c r="H22" s="226">
        <f t="shared" si="6"/>
        <v>-4.540330341536214E-2</v>
      </c>
      <c r="I22" s="246">
        <v>328528.74</v>
      </c>
      <c r="J22" s="186">
        <v>380000</v>
      </c>
      <c r="K22" s="186">
        <f t="shared" si="3"/>
        <v>2512.9899999999907</v>
      </c>
      <c r="L22" s="188">
        <f t="shared" si="7"/>
        <v>7.7081858775227595E-3</v>
      </c>
      <c r="M22" s="185">
        <f t="shared" si="0"/>
        <v>-51471.260000000009</v>
      </c>
      <c r="N22" s="203">
        <f t="shared" si="1"/>
        <v>-0.13545068421052633</v>
      </c>
      <c r="O22" s="185" t="b">
        <f t="shared" si="9"/>
        <v>0</v>
      </c>
      <c r="P22" s="203">
        <f>COUNTIF(O$2:O22, TRUE)/(COUNTIF(O$2:O22,FALSE) + COUNTIF(O$2:O22, TRUE))</f>
        <v>0.38095238095238093</v>
      </c>
      <c r="Q22" s="386"/>
      <c r="R22" s="386"/>
      <c r="S22" s="180"/>
      <c r="T22" s="181"/>
      <c r="U22" s="182"/>
      <c r="V22" s="181"/>
      <c r="W22" s="182"/>
      <c r="X22" s="182"/>
      <c r="Y22" s="180"/>
      <c r="Z22" s="180"/>
      <c r="AA22" s="180"/>
      <c r="AB22" s="180"/>
    </row>
    <row r="23" spans="1:28" ht="20.100000000000001" customHeight="1" x14ac:dyDescent="0.25">
      <c r="A23" s="192"/>
      <c r="B23" s="184">
        <v>42263</v>
      </c>
      <c r="C23" s="225">
        <v>1995.31</v>
      </c>
      <c r="D23" s="188">
        <f t="shared" si="4"/>
        <v>8.7053672987579076E-3</v>
      </c>
      <c r="E23" s="226">
        <f t="shared" si="5"/>
        <v>-5.0955080763303642E-2</v>
      </c>
      <c r="F23" s="243">
        <v>4889.24</v>
      </c>
      <c r="G23" s="188">
        <f t="shared" si="2"/>
        <v>5.908832799782604E-3</v>
      </c>
      <c r="H23" s="226">
        <f t="shared" si="6"/>
        <v>-3.9762751144018706E-2</v>
      </c>
      <c r="I23" s="246">
        <v>333204.93</v>
      </c>
      <c r="J23" s="186">
        <v>380000</v>
      </c>
      <c r="K23" s="186">
        <f t="shared" si="3"/>
        <v>4676.1900000000023</v>
      </c>
      <c r="L23" s="188">
        <f t="shared" si="7"/>
        <v>1.4233731879895812E-2</v>
      </c>
      <c r="M23" s="185">
        <f t="shared" si="0"/>
        <v>-46795.070000000007</v>
      </c>
      <c r="N23" s="203">
        <f t="shared" si="1"/>
        <v>-0.1231449210526316</v>
      </c>
      <c r="O23" s="185" t="b">
        <f t="shared" si="9"/>
        <v>1</v>
      </c>
      <c r="P23" s="203">
        <f>COUNTIF(O$2:O23, TRUE)/(COUNTIF(O$2:O23,FALSE) + COUNTIF(O$2:O23, TRUE))</f>
        <v>0.40909090909090912</v>
      </c>
      <c r="Q23" s="386"/>
      <c r="R23" s="386"/>
      <c r="S23" s="180"/>
      <c r="T23" s="181"/>
      <c r="U23" s="182"/>
      <c r="V23" s="181"/>
      <c r="W23" s="182"/>
      <c r="X23" s="182"/>
      <c r="Y23" s="180"/>
      <c r="Z23" s="180"/>
      <c r="AA23" s="180"/>
      <c r="AB23" s="180"/>
    </row>
    <row r="24" spans="1:28" ht="20.100000000000001" customHeight="1" x14ac:dyDescent="0.25">
      <c r="A24" s="192"/>
      <c r="B24" s="184">
        <v>42264</v>
      </c>
      <c r="C24" s="225">
        <v>1990.2</v>
      </c>
      <c r="D24" s="188">
        <f t="shared" si="4"/>
        <v>-2.5610055580335385E-3</v>
      </c>
      <c r="E24" s="226">
        <f t="shared" si="5"/>
        <v>-5.3385590076292309E-2</v>
      </c>
      <c r="F24" s="243">
        <v>4893.95</v>
      </c>
      <c r="G24" s="188">
        <f t="shared" si="2"/>
        <v>9.6333990558860607E-4</v>
      </c>
      <c r="H24" s="226">
        <f t="shared" si="6"/>
        <v>-3.8837716283363119E-2</v>
      </c>
      <c r="I24" s="246">
        <v>333913.03999999998</v>
      </c>
      <c r="J24" s="186">
        <v>380000</v>
      </c>
      <c r="K24" s="186">
        <f t="shared" si="3"/>
        <v>708.10999999998603</v>
      </c>
      <c r="L24" s="188">
        <f t="shared" si="7"/>
        <v>2.1251486285031439E-3</v>
      </c>
      <c r="M24" s="185">
        <f t="shared" si="0"/>
        <v>-46086.960000000021</v>
      </c>
      <c r="N24" s="203">
        <f t="shared" si="1"/>
        <v>-0.12128147368421058</v>
      </c>
      <c r="O24" s="185" t="b">
        <f t="shared" si="9"/>
        <v>1</v>
      </c>
      <c r="P24" s="203">
        <f>COUNTIF(O$2:O24, TRUE)/(COUNTIF(O$2:O24,FALSE) + COUNTIF(O$2:O24, TRUE))</f>
        <v>0.43478260869565216</v>
      </c>
      <c r="Q24" s="386"/>
      <c r="R24" s="386"/>
      <c r="S24" s="180"/>
      <c r="T24" s="181"/>
      <c r="U24" s="182"/>
      <c r="V24" s="181"/>
      <c r="W24" s="182"/>
      <c r="X24" s="182"/>
      <c r="Y24" s="180"/>
      <c r="Z24" s="180"/>
      <c r="AA24" s="180"/>
      <c r="AB24" s="180"/>
    </row>
    <row r="25" spans="1:28" ht="20.100000000000001" customHeight="1" x14ac:dyDescent="0.25">
      <c r="A25" s="192"/>
      <c r="B25" s="184">
        <v>42265</v>
      </c>
      <c r="C25" s="225">
        <v>1958.08</v>
      </c>
      <c r="D25" s="188">
        <f t="shared" si="4"/>
        <v>-1.6139081499346859E-2</v>
      </c>
      <c r="E25" s="226">
        <f t="shared" si="5"/>
        <v>-6.866307718650716E-2</v>
      </c>
      <c r="F25" s="243">
        <v>4827.2299999999996</v>
      </c>
      <c r="G25" s="188">
        <f t="shared" si="2"/>
        <v>-1.3633159308942726E-2</v>
      </c>
      <c r="H25" s="226">
        <f t="shared" si="6"/>
        <v>-5.1941394819019243E-2</v>
      </c>
      <c r="I25" s="246">
        <v>334619.5</v>
      </c>
      <c r="J25" s="186">
        <v>390000</v>
      </c>
      <c r="K25" s="186">
        <f t="shared" si="3"/>
        <v>-9293.539999999979</v>
      </c>
      <c r="L25" s="188">
        <f t="shared" si="7"/>
        <v>-2.7832216435752195E-2</v>
      </c>
      <c r="M25" s="185">
        <f t="shared" si="0"/>
        <v>-55380.5</v>
      </c>
      <c r="N25" s="203">
        <f t="shared" si="1"/>
        <v>-0.14200128205128204</v>
      </c>
      <c r="O25" s="185" t="b">
        <f t="shared" si="9"/>
        <v>0</v>
      </c>
      <c r="P25" s="203">
        <f>COUNTIF(O$2:O25, TRUE)/(COUNTIF(O$2:O25,FALSE) + COUNTIF(O$2:O25, TRUE))</f>
        <v>0.41666666666666669</v>
      </c>
      <c r="Q25" s="386"/>
      <c r="R25" s="386"/>
      <c r="S25" s="180"/>
      <c r="T25" s="181"/>
      <c r="U25" s="182"/>
      <c r="V25" s="181"/>
      <c r="W25" s="182"/>
      <c r="X25" s="182"/>
      <c r="Y25" s="180"/>
      <c r="Z25" s="180"/>
      <c r="AA25" s="180"/>
      <c r="AB25" s="180"/>
    </row>
    <row r="26" spans="1:28" ht="20.100000000000001" customHeight="1" x14ac:dyDescent="0.25">
      <c r="A26" s="192"/>
      <c r="B26" s="189">
        <v>42268</v>
      </c>
      <c r="C26" s="227">
        <v>1966.97</v>
      </c>
      <c r="D26" s="188">
        <f t="shared" si="4"/>
        <v>4.5401617911423947E-3</v>
      </c>
      <c r="E26" s="228">
        <f t="shared" si="5"/>
        <v>-6.4434656874869212E-2</v>
      </c>
      <c r="F26" s="244">
        <v>4828.95</v>
      </c>
      <c r="G26" s="188">
        <f t="shared" si="2"/>
        <v>3.5631200502156618E-4</v>
      </c>
      <c r="H26" s="228">
        <f t="shared" si="6"/>
        <v>-5.1603590156529253E-2</v>
      </c>
      <c r="I26" s="247">
        <v>336797.05</v>
      </c>
      <c r="J26" s="190">
        <v>390000</v>
      </c>
      <c r="K26" s="190">
        <f t="shared" si="3"/>
        <v>2177.5499999999884</v>
      </c>
      <c r="L26" s="188">
        <f t="shared" si="7"/>
        <v>6.5075406543850202E-3</v>
      </c>
      <c r="M26" s="191">
        <f t="shared" si="0"/>
        <v>-53202.950000000012</v>
      </c>
      <c r="N26" s="204">
        <f t="shared" si="1"/>
        <v>-0.13641782051282053</v>
      </c>
      <c r="O26" s="191" t="b">
        <f t="shared" si="9"/>
        <v>1</v>
      </c>
      <c r="P26" s="204">
        <f>COUNTIF(O$2:O26, TRUE)/(COUNTIF(O$2:O26,FALSE) + COUNTIF(O$2:O26, TRUE))</f>
        <v>0.44</v>
      </c>
      <c r="Q26" s="387"/>
      <c r="R26" s="387"/>
      <c r="S26" s="180"/>
      <c r="T26" s="181"/>
      <c r="U26" s="182"/>
      <c r="V26" s="181"/>
      <c r="W26" s="182"/>
      <c r="X26" s="182"/>
      <c r="Y26" s="180"/>
      <c r="Z26" s="180"/>
      <c r="AA26" s="180"/>
      <c r="AB26" s="180"/>
    </row>
    <row r="27" spans="1:28" ht="20.100000000000001" customHeight="1" x14ac:dyDescent="0.25">
      <c r="A27" s="192"/>
      <c r="B27" s="189">
        <v>42269</v>
      </c>
      <c r="C27" s="227">
        <v>1942.74</v>
      </c>
      <c r="D27" s="188">
        <f t="shared" si="4"/>
        <v>-1.2318439020422282E-2</v>
      </c>
      <c r="E27" s="228">
        <f t="shared" si="5"/>
        <v>-7.5959361503776579E-2</v>
      </c>
      <c r="F27" s="244">
        <v>4756.72</v>
      </c>
      <c r="G27" s="188">
        <f t="shared" si="2"/>
        <v>-1.4957703020325239E-2</v>
      </c>
      <c r="H27" s="228">
        <f t="shared" si="6"/>
        <v>-6.578942200051055E-2</v>
      </c>
      <c r="I27" s="247">
        <v>328628.18</v>
      </c>
      <c r="J27" s="190">
        <v>390000</v>
      </c>
      <c r="K27" s="190">
        <f t="shared" si="3"/>
        <v>-8168.8699999999953</v>
      </c>
      <c r="L27" s="188">
        <f t="shared" si="7"/>
        <v>-2.4254577051669533E-2</v>
      </c>
      <c r="M27" s="191">
        <f t="shared" si="0"/>
        <v>-61371.820000000007</v>
      </c>
      <c r="N27" s="204">
        <f t="shared" si="1"/>
        <v>-0.15736364102564104</v>
      </c>
      <c r="O27" s="191" t="b">
        <f t="shared" si="9"/>
        <v>0</v>
      </c>
      <c r="P27" s="204">
        <f>COUNTIF(O$2:O27, TRUE)/(COUNTIF(O$2:O27,FALSE) + COUNTIF(O$2:O27, TRUE))</f>
        <v>0.42307692307692307</v>
      </c>
      <c r="Q27" s="387"/>
      <c r="R27" s="387"/>
      <c r="S27" s="180"/>
      <c r="T27" s="181"/>
      <c r="U27" s="182"/>
      <c r="V27" s="181"/>
      <c r="W27" s="182"/>
      <c r="X27" s="182"/>
      <c r="Y27" s="180"/>
      <c r="Z27" s="180"/>
      <c r="AA27" s="180"/>
      <c r="AB27" s="180"/>
    </row>
    <row r="28" spans="1:28" ht="20.100000000000001" customHeight="1" x14ac:dyDescent="0.25">
      <c r="A28" s="192"/>
      <c r="B28" s="189">
        <v>42270</v>
      </c>
      <c r="C28" s="227">
        <v>1938.76</v>
      </c>
      <c r="D28" s="188">
        <f t="shared" si="4"/>
        <v>-2.0486529334857047E-3</v>
      </c>
      <c r="E28" s="228">
        <f t="shared" si="5"/>
        <v>-7.7852400068491881E-2</v>
      </c>
      <c r="F28" s="244">
        <v>4752.74</v>
      </c>
      <c r="G28" s="188">
        <f t="shared" si="2"/>
        <v>-8.3671101094882037E-4</v>
      </c>
      <c r="H28" s="228">
        <f t="shared" si="6"/>
        <v>-6.6571086277667585E-2</v>
      </c>
      <c r="I28" s="247">
        <v>321819.21000000002</v>
      </c>
      <c r="J28" s="190">
        <v>390000</v>
      </c>
      <c r="K28" s="190">
        <f t="shared" si="3"/>
        <v>-6808.9699999999721</v>
      </c>
      <c r="L28" s="188">
        <f t="shared" si="7"/>
        <v>-2.0719373487690471E-2</v>
      </c>
      <c r="M28" s="191">
        <f t="shared" si="0"/>
        <v>-68180.789999999979</v>
      </c>
      <c r="N28" s="204">
        <f t="shared" si="1"/>
        <v>-0.17482253846153842</v>
      </c>
      <c r="O28" s="191" t="b">
        <f t="shared" si="9"/>
        <v>0</v>
      </c>
      <c r="P28" s="204">
        <f>COUNTIF(O$2:O28, TRUE)/(COUNTIF(O$2:O28,FALSE) + COUNTIF(O$2:O28, TRUE))</f>
        <v>0.40740740740740738</v>
      </c>
      <c r="Q28" s="387"/>
      <c r="R28" s="387"/>
      <c r="S28" s="181"/>
      <c r="T28" s="182"/>
      <c r="U28" s="182"/>
      <c r="V28" s="180"/>
      <c r="W28" s="180"/>
      <c r="X28" s="180"/>
      <c r="Y28" s="180"/>
    </row>
    <row r="29" spans="1:28" ht="20.100000000000001" customHeight="1" x14ac:dyDescent="0.25">
      <c r="A29" s="192"/>
      <c r="B29" s="189">
        <v>42271</v>
      </c>
      <c r="C29" s="227">
        <v>1932.24</v>
      </c>
      <c r="D29" s="188">
        <f t="shared" si="4"/>
        <v>-3.3629742722152212E-3</v>
      </c>
      <c r="E29" s="228">
        <f t="shared" si="5"/>
        <v>-8.0953558722246549E-2</v>
      </c>
      <c r="F29" s="244">
        <v>4734.4799999999996</v>
      </c>
      <c r="G29" s="188">
        <f t="shared" si="2"/>
        <v>-3.8419943022341258E-3</v>
      </c>
      <c r="H29" s="228">
        <f t="shared" si="6"/>
        <v>-7.0157314845729374E-2</v>
      </c>
      <c r="I29" s="248">
        <v>323446.15999999997</v>
      </c>
      <c r="J29" s="190">
        <v>390000</v>
      </c>
      <c r="K29" s="190">
        <f t="shared" ref="K29" si="10">I29-I28-J29+J28</f>
        <v>1626.9499999999534</v>
      </c>
      <c r="L29" s="188">
        <f t="shared" si="7"/>
        <v>5.0554781984579267E-3</v>
      </c>
      <c r="M29" s="191">
        <f t="shared" si="0"/>
        <v>-66553.840000000026</v>
      </c>
      <c r="N29" s="204">
        <f t="shared" si="1"/>
        <v>-0.17065087179487187</v>
      </c>
      <c r="O29" s="191" t="b">
        <f t="shared" si="9"/>
        <v>1</v>
      </c>
      <c r="P29" s="204">
        <f>COUNTIF(O$2:O29, TRUE)/(COUNTIF(O$2:O29,FALSE) + COUNTIF(O$2:O29, TRUE))</f>
        <v>0.42857142857142855</v>
      </c>
      <c r="Q29" s="387"/>
      <c r="R29" s="387"/>
      <c r="S29" s="181"/>
      <c r="T29" s="182"/>
      <c r="U29" s="182"/>
      <c r="V29" s="180"/>
      <c r="W29" s="180"/>
      <c r="X29" s="180"/>
      <c r="Y29" s="180"/>
    </row>
    <row r="30" spans="1:28" ht="20.100000000000001" customHeight="1" x14ac:dyDescent="0.25">
      <c r="A30" s="192"/>
      <c r="B30" s="189">
        <v>42272</v>
      </c>
      <c r="C30" s="227">
        <v>1931.34</v>
      </c>
      <c r="D30" s="188">
        <f t="shared" si="4"/>
        <v>-4.6578064836670961E-4</v>
      </c>
      <c r="E30" s="228">
        <f t="shared" si="5"/>
        <v>-8.1381632769544021E-2</v>
      </c>
      <c r="F30" s="244">
        <v>4686.5</v>
      </c>
      <c r="G30" s="188">
        <f t="shared" si="2"/>
        <v>-1.0134164681232061E-2</v>
      </c>
      <c r="H30" s="228">
        <f t="shared" si="6"/>
        <v>-7.9580493744721773E-2</v>
      </c>
      <c r="I30" s="247">
        <v>320711.92</v>
      </c>
      <c r="J30" s="190">
        <v>390000</v>
      </c>
      <c r="K30" s="190">
        <f t="shared" ref="K30" si="11">I30-I29-J30+J29</f>
        <v>-2734.2399999999907</v>
      </c>
      <c r="L30" s="188">
        <f t="shared" si="7"/>
        <v>-8.4534625484500754E-3</v>
      </c>
      <c r="M30" s="191">
        <f t="shared" ref="M30:M32" si="12">I30-J30</f>
        <v>-69288.080000000016</v>
      </c>
      <c r="N30" s="204">
        <f t="shared" ref="N30:N32" si="13">M30/J30</f>
        <v>-0.17766174358974363</v>
      </c>
      <c r="O30" s="191" t="b">
        <f t="shared" si="9"/>
        <v>0</v>
      </c>
      <c r="P30" s="204">
        <f>COUNTIF(O$2:O30, TRUE)/(COUNTIF(O$2:O30,FALSE) + COUNTIF(O$2:O30, TRUE))</f>
        <v>0.41379310344827586</v>
      </c>
      <c r="Q30" s="387"/>
      <c r="R30" s="387"/>
      <c r="S30" s="181"/>
      <c r="T30" s="182"/>
      <c r="U30" s="182"/>
      <c r="V30" s="180"/>
      <c r="W30" s="180"/>
      <c r="X30" s="180"/>
      <c r="Y30" s="180"/>
    </row>
    <row r="31" spans="1:28" ht="20.100000000000001" customHeight="1" x14ac:dyDescent="0.25">
      <c r="A31" s="192"/>
      <c r="B31" s="184">
        <v>42275</v>
      </c>
      <c r="C31" s="225">
        <v>1881.77</v>
      </c>
      <c r="D31" s="188">
        <f t="shared" si="4"/>
        <v>-2.5666117824929811E-2</v>
      </c>
      <c r="E31" s="226">
        <f t="shared" si="5"/>
        <v>-0.10495900001902554</v>
      </c>
      <c r="F31" s="243">
        <v>4543.97</v>
      </c>
      <c r="G31" s="188">
        <f t="shared" si="2"/>
        <v>-3.041288808279094E-2</v>
      </c>
      <c r="H31" s="226">
        <f t="shared" si="6"/>
        <v>-0.10757310917768124</v>
      </c>
      <c r="I31" s="246">
        <v>308867.92</v>
      </c>
      <c r="J31" s="186">
        <v>390000</v>
      </c>
      <c r="K31" s="186">
        <f t="shared" ref="K31:K33" si="14">I31-I30-J31+J30</f>
        <v>-11844</v>
      </c>
      <c r="L31" s="188">
        <f t="shared" si="7"/>
        <v>-3.693033922780295E-2</v>
      </c>
      <c r="M31" s="185">
        <f t="shared" si="12"/>
        <v>-81132.080000000016</v>
      </c>
      <c r="N31" s="203">
        <f t="shared" si="13"/>
        <v>-0.20803097435897441</v>
      </c>
      <c r="O31" s="185" t="b">
        <f t="shared" si="9"/>
        <v>0</v>
      </c>
      <c r="P31" s="203">
        <f>COUNTIF(O$2:O31, TRUE)/(COUNTIF(O$2:O31,FALSE) + COUNTIF(O$2:O31, TRUE))</f>
        <v>0.4</v>
      </c>
      <c r="Q31" s="386"/>
      <c r="R31" s="386"/>
      <c r="S31" s="181"/>
      <c r="T31" s="182"/>
      <c r="U31" s="182"/>
      <c r="V31" s="180"/>
      <c r="W31" s="180"/>
      <c r="X31" s="180"/>
      <c r="Y31" s="180"/>
    </row>
    <row r="32" spans="1:28" ht="20.100000000000001" customHeight="1" x14ac:dyDescent="0.25">
      <c r="A32" s="192"/>
      <c r="B32" s="184">
        <v>42276</v>
      </c>
      <c r="C32" s="225">
        <v>1884.09</v>
      </c>
      <c r="D32" s="188">
        <f t="shared" si="4"/>
        <v>1.2328818080849075E-3</v>
      </c>
      <c r="E32" s="226">
        <f t="shared" si="5"/>
        <v>-0.10385552025265887</v>
      </c>
      <c r="F32" s="243">
        <v>4517.32</v>
      </c>
      <c r="G32" s="188">
        <f t="shared" si="2"/>
        <v>-5.8649154813963439E-3</v>
      </c>
      <c r="H32" s="226">
        <f t="shared" si="6"/>
        <v>-0.11280711746567947</v>
      </c>
      <c r="I32" s="246">
        <v>312033</v>
      </c>
      <c r="J32" s="186">
        <v>390000</v>
      </c>
      <c r="K32" s="186">
        <f t="shared" si="14"/>
        <v>3165.0800000000163</v>
      </c>
      <c r="L32" s="188">
        <f t="shared" si="7"/>
        <v>1.0247357511262472E-2</v>
      </c>
      <c r="M32" s="185">
        <f t="shared" si="12"/>
        <v>-77967</v>
      </c>
      <c r="N32" s="203">
        <f t="shared" si="13"/>
        <v>-0.19991538461538461</v>
      </c>
      <c r="O32" s="185" t="b">
        <f t="shared" si="9"/>
        <v>1</v>
      </c>
      <c r="P32" s="203">
        <f>COUNTIF(O$2:O32, TRUE)/(COUNTIF(O$2:O32,FALSE) + COUNTIF(O$2:O32, TRUE))</f>
        <v>0.41935483870967744</v>
      </c>
      <c r="Q32" s="386"/>
      <c r="R32" s="386"/>
      <c r="S32" s="181"/>
      <c r="T32" s="182"/>
      <c r="U32" s="182"/>
      <c r="V32" s="180"/>
      <c r="W32" s="180"/>
      <c r="X32" s="180"/>
      <c r="Y32" s="180"/>
    </row>
    <row r="33" spans="1:25" ht="20.100000000000001" customHeight="1" x14ac:dyDescent="0.25">
      <c r="A33" s="192"/>
      <c r="B33" s="184">
        <v>42277</v>
      </c>
      <c r="C33" s="225">
        <v>1920.03</v>
      </c>
      <c r="D33" s="188">
        <f t="shared" si="4"/>
        <v>1.9075521869974393E-2</v>
      </c>
      <c r="E33" s="226">
        <f t="shared" si="5"/>
        <v>-8.6761096630581652E-2</v>
      </c>
      <c r="F33" s="243">
        <v>4620.16</v>
      </c>
      <c r="G33" s="188">
        <f t="shared" si="2"/>
        <v>2.2765710642593431E-2</v>
      </c>
      <c r="H33" s="226">
        <f t="shared" si="6"/>
        <v>-9.2609541017734748E-2</v>
      </c>
      <c r="I33" s="246">
        <v>320653.48</v>
      </c>
      <c r="J33" s="186">
        <v>390000</v>
      </c>
      <c r="K33" s="186">
        <f t="shared" si="14"/>
        <v>8620.4799999999814</v>
      </c>
      <c r="L33" s="188">
        <f t="shared" si="7"/>
        <v>2.762682152208254E-2</v>
      </c>
      <c r="M33" s="185">
        <f t="shared" ref="M33" si="15">I33-J33</f>
        <v>-69346.520000000019</v>
      </c>
      <c r="N33" s="203">
        <f t="shared" ref="N33" si="16">M33/J33</f>
        <v>-0.17781158974358979</v>
      </c>
      <c r="O33" s="185" t="b">
        <f t="shared" si="9"/>
        <v>1</v>
      </c>
      <c r="P33" s="203">
        <f>COUNTIF(O$2:O33, TRUE)/(COUNTIF(O$2:O33,FALSE) + COUNTIF(O$2:O33, TRUE))</f>
        <v>0.4375</v>
      </c>
      <c r="Q33" s="386"/>
      <c r="R33" s="386"/>
      <c r="S33" s="181"/>
      <c r="T33" s="182"/>
      <c r="U33" s="182"/>
      <c r="V33" s="180"/>
      <c r="W33" s="180"/>
      <c r="X33" s="180"/>
      <c r="Y33" s="180"/>
    </row>
    <row r="34" spans="1:25" ht="20.100000000000001" customHeight="1" x14ac:dyDescent="0.25">
      <c r="B34" s="184">
        <v>42278</v>
      </c>
      <c r="C34" s="225">
        <v>1923.82</v>
      </c>
      <c r="D34" s="188">
        <f t="shared" si="4"/>
        <v>1.9739274907162718E-3</v>
      </c>
      <c r="E34" s="226">
        <f t="shared" si="5"/>
        <v>-8.4958429253629175E-2</v>
      </c>
      <c r="F34" s="243">
        <v>4627.08</v>
      </c>
      <c r="G34" s="188">
        <f t="shared" si="2"/>
        <v>1.497783626541088E-3</v>
      </c>
      <c r="H34" s="226">
        <f t="shared" si="6"/>
        <v>-9.1250466445391504E-2</v>
      </c>
      <c r="I34" s="246">
        <v>321963.56</v>
      </c>
      <c r="J34" s="186">
        <v>390000</v>
      </c>
      <c r="K34" s="186">
        <f t="shared" ref="K34" si="17">I34-I33-J34+J33</f>
        <v>1310.0800000000163</v>
      </c>
      <c r="L34" s="188">
        <f t="shared" si="7"/>
        <v>4.0856565785595605E-3</v>
      </c>
      <c r="M34" s="185">
        <f t="shared" ref="M34" si="18">I34-J34</f>
        <v>-68036.44</v>
      </c>
      <c r="N34" s="203">
        <f t="shared" ref="N34" si="19">M34/J34</f>
        <v>-0.17445241025641026</v>
      </c>
      <c r="O34" s="185" t="b">
        <f t="shared" si="9"/>
        <v>1</v>
      </c>
      <c r="P34" s="203">
        <f>COUNTIF(O$2:O34, TRUE)/(COUNTIF(O$2:O34,FALSE) + COUNTIF(O$2:O34, TRUE))</f>
        <v>0.45454545454545453</v>
      </c>
      <c r="Q34" s="386"/>
      <c r="R34" s="386"/>
    </row>
    <row r="35" spans="1:25" ht="20.100000000000001" customHeight="1" x14ac:dyDescent="0.25">
      <c r="B35" s="184">
        <v>42279</v>
      </c>
      <c r="C35" s="225">
        <v>1951.36</v>
      </c>
      <c r="D35" s="188">
        <f t="shared" si="4"/>
        <v>1.4315268580220584E-2</v>
      </c>
      <c r="E35" s="226">
        <f t="shared" si="5"/>
        <v>-7.1859363406327953E-2</v>
      </c>
      <c r="F35" s="243">
        <v>4707.78</v>
      </c>
      <c r="G35" s="188">
        <f t="shared" si="2"/>
        <v>1.7440805000129633E-2</v>
      </c>
      <c r="H35" s="226">
        <f t="shared" si="6"/>
        <v>-7.5401143036706808E-2</v>
      </c>
      <c r="I35" s="246">
        <v>336327.01</v>
      </c>
      <c r="J35" s="186">
        <v>390000</v>
      </c>
      <c r="K35" s="186">
        <f t="shared" ref="K35" si="20">I35-I34-J35+J34</f>
        <v>14363.450000000012</v>
      </c>
      <c r="L35" s="188">
        <f t="shared" si="7"/>
        <v>4.4612036219254164E-2</v>
      </c>
      <c r="M35" s="185">
        <f t="shared" ref="M35" si="21">I35-J35</f>
        <v>-53672.989999999991</v>
      </c>
      <c r="N35" s="203">
        <f t="shared" ref="N35" si="22">M35/J35</f>
        <v>-0.13762305128205127</v>
      </c>
      <c r="O35" s="185" t="b">
        <f t="shared" si="9"/>
        <v>1</v>
      </c>
      <c r="P35" s="203">
        <f>COUNTIF(O$2:O35, TRUE)/(COUNTIF(O$2:O35,FALSE) + COUNTIF(O$2:O35, TRUE))</f>
        <v>0.47058823529411764</v>
      </c>
      <c r="Q35" s="386"/>
      <c r="R35" s="386"/>
    </row>
    <row r="36" spans="1:25" ht="20.100000000000001" customHeight="1" x14ac:dyDescent="0.25">
      <c r="B36" s="189">
        <v>42282</v>
      </c>
      <c r="C36" s="227">
        <v>1987.05</v>
      </c>
      <c r="D36" s="188">
        <f t="shared" si="4"/>
        <v>1.8289808133814395E-2</v>
      </c>
      <c r="E36" s="228">
        <f t="shared" si="5"/>
        <v>-5.4883849241833343E-2</v>
      </c>
      <c r="F36" s="244">
        <v>4781.26</v>
      </c>
      <c r="G36" s="188">
        <f t="shared" si="2"/>
        <v>1.5608205990934257E-2</v>
      </c>
      <c r="H36" s="228">
        <f t="shared" si="6"/>
        <v>-6.0969813618241372E-2</v>
      </c>
      <c r="I36" s="247">
        <v>348049.53</v>
      </c>
      <c r="J36" s="190">
        <v>390000</v>
      </c>
      <c r="K36" s="190">
        <f t="shared" ref="K36" si="23">I36-I35-J36+J35</f>
        <v>11722.520000000019</v>
      </c>
      <c r="L36" s="188">
        <f t="shared" si="7"/>
        <v>3.4854530416691835E-2</v>
      </c>
      <c r="M36" s="191">
        <f t="shared" ref="M36" si="24">I36-J36</f>
        <v>-41950.469999999972</v>
      </c>
      <c r="N36" s="204">
        <f t="shared" ref="N36" si="25">M36/J36</f>
        <v>-0.10756530769230763</v>
      </c>
      <c r="O36" s="191" t="b">
        <f t="shared" si="9"/>
        <v>1</v>
      </c>
      <c r="P36" s="204">
        <f>COUNTIF(O$2:O36, TRUE)/(COUNTIF(O$2:O36,FALSE) + COUNTIF(O$2:O36, TRUE))</f>
        <v>0.48571428571428571</v>
      </c>
      <c r="Q36" s="387"/>
      <c r="R36" s="387"/>
    </row>
    <row r="37" spans="1:25" ht="20.100000000000001" customHeight="1" x14ac:dyDescent="0.25">
      <c r="B37" s="189">
        <v>42283</v>
      </c>
      <c r="C37" s="227">
        <v>1979.92</v>
      </c>
      <c r="D37" s="188">
        <f t="shared" si="4"/>
        <v>-3.5882338139452364E-3</v>
      </c>
      <c r="E37" s="228">
        <f t="shared" si="5"/>
        <v>-5.8275146972089562E-2</v>
      </c>
      <c r="F37" s="244">
        <v>4748.3599999999997</v>
      </c>
      <c r="G37" s="188">
        <f t="shared" si="2"/>
        <v>-6.8810313599345242E-3</v>
      </c>
      <c r="H37" s="228">
        <f t="shared" si="6"/>
        <v>-6.7431309778659423E-2</v>
      </c>
      <c r="I37" s="247">
        <v>349442.62</v>
      </c>
      <c r="J37" s="190">
        <v>390000</v>
      </c>
      <c r="K37" s="190">
        <f t="shared" ref="K37" si="26">I37-I36-J37+J36</f>
        <v>1393.0899999999674</v>
      </c>
      <c r="L37" s="188">
        <f t="shared" si="7"/>
        <v>4.0025625088474254E-3</v>
      </c>
      <c r="M37" s="191">
        <f t="shared" ref="M37" si="27">I37-J37</f>
        <v>-40557.380000000005</v>
      </c>
      <c r="N37" s="204">
        <f t="shared" ref="N37" si="28">M37/J37</f>
        <v>-0.10399328205128207</v>
      </c>
      <c r="O37" s="191" t="b">
        <f t="shared" si="9"/>
        <v>1</v>
      </c>
      <c r="P37" s="204">
        <f>COUNTIF(O$2:O37, TRUE)/(COUNTIF(O$2:O37,FALSE) + COUNTIF(O$2:O37, TRUE))</f>
        <v>0.5</v>
      </c>
      <c r="Q37" s="387"/>
      <c r="R37" s="387"/>
    </row>
    <row r="38" spans="1:25" ht="20.100000000000001" customHeight="1" x14ac:dyDescent="0.25">
      <c r="B38" s="189">
        <v>42284</v>
      </c>
      <c r="C38" s="227">
        <v>1995.83</v>
      </c>
      <c r="D38" s="188">
        <f t="shared" si="4"/>
        <v>8.0356782092205013E-3</v>
      </c>
      <c r="E38" s="228">
        <f t="shared" si="5"/>
        <v>-5.0707749091531806E-2</v>
      </c>
      <c r="F38" s="244">
        <v>4791.1499999999996</v>
      </c>
      <c r="G38" s="188">
        <f t="shared" si="2"/>
        <v>9.0115324027664218E-3</v>
      </c>
      <c r="H38" s="228">
        <f t="shared" si="6"/>
        <v>-5.9027436808924368E-2</v>
      </c>
      <c r="I38" s="247">
        <v>351672.29</v>
      </c>
      <c r="J38" s="190">
        <v>390000</v>
      </c>
      <c r="K38" s="190">
        <f t="shared" ref="K38" si="29">I38-I37-J38+J37</f>
        <v>2229.6699999999837</v>
      </c>
      <c r="L38" s="188">
        <f t="shared" si="7"/>
        <v>6.3806469857625942E-3</v>
      </c>
      <c r="M38" s="191">
        <f t="shared" ref="M38" si="30">I38-J38</f>
        <v>-38327.710000000021</v>
      </c>
      <c r="N38" s="204">
        <f t="shared" ref="N38" si="31">M38/J38</f>
        <v>-9.8276179487179538E-2</v>
      </c>
      <c r="O38" s="191" t="b">
        <f t="shared" si="9"/>
        <v>0</v>
      </c>
      <c r="P38" s="204">
        <f>COUNTIF(O$2:O38, TRUE)/(COUNTIF(O$2:O38,FALSE) + COUNTIF(O$2:O38, TRUE))</f>
        <v>0.48648648648648651</v>
      </c>
      <c r="Q38" s="387"/>
      <c r="R38" s="387"/>
    </row>
    <row r="39" spans="1:25" ht="20.100000000000001" customHeight="1" x14ac:dyDescent="0.25">
      <c r="B39" s="189">
        <v>42285</v>
      </c>
      <c r="C39" s="227">
        <v>2013.43</v>
      </c>
      <c r="D39" s="188">
        <f t="shared" si="4"/>
        <v>8.8183863355096054E-3</v>
      </c>
      <c r="E39" s="228">
        <f t="shared" si="5"/>
        <v>-4.2336523277715414E-2</v>
      </c>
      <c r="F39" s="244">
        <v>4810.79</v>
      </c>
      <c r="G39" s="188">
        <f t="shared" si="2"/>
        <v>4.0992246120451934E-3</v>
      </c>
      <c r="H39" s="228">
        <f t="shared" si="6"/>
        <v>-5.5170178918632254E-2</v>
      </c>
      <c r="I39" s="247">
        <v>354527.57</v>
      </c>
      <c r="J39" s="190">
        <v>390000</v>
      </c>
      <c r="K39" s="190">
        <f t="shared" ref="K39" si="32">I39-I38-J39+J38</f>
        <v>2855.2800000000279</v>
      </c>
      <c r="L39" s="188">
        <f t="shared" si="7"/>
        <v>8.119149791415264E-3</v>
      </c>
      <c r="M39" s="191">
        <f t="shared" ref="M39:M40" si="33">I39-J39</f>
        <v>-35472.429999999993</v>
      </c>
      <c r="N39" s="204">
        <f t="shared" ref="N39:N40" si="34">M39/J39</f>
        <v>-9.0954948717948694E-2</v>
      </c>
      <c r="O39" s="191" t="b">
        <f t="shared" si="9"/>
        <v>0</v>
      </c>
      <c r="P39" s="204">
        <f>COUNTIF(O$2:O39, TRUE)/(COUNTIF(O$2:O39,FALSE) + COUNTIF(O$2:O39, TRUE))</f>
        <v>0.47368421052631576</v>
      </c>
      <c r="Q39" s="387"/>
      <c r="R39" s="387"/>
    </row>
    <row r="40" spans="1:25" ht="20.100000000000001" customHeight="1" x14ac:dyDescent="0.25">
      <c r="B40" s="189">
        <v>42286</v>
      </c>
      <c r="C40" s="227">
        <v>2014.89</v>
      </c>
      <c r="D40" s="188">
        <f t="shared" si="4"/>
        <v>7.2513074703368691E-4</v>
      </c>
      <c r="E40" s="228">
        <f t="shared" si="5"/>
        <v>-4.1642092045432906E-2</v>
      </c>
      <c r="F40" s="244">
        <v>4830.47</v>
      </c>
      <c r="G40" s="188">
        <f t="shared" si="2"/>
        <v>4.0908042130295211E-3</v>
      </c>
      <c r="H40" s="228">
        <f t="shared" si="6"/>
        <v>-5.1305065105956671E-2</v>
      </c>
      <c r="I40" s="247">
        <v>351691.92</v>
      </c>
      <c r="J40" s="190">
        <v>390000</v>
      </c>
      <c r="K40" s="190">
        <f t="shared" ref="K40" si="35">I40-I39-J40+J39</f>
        <v>-2835.6500000000233</v>
      </c>
      <c r="L40" s="188">
        <f t="shared" si="7"/>
        <v>-7.9983906470236527E-3</v>
      </c>
      <c r="M40" s="275">
        <f t="shared" si="33"/>
        <v>-38308.080000000016</v>
      </c>
      <c r="N40" s="204">
        <f t="shared" si="34"/>
        <v>-9.8225846153846191E-2</v>
      </c>
      <c r="O40" s="275" t="b">
        <f t="shared" si="9"/>
        <v>0</v>
      </c>
      <c r="P40" s="204">
        <f>COUNTIF(O$2:O40, TRUE)/(COUNTIF(O$2:O40,FALSE) + COUNTIF(O$2:O40, TRUE))</f>
        <v>0.46153846153846156</v>
      </c>
      <c r="Q40" s="387"/>
      <c r="R40" s="387"/>
    </row>
    <row r="41" spans="1:25" ht="20.100000000000001" customHeight="1" x14ac:dyDescent="0.25">
      <c r="B41" s="184">
        <v>42289</v>
      </c>
      <c r="C41" s="223">
        <v>2017.46</v>
      </c>
      <c r="D41" s="188">
        <f t="shared" si="4"/>
        <v>1.2755038736605652E-3</v>
      </c>
      <c r="E41" s="224">
        <f t="shared" si="5"/>
        <v>-4.0419702821483619E-2</v>
      </c>
      <c r="F41" s="242">
        <v>4838.6400000000003</v>
      </c>
      <c r="G41" s="188">
        <f t="shared" si="2"/>
        <v>1.6913468047622844E-3</v>
      </c>
      <c r="H41" s="226">
        <f t="shared" si="6"/>
        <v>-4.9700492959129462E-2</v>
      </c>
      <c r="I41" s="246">
        <v>348866.78</v>
      </c>
      <c r="J41" s="186">
        <v>390000</v>
      </c>
      <c r="K41" s="186">
        <f t="shared" ref="K41" si="36">I41-I40-J41+J40</f>
        <v>-2825.1399999999558</v>
      </c>
      <c r="L41" s="188">
        <f t="shared" si="7"/>
        <v>-8.0329966068027839E-3</v>
      </c>
      <c r="M41" s="193">
        <f t="shared" ref="M41" si="37">I41-J41</f>
        <v>-41133.219999999972</v>
      </c>
      <c r="N41" s="203">
        <f t="shared" ref="N41" si="38">M41/J41</f>
        <v>-0.10546979487179479</v>
      </c>
      <c r="O41" s="193" t="b">
        <f t="shared" si="9"/>
        <v>0</v>
      </c>
      <c r="P41" s="203">
        <f>COUNTIF(O$2:O41, TRUE)/(COUNTIF(O$2:O41,FALSE) + COUNTIF(O$2:O41, TRUE))</f>
        <v>0.45</v>
      </c>
      <c r="Q41" s="386"/>
      <c r="R41" s="386"/>
    </row>
    <row r="42" spans="1:25" ht="20.100000000000001" customHeight="1" x14ac:dyDescent="0.25">
      <c r="B42" s="184">
        <v>42290</v>
      </c>
      <c r="C42" s="223">
        <v>2003.69</v>
      </c>
      <c r="D42" s="188">
        <f t="shared" si="4"/>
        <v>-6.8254141346048899E-3</v>
      </c>
      <c r="E42" s="224">
        <f t="shared" si="5"/>
        <v>-4.6969235745134223E-2</v>
      </c>
      <c r="F42" s="242">
        <v>4796.6099999999997</v>
      </c>
      <c r="G42" s="188">
        <f t="shared" si="2"/>
        <v>-8.6863250830813317E-3</v>
      </c>
      <c r="H42" s="226">
        <f t="shared" si="6"/>
        <v>-5.7955103403578401E-2</v>
      </c>
      <c r="I42" s="246">
        <v>347508.59</v>
      </c>
      <c r="J42" s="186">
        <v>390000</v>
      </c>
      <c r="K42" s="186">
        <f t="shared" ref="K42" si="39">I42-I41-J42+J41</f>
        <v>-1358.1900000000023</v>
      </c>
      <c r="L42" s="188">
        <f t="shared" si="7"/>
        <v>-3.8931479804411363E-3</v>
      </c>
      <c r="M42" s="193">
        <f t="shared" ref="M42:M44" si="40">I42-J42</f>
        <v>-42491.409999999974</v>
      </c>
      <c r="N42" s="203">
        <f t="shared" ref="N42" si="41">M42/J42</f>
        <v>-0.10895233333333326</v>
      </c>
      <c r="O42" s="193" t="b">
        <f t="shared" si="9"/>
        <v>1</v>
      </c>
      <c r="P42" s="203">
        <f>COUNTIF(O$2:O42, TRUE)/(COUNTIF(O$2:O42,FALSE) + COUNTIF(O$2:O42, TRUE))</f>
        <v>0.46341463414634149</v>
      </c>
      <c r="Q42" s="386"/>
      <c r="R42" s="386"/>
    </row>
    <row r="43" spans="1:25" ht="20.100000000000001" customHeight="1" x14ac:dyDescent="0.25">
      <c r="B43" s="184">
        <v>42291</v>
      </c>
      <c r="C43" s="229">
        <v>1994.24</v>
      </c>
      <c r="D43" s="188">
        <f t="shared" si="4"/>
        <v>-4.7162984293977837E-3</v>
      </c>
      <c r="E43" s="224">
        <f t="shared" si="5"/>
        <v>-5.1464013241757214E-2</v>
      </c>
      <c r="F43" s="242">
        <v>4782.8500000000004</v>
      </c>
      <c r="G43" s="188">
        <f t="shared" si="2"/>
        <v>-2.8686926808723888E-3</v>
      </c>
      <c r="H43" s="226">
        <f t="shared" si="6"/>
        <v>-6.0657540703497742E-2</v>
      </c>
      <c r="I43" s="246">
        <v>350349.65</v>
      </c>
      <c r="J43" s="186">
        <v>390000</v>
      </c>
      <c r="K43" s="186">
        <f t="shared" ref="K43" si="42">I43-I42-J43+J42</f>
        <v>2841.0599999999977</v>
      </c>
      <c r="L43" s="188">
        <f t="shared" si="7"/>
        <v>8.1755101363105796E-3</v>
      </c>
      <c r="M43" s="193">
        <f t="shared" si="40"/>
        <v>-39650.349999999977</v>
      </c>
      <c r="N43" s="203">
        <f t="shared" ref="N43:N44" si="43">M43/J43</f>
        <v>-0.10166756410256404</v>
      </c>
      <c r="O43" s="193" t="b">
        <f t="shared" si="9"/>
        <v>1</v>
      </c>
      <c r="P43" s="203">
        <f>COUNTIF(O$2:O43, TRUE)/(COUNTIF(O$2:O43,FALSE) + COUNTIF(O$2:O43, TRUE))</f>
        <v>0.47619047619047616</v>
      </c>
      <c r="Q43" s="386"/>
      <c r="R43" s="386"/>
    </row>
    <row r="44" spans="1:25" ht="20.100000000000001" customHeight="1" x14ac:dyDescent="0.25">
      <c r="B44" s="184">
        <v>42292</v>
      </c>
      <c r="C44" s="229">
        <v>2023.86</v>
      </c>
      <c r="D44" s="188">
        <f t="shared" si="4"/>
        <v>1.4852775994865158E-2</v>
      </c>
      <c r="E44" s="224">
        <f t="shared" ref="E44" si="44">(C44-$C$2)/$C$2</f>
        <v>-3.7375620707368655E-2</v>
      </c>
      <c r="F44" s="242">
        <v>4870.1000000000004</v>
      </c>
      <c r="G44" s="188">
        <f t="shared" si="2"/>
        <v>1.8242261413174154E-2</v>
      </c>
      <c r="H44" s="226">
        <f t="shared" si="6"/>
        <v>-4.3521810004517048E-2</v>
      </c>
      <c r="I44" s="246">
        <v>353686.58</v>
      </c>
      <c r="J44" s="186">
        <v>390000</v>
      </c>
      <c r="K44" s="186">
        <f t="shared" ref="K44" si="45">I44-I43-J44+J43</f>
        <v>3336.929999999993</v>
      </c>
      <c r="L44" s="188">
        <f t="shared" si="7"/>
        <v>9.5245706681881745E-3</v>
      </c>
      <c r="M44" s="193">
        <f t="shared" si="40"/>
        <v>-36313.419999999984</v>
      </c>
      <c r="N44" s="203">
        <f t="shared" si="43"/>
        <v>-9.3111333333333296E-2</v>
      </c>
      <c r="O44" s="193" t="b">
        <f t="shared" si="9"/>
        <v>0</v>
      </c>
      <c r="P44" s="203">
        <f>COUNTIF(O$2:O44, TRUE)/(COUNTIF(O$2:O44,FALSE) + COUNTIF(O$2:O44, TRUE))</f>
        <v>0.46511627906976744</v>
      </c>
      <c r="Q44" s="386"/>
      <c r="R44" s="386"/>
    </row>
    <row r="45" spans="1:25" ht="20.100000000000001" customHeight="1" x14ac:dyDescent="0.25">
      <c r="B45" s="184">
        <v>42293</v>
      </c>
      <c r="C45" s="229">
        <v>2033.11</v>
      </c>
      <c r="D45" s="188">
        <f t="shared" si="4"/>
        <v>4.5704742422894868E-3</v>
      </c>
      <c r="E45" s="224">
        <f t="shared" ref="E45:E53" si="46">(C45-$C$2)/$C$2</f>
        <v>-3.2975970776811775E-2</v>
      </c>
      <c r="F45" s="242">
        <v>4886.6899999999996</v>
      </c>
      <c r="G45" s="188">
        <f t="shared" si="2"/>
        <v>3.4065008932053211E-3</v>
      </c>
      <c r="H45" s="226">
        <f t="shared" si="6"/>
        <v>-4.0263566195966029E-2</v>
      </c>
      <c r="I45" s="246">
        <v>351968.34</v>
      </c>
      <c r="J45" s="186">
        <v>390000</v>
      </c>
      <c r="K45" s="186">
        <f t="shared" ref="K45" si="47">I45-I44-J45+J44</f>
        <v>-1718.2399999999907</v>
      </c>
      <c r="L45" s="188">
        <f t="shared" si="7"/>
        <v>-4.8580865013311799E-3</v>
      </c>
      <c r="M45" s="193">
        <f t="shared" ref="M45" si="48">I45-J45</f>
        <v>-38031.659999999974</v>
      </c>
      <c r="N45" s="203">
        <f t="shared" ref="N45" si="49">M45/J45</f>
        <v>-9.7517076923076859E-2</v>
      </c>
      <c r="O45" s="193" t="b">
        <f t="shared" si="9"/>
        <v>0</v>
      </c>
      <c r="P45" s="203">
        <f>COUNTIF(O$2:O45, TRUE)/(COUNTIF(O$2:O45,FALSE) + COUNTIF(O$2:O45, TRUE))</f>
        <v>0.45454545454545453</v>
      </c>
      <c r="Q45" s="386"/>
      <c r="R45" s="386"/>
    </row>
    <row r="46" spans="1:25" ht="20.100000000000001" customHeight="1" x14ac:dyDescent="0.25">
      <c r="B46" s="201">
        <v>42296</v>
      </c>
      <c r="C46" s="230">
        <v>2033.66</v>
      </c>
      <c r="D46" s="188">
        <f t="shared" si="4"/>
        <v>2.7052151629778119E-4</v>
      </c>
      <c r="E46" s="231">
        <f t="shared" si="46"/>
        <v>-3.2714369970129928E-2</v>
      </c>
      <c r="F46" s="245">
        <v>4905.47</v>
      </c>
      <c r="G46" s="188">
        <f t="shared" si="2"/>
        <v>3.843092154403217E-3</v>
      </c>
      <c r="H46" s="228">
        <f t="shared" si="6"/>
        <v>-3.657521063691882E-2</v>
      </c>
      <c r="I46" s="247">
        <v>353616.79</v>
      </c>
      <c r="J46" s="190">
        <v>390000</v>
      </c>
      <c r="K46" s="190">
        <f t="shared" ref="K46" si="50">I46-I45-J46+J45</f>
        <v>1648.4499999999534</v>
      </c>
      <c r="L46" s="188">
        <f t="shared" si="7"/>
        <v>4.6835178414057167E-3</v>
      </c>
      <c r="M46" s="202">
        <f t="shared" ref="M46" si="51">I46-J46</f>
        <v>-36383.210000000021</v>
      </c>
      <c r="N46" s="204">
        <f t="shared" ref="N46" si="52">M46/J46</f>
        <v>-9.3290282051282106E-2</v>
      </c>
      <c r="O46" s="202" t="b">
        <f t="shared" si="9"/>
        <v>1</v>
      </c>
      <c r="P46" s="204">
        <f>COUNTIF(O$2:O46, TRUE)/(COUNTIF(O$2:O46,FALSE) + COUNTIF(O$2:O46, TRUE))</f>
        <v>0.46666666666666667</v>
      </c>
      <c r="Q46" s="387"/>
      <c r="R46" s="387"/>
    </row>
    <row r="47" spans="1:25" ht="20.100000000000001" customHeight="1" x14ac:dyDescent="0.25">
      <c r="B47" s="201">
        <v>42297</v>
      </c>
      <c r="C47" s="230">
        <v>2030.77</v>
      </c>
      <c r="D47" s="188">
        <f t="shared" si="4"/>
        <v>-1.4210831702448296E-3</v>
      </c>
      <c r="E47" s="231">
        <f t="shared" si="46"/>
        <v>-3.4088963299785044E-2</v>
      </c>
      <c r="F47" s="245">
        <v>4880.97</v>
      </c>
      <c r="G47" s="188">
        <f t="shared" si="2"/>
        <v>-4.9944245913235629E-3</v>
      </c>
      <c r="H47" s="228">
        <f t="shared" si="6"/>
        <v>-4.1386963096804522E-2</v>
      </c>
      <c r="I47" s="247">
        <v>352193</v>
      </c>
      <c r="J47" s="190">
        <v>395000</v>
      </c>
      <c r="K47" s="190">
        <f t="shared" ref="K47" si="53">I47-I46-J47+J46</f>
        <v>-6423.789999999979</v>
      </c>
      <c r="L47" s="188">
        <f t="shared" si="7"/>
        <v>-1.8165964348016334E-2</v>
      </c>
      <c r="M47" s="202">
        <f t="shared" ref="M47" si="54">I47-J47</f>
        <v>-42807</v>
      </c>
      <c r="N47" s="204">
        <f t="shared" ref="N47" si="55">M47/J47</f>
        <v>-0.10837215189873417</v>
      </c>
      <c r="O47" s="202" t="b">
        <f t="shared" si="9"/>
        <v>0</v>
      </c>
      <c r="P47" s="204">
        <f>COUNTIF(O$2:O47, TRUE)/(COUNTIF(O$2:O47,FALSE) + COUNTIF(O$2:O47, TRUE))</f>
        <v>0.45652173913043476</v>
      </c>
      <c r="Q47" s="387"/>
      <c r="R47" s="387"/>
    </row>
    <row r="48" spans="1:25" ht="20.100000000000001" customHeight="1" x14ac:dyDescent="0.25">
      <c r="B48" s="201">
        <v>42298</v>
      </c>
      <c r="C48" s="230">
        <v>2018.94</v>
      </c>
      <c r="D48" s="188">
        <f t="shared" si="4"/>
        <v>-5.8253765812967141E-3</v>
      </c>
      <c r="E48" s="231">
        <f t="shared" si="46"/>
        <v>-3.9715758832594511E-2</v>
      </c>
      <c r="F48" s="245">
        <v>4840.12</v>
      </c>
      <c r="G48" s="188">
        <f t="shared" si="2"/>
        <v>-8.3692380817748033E-3</v>
      </c>
      <c r="H48" s="228">
        <f t="shared" si="6"/>
        <v>-4.9409823830940537E-2</v>
      </c>
      <c r="I48" s="247">
        <v>350311.35</v>
      </c>
      <c r="J48" s="190">
        <v>400000</v>
      </c>
      <c r="K48" s="190">
        <f t="shared" ref="K48" si="56">I48-I47-J48+J47</f>
        <v>-6881.6500000000233</v>
      </c>
      <c r="L48" s="188">
        <f t="shared" si="7"/>
        <v>-1.9539428665532883E-2</v>
      </c>
      <c r="M48" s="202">
        <f t="shared" ref="M48" si="57">I48-J48</f>
        <v>-49688.650000000023</v>
      </c>
      <c r="N48" s="204">
        <f t="shared" ref="N48" si="58">M48/J48</f>
        <v>-0.12422162500000006</v>
      </c>
      <c r="O48" s="202" t="b">
        <f t="shared" si="9"/>
        <v>0</v>
      </c>
      <c r="P48" s="204">
        <f>COUNTIF(O$2:O48, TRUE)/(COUNTIF(O$2:O48,FALSE) + COUNTIF(O$2:O48, TRUE))</f>
        <v>0.44680851063829785</v>
      </c>
      <c r="Q48" s="387"/>
      <c r="R48" s="387"/>
    </row>
    <row r="49" spans="2:19" ht="20.100000000000001" customHeight="1" x14ac:dyDescent="0.25">
      <c r="B49" s="201">
        <v>42299</v>
      </c>
      <c r="C49" s="230">
        <v>2052.5100000000002</v>
      </c>
      <c r="D49" s="188">
        <f t="shared" si="4"/>
        <v>1.6627537222502979E-2</v>
      </c>
      <c r="E49" s="231">
        <f t="shared" si="46"/>
        <v>-2.3748596868400446E-2</v>
      </c>
      <c r="F49" s="245">
        <v>4920.05</v>
      </c>
      <c r="G49" s="188">
        <f t="shared" si="2"/>
        <v>1.6514053370577649E-2</v>
      </c>
      <c r="H49" s="228">
        <f t="shared" si="6"/>
        <v>-3.3711726928137876E-2</v>
      </c>
      <c r="I49" s="247">
        <v>353557.89</v>
      </c>
      <c r="J49" s="190">
        <v>400000</v>
      </c>
      <c r="K49" s="190">
        <f t="shared" ref="K49" si="59">I49-I48-J49+J48</f>
        <v>3246.5400000000373</v>
      </c>
      <c r="L49" s="188">
        <f t="shared" si="7"/>
        <v>9.2675843931406664E-3</v>
      </c>
      <c r="M49" s="202">
        <f t="shared" ref="M49" si="60">I49-J49</f>
        <v>-46442.109999999986</v>
      </c>
      <c r="N49" s="204">
        <f t="shared" ref="N49" si="61">M49/J49</f>
        <v>-0.11610527499999997</v>
      </c>
      <c r="O49" s="202" t="b">
        <f t="shared" si="9"/>
        <v>0</v>
      </c>
      <c r="P49" s="204">
        <f>COUNTIF(O$2:O49, TRUE)/(COUNTIF(O$2:O49,FALSE) + COUNTIF(O$2:O49, TRUE))</f>
        <v>0.4375</v>
      </c>
      <c r="Q49" s="387"/>
      <c r="R49" s="387"/>
    </row>
    <row r="50" spans="2:19" ht="20.100000000000001" customHeight="1" x14ac:dyDescent="0.25">
      <c r="B50" s="201">
        <v>42300</v>
      </c>
      <c r="C50" s="230">
        <v>2075.15</v>
      </c>
      <c r="D50" s="188">
        <f t="shared" si="4"/>
        <v>1.103039692863853E-2</v>
      </c>
      <c r="E50" s="231">
        <f t="shared" si="46"/>
        <v>-1.2980156389718596E-2</v>
      </c>
      <c r="F50" s="245">
        <v>5031.8599999999997</v>
      </c>
      <c r="G50" s="188">
        <f t="shared" si="2"/>
        <v>2.2725378807125839E-2</v>
      </c>
      <c r="H50" s="228">
        <f t="shared" si="6"/>
        <v>-1.1752459885696358E-2</v>
      </c>
      <c r="I50" s="247">
        <v>354948.58</v>
      </c>
      <c r="J50" s="190">
        <v>400000</v>
      </c>
      <c r="K50" s="190">
        <f t="shared" ref="K50:K55" si="62">I50-I49-J50+J49</f>
        <v>1390.6900000000023</v>
      </c>
      <c r="L50" s="188">
        <f t="shared" si="7"/>
        <v>3.93341526051081E-3</v>
      </c>
      <c r="M50" s="202">
        <f t="shared" ref="M50:M51" si="63">I50-J50</f>
        <v>-45051.419999999984</v>
      </c>
      <c r="N50" s="204">
        <f t="shared" ref="N50:N51" si="64">M50/J50</f>
        <v>-0.11262854999999997</v>
      </c>
      <c r="O50" s="202" t="b">
        <f t="shared" si="9"/>
        <v>0</v>
      </c>
      <c r="P50" s="204">
        <f>COUNTIF(O$2:O50, TRUE)/(COUNTIF(O$2:O50,FALSE) + COUNTIF(O$2:O50, TRUE))</f>
        <v>0.42857142857142855</v>
      </c>
      <c r="Q50" s="387"/>
      <c r="R50" s="387"/>
    </row>
    <row r="51" spans="2:19" ht="20.100000000000001" customHeight="1" x14ac:dyDescent="0.25">
      <c r="B51" s="184">
        <v>42303</v>
      </c>
      <c r="C51" s="223">
        <v>2071.1799999999998</v>
      </c>
      <c r="D51" s="188">
        <f t="shared" si="4"/>
        <v>-1.9131147145990672E-3</v>
      </c>
      <c r="E51" s="224">
        <f t="shared" si="46"/>
        <v>-1.4868438576130695E-2</v>
      </c>
      <c r="F51" s="242">
        <v>5034.7</v>
      </c>
      <c r="G51" s="188">
        <f t="shared" si="2"/>
        <v>5.644036201325446E-4</v>
      </c>
      <c r="H51" s="226">
        <f t="shared" si="6"/>
        <v>-1.1194689396468763E-2</v>
      </c>
      <c r="I51" s="246">
        <v>346950.72</v>
      </c>
      <c r="J51" s="186">
        <v>400000</v>
      </c>
      <c r="K51" s="186">
        <f t="shared" si="62"/>
        <v>-7997.8600000000442</v>
      </c>
      <c r="L51" s="188">
        <f t="shared" si="7"/>
        <v>-2.2532446812437011E-2</v>
      </c>
      <c r="M51" s="193">
        <f t="shared" si="63"/>
        <v>-53049.280000000028</v>
      </c>
      <c r="N51" s="203">
        <f t="shared" si="64"/>
        <v>-0.13262320000000008</v>
      </c>
      <c r="O51" s="193" t="b">
        <f t="shared" si="9"/>
        <v>0</v>
      </c>
      <c r="P51" s="203">
        <f>COUNTIF(O$2:O51, TRUE)/(COUNTIF(O$2:O51,FALSE) + COUNTIF(O$2:O51, TRUE))</f>
        <v>0.42</v>
      </c>
      <c r="Q51" s="386"/>
      <c r="R51" s="386"/>
    </row>
    <row r="52" spans="2:19" ht="20.100000000000001" customHeight="1" x14ac:dyDescent="0.25">
      <c r="B52" s="184">
        <v>42304</v>
      </c>
      <c r="C52" s="223">
        <v>2065.89</v>
      </c>
      <c r="D52" s="188">
        <f t="shared" si="4"/>
        <v>-2.5540995953997063E-3</v>
      </c>
      <c r="E52" s="224">
        <f t="shared" si="46"/>
        <v>-1.7384562698578881E-2</v>
      </c>
      <c r="F52" s="242">
        <v>5030.1499999999996</v>
      </c>
      <c r="G52" s="188">
        <f t="shared" si="2"/>
        <v>-9.0372812680004412E-4</v>
      </c>
      <c r="H52" s="226">
        <f t="shared" si="6"/>
        <v>-1.2088300567590428E-2</v>
      </c>
      <c r="I52" s="246">
        <v>345588.46</v>
      </c>
      <c r="J52" s="186">
        <v>400000</v>
      </c>
      <c r="K52" s="186">
        <f t="shared" si="62"/>
        <v>-1362.2599999999511</v>
      </c>
      <c r="L52" s="188">
        <f t="shared" si="7"/>
        <v>-3.9263789393489401E-3</v>
      </c>
      <c r="M52" s="193">
        <f t="shared" ref="M52" si="65">I52-J52</f>
        <v>-54411.539999999979</v>
      </c>
      <c r="N52" s="203">
        <f t="shared" ref="N52" si="66">M52/J52</f>
        <v>-0.13602884999999995</v>
      </c>
      <c r="O52" s="193" t="b">
        <f t="shared" si="9"/>
        <v>0</v>
      </c>
      <c r="P52" s="203">
        <f>COUNTIF(O$2:O52, TRUE)/(COUNTIF(O$2:O52,FALSE) + COUNTIF(O$2:O52, TRUE))</f>
        <v>0.41176470588235292</v>
      </c>
      <c r="Q52" s="386"/>
      <c r="R52" s="386"/>
    </row>
    <row r="53" spans="2:19" ht="20.100000000000001" customHeight="1" x14ac:dyDescent="0.25">
      <c r="B53" s="184">
        <v>42305</v>
      </c>
      <c r="C53" s="229">
        <v>2090.31</v>
      </c>
      <c r="D53" s="188">
        <f t="shared" si="4"/>
        <v>1.1820571279206576E-2</v>
      </c>
      <c r="E53" s="224">
        <f t="shared" si="46"/>
        <v>-5.7694868819086909E-3</v>
      </c>
      <c r="F53" s="242">
        <v>5095.6899999999996</v>
      </c>
      <c r="G53" s="188">
        <f t="shared" si="2"/>
        <v>1.3029432521892979E-2</v>
      </c>
      <c r="H53" s="226">
        <f t="shared" si="6"/>
        <v>7.836282577527706E-4</v>
      </c>
      <c r="I53" s="246">
        <v>353348</v>
      </c>
      <c r="J53" s="186">
        <v>400000</v>
      </c>
      <c r="K53" s="186">
        <f t="shared" si="62"/>
        <v>7759.539999999979</v>
      </c>
      <c r="L53" s="188">
        <f t="shared" si="7"/>
        <v>2.2453122421969698E-2</v>
      </c>
      <c r="M53" s="193">
        <f t="shared" ref="M53:M54" si="67">I53-J53</f>
        <v>-46652</v>
      </c>
      <c r="N53" s="203">
        <f t="shared" ref="N53:N54" si="68">M53/J53</f>
        <v>-0.11663</v>
      </c>
      <c r="O53" s="193" t="b">
        <f t="shared" si="9"/>
        <v>1</v>
      </c>
      <c r="P53" s="203">
        <f>COUNTIF(O$2:O53, TRUE)/(COUNTIF(O$2:O53,FALSE) + COUNTIF(O$2:O53, TRUE))</f>
        <v>0.42307692307692307</v>
      </c>
      <c r="Q53" s="386"/>
      <c r="R53" s="386"/>
    </row>
    <row r="54" spans="2:19" ht="20.100000000000001" customHeight="1" x14ac:dyDescent="0.25">
      <c r="B54" s="184">
        <v>42306</v>
      </c>
      <c r="C54" s="229">
        <v>2089.41</v>
      </c>
      <c r="D54" s="188">
        <f t="shared" si="4"/>
        <v>-4.3055814687777935E-4</v>
      </c>
      <c r="E54" s="224">
        <f t="shared" ref="E54" si="69">(C54-$C$2)/$C$2</f>
        <v>-6.1975609292061603E-3</v>
      </c>
      <c r="F54" s="242">
        <v>5074.2700000000004</v>
      </c>
      <c r="G54" s="188">
        <f t="shared" si="2"/>
        <v>-4.203552413902566E-3</v>
      </c>
      <c r="H54" s="226">
        <f t="shared" si="6"/>
        <v>-3.4232181786042742E-3</v>
      </c>
      <c r="I54" s="246">
        <v>349127.55</v>
      </c>
      <c r="J54" s="186">
        <v>400000</v>
      </c>
      <c r="K54" s="186">
        <f t="shared" si="62"/>
        <v>-4220.4500000000116</v>
      </c>
      <c r="L54" s="188">
        <f t="shared" si="7"/>
        <v>-1.1944174015418261E-2</v>
      </c>
      <c r="M54" s="193">
        <f t="shared" si="67"/>
        <v>-50872.450000000012</v>
      </c>
      <c r="N54" s="203">
        <f t="shared" si="68"/>
        <v>-0.12718112500000003</v>
      </c>
      <c r="O54" s="193" t="b">
        <f t="shared" si="9"/>
        <v>0</v>
      </c>
      <c r="P54" s="203">
        <f>COUNTIF(O$2:O54, TRUE)/(COUNTIF(O$2:O54,FALSE) + COUNTIF(O$2:O54, TRUE))</f>
        <v>0.41509433962264153</v>
      </c>
      <c r="Q54" s="386"/>
      <c r="R54" s="386"/>
    </row>
    <row r="55" spans="2:19" ht="20.100000000000001" customHeight="1" x14ac:dyDescent="0.25">
      <c r="B55" s="184">
        <v>42307</v>
      </c>
      <c r="C55" s="229">
        <v>2079.36</v>
      </c>
      <c r="D55" s="188">
        <f t="shared" si="4"/>
        <v>-4.8099702786909837E-3</v>
      </c>
      <c r="E55" s="224">
        <f t="shared" ref="E55" si="70">(C55-$C$2)/$C$2</f>
        <v>-1.0977721124027286E-2</v>
      </c>
      <c r="F55" s="242">
        <v>5053.75</v>
      </c>
      <c r="G55" s="188">
        <f t="shared" si="2"/>
        <v>-4.0439314423553405E-3</v>
      </c>
      <c r="H55" s="226">
        <f t="shared" si="6"/>
        <v>-7.4533063613331143E-3</v>
      </c>
      <c r="I55" s="246">
        <v>351138.5</v>
      </c>
      <c r="J55" s="186">
        <v>400000</v>
      </c>
      <c r="K55" s="186">
        <f t="shared" si="62"/>
        <v>2010.9500000000116</v>
      </c>
      <c r="L55" s="188">
        <f t="shared" si="7"/>
        <v>5.759929286588846E-3</v>
      </c>
      <c r="M55" s="193">
        <f t="shared" ref="M55" si="71">I55-J55</f>
        <v>-48861.5</v>
      </c>
      <c r="N55" s="203">
        <f t="shared" ref="N55" si="72">M55/J55</f>
        <v>-0.12215375000000001</v>
      </c>
      <c r="O55" s="193" t="b">
        <f t="shared" si="9"/>
        <v>1</v>
      </c>
      <c r="P55" s="203">
        <f>COUNTIF(O$2:O55, TRUE)/(COUNTIF(O$2:O55,FALSE) + COUNTIF(O$2:O55, TRUE))</f>
        <v>0.42592592592592593</v>
      </c>
      <c r="Q55" s="386"/>
      <c r="R55" s="386"/>
    </row>
    <row r="56" spans="2:19" ht="20.100000000000001" customHeight="1" x14ac:dyDescent="0.25">
      <c r="B56" s="189">
        <v>42310</v>
      </c>
      <c r="C56" s="233">
        <v>2104.0500000000002</v>
      </c>
      <c r="D56" s="188">
        <f t="shared" si="4"/>
        <v>1.187384579870732E-2</v>
      </c>
      <c r="E56" s="234">
        <f t="shared" ref="E56:E62" si="73">(C56-$C$2)/$C$2</f>
        <v>7.6577690683212233E-4</v>
      </c>
      <c r="F56" s="245">
        <v>5053.75</v>
      </c>
      <c r="G56" s="188">
        <f t="shared" si="2"/>
        <v>0</v>
      </c>
      <c r="H56" s="228">
        <f t="shared" si="6"/>
        <v>-7.4533063613331143E-3</v>
      </c>
      <c r="I56" s="247">
        <v>356948.81</v>
      </c>
      <c r="J56" s="190">
        <v>400000</v>
      </c>
      <c r="K56" s="190">
        <f t="shared" ref="K56" si="74">I56-I55-J56+J55</f>
        <v>5810.3099999999977</v>
      </c>
      <c r="L56" s="188">
        <f t="shared" si="7"/>
        <v>1.6547060490376297E-2</v>
      </c>
      <c r="M56" s="202">
        <f t="shared" ref="M56" si="75">I56-J56</f>
        <v>-43051.19</v>
      </c>
      <c r="N56" s="204">
        <f t="shared" ref="N56" si="76">M56/J56</f>
        <v>-0.107627975</v>
      </c>
      <c r="O56" s="202" t="b">
        <f t="shared" si="9"/>
        <v>1</v>
      </c>
      <c r="P56" s="204">
        <f>COUNTIF(O$2:O56, TRUE)/(COUNTIF(O$2:O56,FALSE) + COUNTIF(O$2:O56, TRUE))</f>
        <v>0.43636363636363634</v>
      </c>
      <c r="Q56" s="387"/>
      <c r="R56" s="387"/>
    </row>
    <row r="57" spans="2:19" ht="20.100000000000001" customHeight="1" x14ac:dyDescent="0.25">
      <c r="B57" s="189">
        <v>42311</v>
      </c>
      <c r="C57" s="233">
        <v>2109.79</v>
      </c>
      <c r="D57" s="188">
        <f t="shared" si="4"/>
        <v>2.7280720515195844E-3</v>
      </c>
      <c r="E57" s="234">
        <f t="shared" si="73"/>
        <v>3.4959380529289343E-3</v>
      </c>
      <c r="F57" s="245">
        <v>5145.13</v>
      </c>
      <c r="G57" s="188">
        <f t="shared" si="2"/>
        <v>1.8081622557506824E-2</v>
      </c>
      <c r="H57" s="228">
        <f t="shared" si="6"/>
        <v>1.049354832374262E-2</v>
      </c>
      <c r="I57" s="247">
        <v>362269.44</v>
      </c>
      <c r="J57" s="190">
        <v>400000</v>
      </c>
      <c r="K57" s="190">
        <f t="shared" ref="K57" si="77">I57-I56-J57+J56</f>
        <v>5320.6300000000047</v>
      </c>
      <c r="L57" s="188">
        <f t="shared" si="7"/>
        <v>1.4905862832264393E-2</v>
      </c>
      <c r="M57" s="202">
        <f t="shared" ref="M57" si="78">I57-J57</f>
        <v>-37730.559999999998</v>
      </c>
      <c r="N57" s="204">
        <f t="shared" ref="N57" si="79">M57/J57</f>
        <v>-9.4326399999999991E-2</v>
      </c>
      <c r="O57" s="202" t="b">
        <f t="shared" si="9"/>
        <v>1</v>
      </c>
      <c r="P57" s="204">
        <f>COUNTIF(O$2:O57, TRUE)/(COUNTIF(O$2:O57,FALSE) + COUNTIF(O$2:O57, TRUE))</f>
        <v>0.44642857142857145</v>
      </c>
      <c r="Q57" s="387"/>
      <c r="R57" s="387"/>
    </row>
    <row r="58" spans="2:19" ht="20.100000000000001" customHeight="1" x14ac:dyDescent="0.25">
      <c r="B58" s="189">
        <v>42312</v>
      </c>
      <c r="C58" s="233">
        <v>2102.31</v>
      </c>
      <c r="D58" s="188">
        <f t="shared" si="4"/>
        <v>-3.5453765540646312E-3</v>
      </c>
      <c r="E58" s="234">
        <f t="shared" si="73"/>
        <v>-6.1832917943013417E-5</v>
      </c>
      <c r="F58" s="245">
        <v>5142.4799999999996</v>
      </c>
      <c r="G58" s="188">
        <f t="shared" si="2"/>
        <v>-5.1505015422361453E-4</v>
      </c>
      <c r="H58" s="228">
        <f t="shared" si="6"/>
        <v>9.9730934658365071E-3</v>
      </c>
      <c r="I58" s="247">
        <v>361654.42</v>
      </c>
      <c r="J58" s="190">
        <v>400000</v>
      </c>
      <c r="K58" s="190">
        <f t="shared" ref="K58" si="80">I58-I57-J58+J57</f>
        <v>-615.02000000001863</v>
      </c>
      <c r="L58" s="188">
        <f t="shared" si="7"/>
        <v>-1.697686672107972E-3</v>
      </c>
      <c r="M58" s="202">
        <f t="shared" ref="M58" si="81">I58-J58</f>
        <v>-38345.580000000016</v>
      </c>
      <c r="N58" s="204">
        <f t="shared" ref="N58" si="82">M58/J58</f>
        <v>-9.5863950000000045E-2</v>
      </c>
      <c r="O58" s="202" t="b">
        <f t="shared" si="9"/>
        <v>1</v>
      </c>
      <c r="P58" s="204">
        <f>COUNTIF(O$2:O58, TRUE)/(COUNTIF(O$2:O58,FALSE) + COUNTIF(O$2:O58, TRUE))</f>
        <v>0.45614035087719296</v>
      </c>
      <c r="Q58" s="387"/>
      <c r="R58" s="387"/>
    </row>
    <row r="59" spans="2:19" ht="20.100000000000001" customHeight="1" x14ac:dyDescent="0.25">
      <c r="B59" s="189">
        <v>42313</v>
      </c>
      <c r="C59" s="233">
        <v>2099.9299999999998</v>
      </c>
      <c r="D59" s="188">
        <f t="shared" si="4"/>
        <v>-1.1320880364932427E-3</v>
      </c>
      <c r="E59" s="234">
        <f t="shared" si="73"/>
        <v>-1.1938509541295915E-3</v>
      </c>
      <c r="F59" s="245">
        <v>5127.74</v>
      </c>
      <c r="G59" s="188">
        <f t="shared" si="2"/>
        <v>-2.8663213080069895E-3</v>
      </c>
      <c r="H59" s="228">
        <f t="shared" si="6"/>
        <v>7.0781860675216456E-3</v>
      </c>
      <c r="I59" s="247">
        <v>351667.44</v>
      </c>
      <c r="J59" s="190">
        <v>400000</v>
      </c>
      <c r="K59" s="190">
        <f t="shared" ref="K59" si="83">I59-I58-J59+J58</f>
        <v>-9986.9799999999814</v>
      </c>
      <c r="L59" s="188">
        <f t="shared" si="7"/>
        <v>-2.7614704667510995E-2</v>
      </c>
      <c r="M59" s="202">
        <f t="shared" ref="M59:M60" si="84">I59-J59</f>
        <v>-48332.56</v>
      </c>
      <c r="N59" s="204">
        <f t="shared" ref="N59" si="85">M59/J59</f>
        <v>-0.12083139999999999</v>
      </c>
      <c r="O59" s="202" t="b">
        <f t="shared" ref="O59" si="86">L59&gt;D59</f>
        <v>0</v>
      </c>
      <c r="P59" s="204">
        <f>COUNTIF(O$2:O59, TRUE)/(COUNTIF(O$2:O59,FALSE) + COUNTIF(O$2:O59, TRUE))</f>
        <v>0.44827586206896552</v>
      </c>
      <c r="Q59" s="387"/>
      <c r="R59" s="387"/>
    </row>
    <row r="60" spans="2:19" ht="20.100000000000001" customHeight="1" x14ac:dyDescent="0.25">
      <c r="B60" s="189">
        <v>42314</v>
      </c>
      <c r="C60" s="241">
        <v>2099.1999999999998</v>
      </c>
      <c r="D60" s="188">
        <f t="shared" si="4"/>
        <v>-3.4763063530689989E-4</v>
      </c>
      <c r="E60" s="234">
        <f t="shared" si="73"/>
        <v>-1.5410665702708455E-3</v>
      </c>
      <c r="F60" s="245">
        <v>5147.12</v>
      </c>
      <c r="G60" s="188">
        <f t="shared" si="2"/>
        <v>3.7794427954615699E-3</v>
      </c>
      <c r="H60" s="228">
        <f t="shared" si="6"/>
        <v>1.0884380462321047E-2</v>
      </c>
      <c r="I60" s="247">
        <v>351454.25</v>
      </c>
      <c r="J60" s="190">
        <v>400000</v>
      </c>
      <c r="K60" s="190">
        <f t="shared" ref="K60" si="87">I60-I59-J60+J59</f>
        <v>-213.19000000000233</v>
      </c>
      <c r="L60" s="188">
        <f t="shared" si="7"/>
        <v>-6.0622615502874632E-4</v>
      </c>
      <c r="M60" s="202">
        <f t="shared" si="84"/>
        <v>-48545.75</v>
      </c>
      <c r="N60" s="204">
        <f t="shared" ref="N60" si="88">M60/J60</f>
        <v>-0.121364375</v>
      </c>
      <c r="O60" s="202" t="b">
        <f t="shared" ref="O60:O62" si="89">L60&gt;D60</f>
        <v>0</v>
      </c>
      <c r="P60" s="204">
        <f>COUNTIF(O$2:O60, TRUE)/(COUNTIF(O$2:O60,FALSE) + COUNTIF(O$2:O60, TRUE))</f>
        <v>0.44067796610169491</v>
      </c>
      <c r="Q60" s="387"/>
      <c r="R60" s="387"/>
      <c r="S60" s="239"/>
    </row>
    <row r="61" spans="2:19" ht="20.100000000000001" customHeight="1" x14ac:dyDescent="0.25">
      <c r="B61" s="184">
        <v>42317</v>
      </c>
      <c r="C61" s="223">
        <v>2078.58</v>
      </c>
      <c r="D61" s="188">
        <f t="shared" si="4"/>
        <v>-9.8227896341462895E-3</v>
      </c>
      <c r="E61" s="224">
        <f t="shared" si="73"/>
        <v>-1.1348718631685149E-2</v>
      </c>
      <c r="F61" s="242">
        <v>5095.3</v>
      </c>
      <c r="G61" s="188">
        <f t="shared" si="2"/>
        <v>-1.0067766051694873E-2</v>
      </c>
      <c r="H61" s="226">
        <f t="shared" si="6"/>
        <v>7.0703301451388806E-4</v>
      </c>
      <c r="I61" s="246">
        <v>347015.14</v>
      </c>
      <c r="J61" s="186">
        <v>400000</v>
      </c>
      <c r="K61" s="186">
        <f t="shared" ref="K61" si="90">I61-I60-J61+J60</f>
        <v>-4439.109999999986</v>
      </c>
      <c r="L61" s="188">
        <f t="shared" si="7"/>
        <v>-1.2630690907849275E-2</v>
      </c>
      <c r="M61" s="193">
        <f t="shared" ref="M61:M62" si="91">I61-J61</f>
        <v>-52984.859999999986</v>
      </c>
      <c r="N61" s="203">
        <f t="shared" ref="N61:N62" si="92">M61/J61</f>
        <v>-0.13246214999999997</v>
      </c>
      <c r="O61" s="193" t="b">
        <f t="shared" si="89"/>
        <v>0</v>
      </c>
      <c r="P61" s="203">
        <f>COUNTIF(O$2:O61, TRUE)/(COUNTIF(O$2:O61,FALSE) + COUNTIF(O$2:O61, TRUE))</f>
        <v>0.43333333333333335</v>
      </c>
      <c r="Q61" s="386"/>
      <c r="R61" s="386"/>
    </row>
    <row r="62" spans="2:19" ht="20.100000000000001" customHeight="1" x14ac:dyDescent="0.25">
      <c r="B62" s="184">
        <v>42318</v>
      </c>
      <c r="C62" s="223">
        <v>2081.7199999999998</v>
      </c>
      <c r="D62" s="188">
        <f t="shared" si="4"/>
        <v>1.5106466914912454E-3</v>
      </c>
      <c r="E62" s="224">
        <f t="shared" si="73"/>
        <v>-9.8552158444475246E-3</v>
      </c>
      <c r="F62" s="242">
        <v>5083.24</v>
      </c>
      <c r="G62" s="188">
        <f t="shared" si="2"/>
        <v>-2.3668871312779228E-3</v>
      </c>
      <c r="H62" s="226">
        <f t="shared" si="6"/>
        <v>-1.6615275841074762E-3</v>
      </c>
      <c r="I62" s="246">
        <v>346488.34</v>
      </c>
      <c r="J62" s="186">
        <v>400000</v>
      </c>
      <c r="K62" s="186">
        <f t="shared" ref="K62" si="93">I62-I61-J62+J61</f>
        <v>-526.79999999998836</v>
      </c>
      <c r="L62" s="188">
        <f t="shared" si="7"/>
        <v>-1.5180893836504894E-3</v>
      </c>
      <c r="M62" s="193">
        <f t="shared" si="91"/>
        <v>-53511.659999999974</v>
      </c>
      <c r="N62" s="203">
        <f t="shared" si="92"/>
        <v>-0.13377914999999993</v>
      </c>
      <c r="O62" s="193" t="b">
        <f t="shared" si="89"/>
        <v>0</v>
      </c>
      <c r="P62" s="203">
        <f>COUNTIF(O$2:O62, TRUE)/(COUNTIF(O$2:O62,FALSE) + COUNTIF(O$2:O62, TRUE))</f>
        <v>0.42622950819672129</v>
      </c>
      <c r="Q62" s="386"/>
      <c r="R62" s="386"/>
    </row>
    <row r="63" spans="2:19" ht="20.100000000000001" customHeight="1" x14ac:dyDescent="0.25">
      <c r="B63" s="184">
        <v>42319</v>
      </c>
      <c r="C63" s="223">
        <v>2075</v>
      </c>
      <c r="D63" s="188">
        <f t="shared" si="4"/>
        <v>-3.2280998405164003E-3</v>
      </c>
      <c r="E63" s="224">
        <f t="shared" ref="E63:E66" si="94">(C63-$C$2)/$C$2</f>
        <v>-1.305150206426821E-2</v>
      </c>
      <c r="F63" s="242">
        <v>5067.0200000000004</v>
      </c>
      <c r="G63" s="188">
        <f t="shared" si="2"/>
        <v>-3.1908782587482289E-3</v>
      </c>
      <c r="H63" s="226">
        <f t="shared" si="6"/>
        <v>-4.8471041106112655E-3</v>
      </c>
      <c r="I63" s="246">
        <v>341384.62</v>
      </c>
      <c r="J63" s="186">
        <v>400000</v>
      </c>
      <c r="K63" s="186">
        <f t="shared" ref="K63:K64" si="95">I63-I62-J63+J62</f>
        <v>-5103.7200000000303</v>
      </c>
      <c r="L63" s="188">
        <f t="shared" si="7"/>
        <v>-1.472984632036977E-2</v>
      </c>
      <c r="M63" s="193">
        <f t="shared" ref="M63:M64" si="96">I63-J63</f>
        <v>-58615.380000000005</v>
      </c>
      <c r="N63" s="203">
        <f t="shared" ref="N63:N64" si="97">M63/J63</f>
        <v>-0.14653845000000001</v>
      </c>
      <c r="O63" s="193" t="b">
        <f t="shared" ref="O63:O64" si="98">L63&gt;D63</f>
        <v>0</v>
      </c>
      <c r="P63" s="203">
        <f>COUNTIF(O$2:O63, TRUE)/(COUNTIF(O$2:O63,FALSE) + COUNTIF(O$2:O63, TRUE))</f>
        <v>0.41935483870967744</v>
      </c>
      <c r="Q63" s="386"/>
      <c r="R63" s="386"/>
    </row>
    <row r="64" spans="2:19" ht="20.100000000000001" customHeight="1" x14ac:dyDescent="0.25">
      <c r="B64" s="184">
        <v>42320</v>
      </c>
      <c r="C64" s="229">
        <v>2045.97</v>
      </c>
      <c r="D64" s="188">
        <f t="shared" si="4"/>
        <v>-1.3990361445783119E-2</v>
      </c>
      <c r="E64" s="224">
        <f t="shared" si="94"/>
        <v>-2.6859268278761832E-2</v>
      </c>
      <c r="F64" s="242">
        <v>5005.08</v>
      </c>
      <c r="G64" s="188">
        <f t="shared" si="2"/>
        <v>-1.222414752655417E-2</v>
      </c>
      <c r="H64" s="226">
        <f t="shared" si="6"/>
        <v>-1.7011999921440757E-2</v>
      </c>
      <c r="I64" s="246">
        <v>335500.62</v>
      </c>
      <c r="J64" s="186">
        <v>400000</v>
      </c>
      <c r="K64" s="186">
        <f t="shared" si="95"/>
        <v>-5884</v>
      </c>
      <c r="L64" s="188">
        <f t="shared" si="7"/>
        <v>-1.7235691520022196E-2</v>
      </c>
      <c r="M64" s="193">
        <f t="shared" si="96"/>
        <v>-64499.380000000005</v>
      </c>
      <c r="N64" s="203">
        <f t="shared" si="97"/>
        <v>-0.16124845000000002</v>
      </c>
      <c r="O64" s="193" t="b">
        <f t="shared" si="98"/>
        <v>0</v>
      </c>
      <c r="P64" s="203">
        <f>COUNTIF(O$2:O64, TRUE)/(COUNTIF(O$2:O64,FALSE) + COUNTIF(O$2:O64, TRUE))</f>
        <v>0.41269841269841268</v>
      </c>
      <c r="Q64" s="386"/>
      <c r="R64" s="386"/>
    </row>
    <row r="65" spans="2:18" ht="20.100000000000001" customHeight="1" x14ac:dyDescent="0.25">
      <c r="B65" s="184">
        <v>42321</v>
      </c>
      <c r="C65" s="229">
        <v>2023.04</v>
      </c>
      <c r="D65" s="188">
        <f t="shared" si="4"/>
        <v>-1.1207397957936852E-2</v>
      </c>
      <c r="E65" s="224">
        <f t="shared" si="94"/>
        <v>-3.7765643728239609E-2</v>
      </c>
      <c r="F65" s="242">
        <v>4927.88</v>
      </c>
      <c r="G65" s="188">
        <f t="shared" si="2"/>
        <v>-1.5424328881855999E-2</v>
      </c>
      <c r="H65" s="226">
        <f t="shared" si="6"/>
        <v>-3.217393012157034E-2</v>
      </c>
      <c r="I65" s="246">
        <v>335955</v>
      </c>
      <c r="J65" s="186">
        <v>400000</v>
      </c>
      <c r="K65" s="186">
        <f t="shared" ref="K65" si="99">I65-I64-J65+J64</f>
        <v>454.38000000000466</v>
      </c>
      <c r="L65" s="188">
        <f t="shared" si="7"/>
        <v>1.3543343079366133E-3</v>
      </c>
      <c r="M65" s="193">
        <f t="shared" ref="M65" si="100">I65-J65</f>
        <v>-64045</v>
      </c>
      <c r="N65" s="203">
        <f t="shared" ref="N65" si="101">M65/J65</f>
        <v>-0.16011249999999999</v>
      </c>
      <c r="O65" s="193" t="b">
        <f t="shared" ref="O65" si="102">L65&gt;D65</f>
        <v>1</v>
      </c>
      <c r="P65" s="203">
        <f>COUNTIF(O$2:O65, TRUE)/(COUNTIF(O$2:O65,FALSE) + COUNTIF(O$2:O65, TRUE))</f>
        <v>0.421875</v>
      </c>
      <c r="Q65" s="386"/>
      <c r="R65" s="386"/>
    </row>
    <row r="66" spans="2:18" ht="20.100000000000001" customHeight="1" x14ac:dyDescent="0.25">
      <c r="B66" s="189">
        <v>42324</v>
      </c>
      <c r="C66" s="233">
        <v>2053.19</v>
      </c>
      <c r="D66" s="188">
        <f t="shared" si="4"/>
        <v>1.4903313824739053E-2</v>
      </c>
      <c r="E66" s="234">
        <f t="shared" si="94"/>
        <v>-2.3425163143775803E-2</v>
      </c>
      <c r="F66" s="245">
        <v>4984.62</v>
      </c>
      <c r="G66" s="188">
        <f t="shared" si="2"/>
        <v>1.1514079076600847E-2</v>
      </c>
      <c r="H66" s="228">
        <f t="shared" si="6"/>
        <v>-2.1030304220594286E-2</v>
      </c>
      <c r="I66" s="247">
        <v>342834.39</v>
      </c>
      <c r="J66" s="190">
        <v>400000</v>
      </c>
      <c r="K66" s="190">
        <f t="shared" ref="K66" si="103">I66-I65-J66+J65</f>
        <v>6879.390000000014</v>
      </c>
      <c r="L66" s="188">
        <f t="shared" si="7"/>
        <v>2.047711747108992E-2</v>
      </c>
      <c r="M66" s="202">
        <f t="shared" ref="M66" si="104">I66-J66</f>
        <v>-57165.609999999986</v>
      </c>
      <c r="N66" s="204">
        <f t="shared" ref="N66" si="105">M66/J66</f>
        <v>-0.14291402499999997</v>
      </c>
      <c r="O66" s="202" t="b">
        <f t="shared" ref="O66" si="106">L66&gt;D66</f>
        <v>1</v>
      </c>
      <c r="P66" s="204">
        <f>COUNTIF(O$2:O66, TRUE)/(COUNTIF(O$2:O66,FALSE) + COUNTIF(O$2:O66, TRUE))</f>
        <v>0.43076923076923079</v>
      </c>
      <c r="Q66" s="387"/>
      <c r="R66" s="387"/>
    </row>
    <row r="67" spans="2:18" ht="20.100000000000001" customHeight="1" x14ac:dyDescent="0.25">
      <c r="B67" s="189">
        <v>42325</v>
      </c>
      <c r="C67" s="233">
        <v>2050.44</v>
      </c>
      <c r="D67" s="188">
        <f t="shared" si="4"/>
        <v>-1.3393792099123801E-3</v>
      </c>
      <c r="E67" s="234">
        <f t="shared" ref="E67" si="107">(C67-$C$2)/$C$2</f>
        <v>-2.4733167177184604E-2</v>
      </c>
      <c r="F67" s="245">
        <v>4986.01</v>
      </c>
      <c r="G67" s="188">
        <f t="shared" ref="G67:G131" si="108">(F67-F66)/F66</f>
        <v>2.7885776648978807E-4</v>
      </c>
      <c r="H67" s="228">
        <f t="shared" ref="H67:H70" si="109">(F67-F$2)/F$2</f>
        <v>-2.0757310917768054E-2</v>
      </c>
      <c r="I67" s="247">
        <v>341363.07</v>
      </c>
      <c r="J67" s="190">
        <v>400000</v>
      </c>
      <c r="K67" s="190">
        <f t="shared" ref="K67" si="110">I67-I66-J67+J66</f>
        <v>-1471.320000000007</v>
      </c>
      <c r="L67" s="188">
        <f t="shared" si="7"/>
        <v>-4.2916348036146747E-3</v>
      </c>
      <c r="M67" s="202">
        <f t="shared" ref="M67" si="111">I67-J67</f>
        <v>-58636.929999999993</v>
      </c>
      <c r="N67" s="204">
        <f t="shared" ref="N67" si="112">M67/J67</f>
        <v>-0.146592325</v>
      </c>
      <c r="O67" s="202" t="b">
        <f t="shared" ref="O67" si="113">L67&gt;D67</f>
        <v>0</v>
      </c>
      <c r="P67" s="204">
        <f>COUNTIF(O$2:O67, TRUE)/(COUNTIF(O$2:O67,FALSE) + COUNTIF(O$2:O67, TRUE))</f>
        <v>0.42424242424242425</v>
      </c>
      <c r="Q67" s="387"/>
      <c r="R67" s="387"/>
    </row>
    <row r="68" spans="2:18" ht="20.100000000000001" customHeight="1" x14ac:dyDescent="0.25">
      <c r="B68" s="189">
        <v>42326</v>
      </c>
      <c r="C68" s="233">
        <v>2083.58</v>
      </c>
      <c r="D68" s="188">
        <f t="shared" ref="D68:D132" si="114">(C68-C67)/C67</f>
        <v>1.6162384658902417E-2</v>
      </c>
      <c r="E68" s="234">
        <f t="shared" ref="E68:E70" si="115">(C68-$C$2)/$C$2</f>
        <v>-8.970529480032784E-3</v>
      </c>
      <c r="F68" s="245">
        <v>5075.2</v>
      </c>
      <c r="G68" s="188">
        <f t="shared" si="108"/>
        <v>1.7888050766043308E-2</v>
      </c>
      <c r="H68" s="228">
        <f t="shared" si="109"/>
        <v>-3.2405679831883261E-3</v>
      </c>
      <c r="I68" s="247">
        <v>349578.29</v>
      </c>
      <c r="J68" s="190">
        <v>400000</v>
      </c>
      <c r="K68" s="190">
        <f t="shared" ref="K68" si="116">I68-I67-J68+J67</f>
        <v>8215.2199999999721</v>
      </c>
      <c r="L68" s="188">
        <f t="shared" ref="L68:L131" si="117">K68/I67</f>
        <v>2.4065930740545461E-2</v>
      </c>
      <c r="M68" s="202">
        <f t="shared" ref="M68" si="118">I68-J68</f>
        <v>-50421.710000000021</v>
      </c>
      <c r="N68" s="204">
        <f t="shared" ref="N68" si="119">M68/J68</f>
        <v>-0.12605427500000005</v>
      </c>
      <c r="O68" s="202" t="b">
        <f t="shared" ref="O68" si="120">L68&gt;D68</f>
        <v>1</v>
      </c>
      <c r="P68" s="204">
        <f>COUNTIF(O$2:O68, TRUE)/(COUNTIF(O$2:O68,FALSE) + COUNTIF(O$2:O68, TRUE))</f>
        <v>0.43283582089552236</v>
      </c>
      <c r="Q68" s="387"/>
      <c r="R68" s="387"/>
    </row>
    <row r="69" spans="2:18" ht="20.100000000000001" customHeight="1" x14ac:dyDescent="0.25">
      <c r="B69" s="189">
        <v>42327</v>
      </c>
      <c r="C69" s="233">
        <v>2081.2399999999998</v>
      </c>
      <c r="D69" s="188">
        <f t="shared" si="114"/>
        <v>-1.1230670288638524E-3</v>
      </c>
      <c r="E69" s="234">
        <f t="shared" si="115"/>
        <v>-1.0083522003006161E-2</v>
      </c>
      <c r="F69" s="245">
        <v>5073.63</v>
      </c>
      <c r="G69" s="188">
        <f t="shared" si="108"/>
        <v>-3.0934741488014442E-4</v>
      </c>
      <c r="H69" s="228">
        <f t="shared" si="109"/>
        <v>-3.5489129367401282E-3</v>
      </c>
      <c r="I69" s="247">
        <v>351509.95</v>
      </c>
      <c r="J69" s="190">
        <v>400000</v>
      </c>
      <c r="K69" s="190">
        <f t="shared" ref="K69" si="121">I69-I68-J69+J68</f>
        <v>1931.6600000000326</v>
      </c>
      <c r="L69" s="188">
        <f t="shared" si="117"/>
        <v>5.5256863920240375E-3</v>
      </c>
      <c r="M69" s="202">
        <f t="shared" ref="M69" si="122">I69-J69</f>
        <v>-48490.049999999988</v>
      </c>
      <c r="N69" s="204">
        <f t="shared" ref="N69" si="123">M69/J69</f>
        <v>-0.12122512499999998</v>
      </c>
      <c r="O69" s="202" t="b">
        <f t="shared" ref="O69" si="124">L69&gt;D69</f>
        <v>1</v>
      </c>
      <c r="P69" s="204">
        <f>COUNTIF(O$2:O69, TRUE)/(COUNTIF(O$2:O69,FALSE) + COUNTIF(O$2:O69, TRUE))</f>
        <v>0.44117647058823528</v>
      </c>
      <c r="Q69" s="387"/>
      <c r="R69" s="387"/>
    </row>
    <row r="70" spans="2:18" ht="20.100000000000001" customHeight="1" x14ac:dyDescent="0.25">
      <c r="B70" s="189">
        <v>42328</v>
      </c>
      <c r="C70" s="241">
        <v>2089.17</v>
      </c>
      <c r="D70" s="188">
        <f t="shared" si="114"/>
        <v>3.8102285176146392E-3</v>
      </c>
      <c r="E70" s="234">
        <f t="shared" si="115"/>
        <v>-6.3117140084853699E-3</v>
      </c>
      <c r="F70" s="245">
        <v>5104.92</v>
      </c>
      <c r="G70" s="188">
        <f t="shared" si="108"/>
        <v>6.1671820767379495E-3</v>
      </c>
      <c r="H70" s="228">
        <f t="shared" si="109"/>
        <v>2.5963823477424546E-3</v>
      </c>
      <c r="I70" s="247">
        <v>349809.33</v>
      </c>
      <c r="J70" s="190">
        <v>400000</v>
      </c>
      <c r="K70" s="190">
        <f t="shared" ref="K70" si="125">I70-I69-J70+J69</f>
        <v>-1700.6199999999953</v>
      </c>
      <c r="L70" s="188">
        <f t="shared" si="117"/>
        <v>-4.8380422801687275E-3</v>
      </c>
      <c r="M70" s="202">
        <f t="shared" ref="M70" si="126">I70-J70</f>
        <v>-50190.669999999984</v>
      </c>
      <c r="N70" s="204">
        <f t="shared" ref="N70" si="127">M70/J70</f>
        <v>-0.12547667499999995</v>
      </c>
      <c r="O70" s="202" t="b">
        <f t="shared" ref="O70" si="128">L70&gt;D70</f>
        <v>0</v>
      </c>
      <c r="P70" s="204">
        <f>COUNTIF(O$2:O70, TRUE)/(COUNTIF(O$2:O70,FALSE) + COUNTIF(O$2:O70, TRUE))</f>
        <v>0.43478260869565216</v>
      </c>
      <c r="Q70" s="387"/>
      <c r="R70" s="387"/>
    </row>
    <row r="71" spans="2:18" ht="20.100000000000001" customHeight="1" x14ac:dyDescent="0.25">
      <c r="B71" s="184">
        <v>42331</v>
      </c>
      <c r="C71" s="223">
        <v>2086.59</v>
      </c>
      <c r="D71" s="188">
        <f t="shared" si="114"/>
        <v>-1.2349401915592924E-3</v>
      </c>
      <c r="E71" s="224">
        <f t="shared" ref="E71:E72" si="129">(C71-$C$2)/$C$2</f>
        <v>-7.5388596107379561E-3</v>
      </c>
      <c r="F71" s="242">
        <v>5102.47</v>
      </c>
      <c r="G71" s="188">
        <f t="shared" si="108"/>
        <v>-4.7992916637279687E-4</v>
      </c>
      <c r="H71" s="226">
        <f t="shared" ref="H71:H75" si="130">(F71-F$2)/F$2</f>
        <v>2.1152071017539204E-3</v>
      </c>
      <c r="I71" s="246">
        <v>352380.62</v>
      </c>
      <c r="J71" s="186">
        <v>400000</v>
      </c>
      <c r="K71" s="186">
        <f t="shared" ref="K71" si="131">I71-I70-J71+J70</f>
        <v>2571.289999999979</v>
      </c>
      <c r="L71" s="188">
        <f t="shared" si="117"/>
        <v>7.3505472252554807E-3</v>
      </c>
      <c r="M71" s="193">
        <f t="shared" ref="M71" si="132">I71-J71</f>
        <v>-47619.380000000005</v>
      </c>
      <c r="N71" s="203">
        <f t="shared" ref="N71" si="133">M71/J71</f>
        <v>-0.11904845000000001</v>
      </c>
      <c r="O71" s="193" t="b">
        <f t="shared" ref="O71" si="134">L71&gt;D71</f>
        <v>1</v>
      </c>
      <c r="P71" s="203">
        <f>COUNTIF(O$2:O71, TRUE)/(COUNTIF(O$2:O71,FALSE) + COUNTIF(O$2:O71, TRUE))</f>
        <v>0.44285714285714284</v>
      </c>
      <c r="Q71" s="386"/>
      <c r="R71" s="386"/>
    </row>
    <row r="72" spans="2:18" ht="20.100000000000001" customHeight="1" x14ac:dyDescent="0.25">
      <c r="B72" s="184">
        <v>42332</v>
      </c>
      <c r="C72" s="223">
        <v>2089.14</v>
      </c>
      <c r="D72" s="188">
        <f t="shared" si="114"/>
        <v>1.2220896294910485E-3</v>
      </c>
      <c r="E72" s="224">
        <f t="shared" si="129"/>
        <v>-6.3259831433953792E-3</v>
      </c>
      <c r="F72" s="242">
        <v>5102.8</v>
      </c>
      <c r="G72" s="188">
        <f t="shared" si="108"/>
        <v>6.4674559576034202E-5</v>
      </c>
      <c r="H72" s="226">
        <f t="shared" si="130"/>
        <v>2.1800184614176729E-3</v>
      </c>
      <c r="I72" s="246">
        <v>356994.69</v>
      </c>
      <c r="J72" s="186">
        <v>400000</v>
      </c>
      <c r="K72" s="186">
        <f t="shared" ref="K72" si="135">I72-I71-J72+J71</f>
        <v>4614.070000000007</v>
      </c>
      <c r="L72" s="188">
        <f t="shared" si="117"/>
        <v>1.309399478325456E-2</v>
      </c>
      <c r="M72" s="193">
        <f t="shared" ref="M72" si="136">I72-J72</f>
        <v>-43005.31</v>
      </c>
      <c r="N72" s="203">
        <f t="shared" ref="N72" si="137">M72/J72</f>
        <v>-0.10751327499999999</v>
      </c>
      <c r="O72" s="193" t="b">
        <f t="shared" ref="O72" si="138">L72&gt;D72</f>
        <v>1</v>
      </c>
      <c r="P72" s="203">
        <f>COUNTIF(O$2:O72, TRUE)/(COUNTIF(O$2:O72,FALSE) + COUNTIF(O$2:O72, TRUE))</f>
        <v>0.45070422535211269</v>
      </c>
      <c r="Q72" s="386"/>
      <c r="R72" s="386"/>
    </row>
    <row r="73" spans="2:18" ht="20.100000000000001" customHeight="1" x14ac:dyDescent="0.25">
      <c r="B73" s="184">
        <v>42333</v>
      </c>
      <c r="C73" s="223">
        <v>2088.87</v>
      </c>
      <c r="D73" s="188">
        <f t="shared" si="114"/>
        <v>-1.2923978287715607E-4</v>
      </c>
      <c r="E73" s="224">
        <f t="shared" ref="E73:E75" si="139">(C73-$C$2)/$C$2</f>
        <v>-6.4544053575845989E-3</v>
      </c>
      <c r="F73" s="242">
        <v>5116.1400000000003</v>
      </c>
      <c r="G73" s="188">
        <f t="shared" si="108"/>
        <v>2.6142509994513102E-3</v>
      </c>
      <c r="H73" s="226">
        <f t="shared" si="130"/>
        <v>4.7999685763105661E-3</v>
      </c>
      <c r="I73" s="246">
        <v>357953.42</v>
      </c>
      <c r="J73" s="186">
        <v>400000</v>
      </c>
      <c r="K73" s="186">
        <f t="shared" ref="K73" si="140">I73-I72-J73+J72</f>
        <v>958.72999999998137</v>
      </c>
      <c r="L73" s="188">
        <f t="shared" si="117"/>
        <v>2.6855581521394098E-3</v>
      </c>
      <c r="M73" s="193">
        <f t="shared" ref="M73" si="141">I73-J73</f>
        <v>-42046.580000000016</v>
      </c>
      <c r="N73" s="203">
        <f t="shared" ref="N73" si="142">M73/J73</f>
        <v>-0.10511645000000004</v>
      </c>
      <c r="O73" s="193" t="b">
        <f t="shared" ref="O73" si="143">L73&gt;D73</f>
        <v>1</v>
      </c>
      <c r="P73" s="203">
        <f>COUNTIF(O$2:O73, TRUE)/(COUNTIF(O$2:O73,FALSE) + COUNTIF(O$2:O73, TRUE))</f>
        <v>0.45833333333333331</v>
      </c>
      <c r="Q73" s="386"/>
      <c r="R73" s="386"/>
    </row>
    <row r="74" spans="2:18" ht="20.100000000000001" customHeight="1" x14ac:dyDescent="0.25">
      <c r="B74" s="184">
        <v>42335</v>
      </c>
      <c r="C74" s="229">
        <v>2090.11</v>
      </c>
      <c r="D74" s="188">
        <f t="shared" si="114"/>
        <v>5.9362238913873841E-4</v>
      </c>
      <c r="E74" s="224">
        <f t="shared" si="139"/>
        <v>-5.8646144479746996E-3</v>
      </c>
      <c r="F74" s="242">
        <v>5127.5200000000004</v>
      </c>
      <c r="G74" s="188">
        <f t="shared" si="108"/>
        <v>2.2243331886930592E-3</v>
      </c>
      <c r="H74" s="226">
        <f t="shared" si="130"/>
        <v>7.0349784944125967E-3</v>
      </c>
      <c r="I74" s="246">
        <v>355463.47</v>
      </c>
      <c r="J74" s="186">
        <v>400000</v>
      </c>
      <c r="K74" s="186">
        <f t="shared" ref="K74" si="144">I74-I73-J74+J73</f>
        <v>-2489.9500000000116</v>
      </c>
      <c r="L74" s="188">
        <f t="shared" si="117"/>
        <v>-6.9560726644265942E-3</v>
      </c>
      <c r="M74" s="193">
        <f t="shared" ref="M74" si="145">I74-J74</f>
        <v>-44536.530000000028</v>
      </c>
      <c r="N74" s="203">
        <f t="shared" ref="N74" si="146">M74/J74</f>
        <v>-0.11134132500000007</v>
      </c>
      <c r="O74" s="193" t="b">
        <f t="shared" ref="O74" si="147">L74&gt;D74</f>
        <v>0</v>
      </c>
      <c r="P74" s="203">
        <f>COUNTIF(O$2:O74, TRUE)/(COUNTIF(O$2:O74,FALSE) + COUNTIF(O$2:O74, TRUE))</f>
        <v>0.45205479452054792</v>
      </c>
      <c r="Q74" s="386"/>
      <c r="R74" s="386"/>
    </row>
    <row r="75" spans="2:18" ht="20.100000000000001" customHeight="1" x14ac:dyDescent="0.25">
      <c r="B75" s="189">
        <v>42338</v>
      </c>
      <c r="C75" s="233">
        <v>2080.41</v>
      </c>
      <c r="D75" s="188">
        <f t="shared" si="114"/>
        <v>-4.6409040672501789E-3</v>
      </c>
      <c r="E75" s="234">
        <f t="shared" si="139"/>
        <v>-1.0478301402180418E-2</v>
      </c>
      <c r="F75" s="245">
        <v>5108.66</v>
      </c>
      <c r="G75" s="188">
        <f t="shared" si="108"/>
        <v>-3.6781914063720045E-3</v>
      </c>
      <c r="H75" s="228">
        <f t="shared" si="130"/>
        <v>3.3309110905984322E-3</v>
      </c>
      <c r="I75" s="247">
        <v>358262.29</v>
      </c>
      <c r="J75" s="190">
        <v>400000</v>
      </c>
      <c r="K75" s="190">
        <f t="shared" ref="K75" si="148">I75-I74-J75+J74</f>
        <v>2798.820000000007</v>
      </c>
      <c r="L75" s="188">
        <f t="shared" si="117"/>
        <v>7.8737204697855653E-3</v>
      </c>
      <c r="M75" s="202">
        <f t="shared" ref="M75" si="149">I75-J75</f>
        <v>-41737.710000000021</v>
      </c>
      <c r="N75" s="204">
        <f t="shared" ref="N75" si="150">M75/J75</f>
        <v>-0.10434427500000006</v>
      </c>
      <c r="O75" s="202" t="b">
        <f t="shared" ref="O75" si="151">L75&gt;D75</f>
        <v>1</v>
      </c>
      <c r="P75" s="204">
        <f>COUNTIF(O$2:O75, TRUE)/(COUNTIF(O$2:O75,FALSE) + COUNTIF(O$2:O75, TRUE))</f>
        <v>0.45945945945945948</v>
      </c>
      <c r="Q75" s="387"/>
      <c r="R75" s="387"/>
    </row>
    <row r="76" spans="2:18" ht="20.100000000000001" customHeight="1" x14ac:dyDescent="0.25">
      <c r="B76" s="189">
        <v>42339</v>
      </c>
      <c r="C76" s="233">
        <v>2102.63</v>
      </c>
      <c r="D76" s="188">
        <f t="shared" si="114"/>
        <v>1.0680586999678072E-2</v>
      </c>
      <c r="E76" s="234">
        <f t="shared" ref="E76" si="152">(C76-$C$2)/$C$2</f>
        <v>9.0371187762815854E-5</v>
      </c>
      <c r="F76" s="245">
        <v>5156.3</v>
      </c>
      <c r="G76" s="188">
        <f t="shared" si="108"/>
        <v>9.3253416747249435E-3</v>
      </c>
      <c r="H76" s="228">
        <f t="shared" ref="H76:H79" si="153">(F76-F$2)/F$2</f>
        <v>1.2687314649331337E-2</v>
      </c>
      <c r="I76" s="247">
        <v>361281.91</v>
      </c>
      <c r="J76" s="190">
        <v>400000</v>
      </c>
      <c r="K76" s="190">
        <f t="shared" ref="K76" si="154">I76-I75-J76+J75</f>
        <v>3019.6199999999953</v>
      </c>
      <c r="L76" s="188">
        <f t="shared" si="117"/>
        <v>8.4285175534382795E-3</v>
      </c>
      <c r="M76" s="202">
        <f t="shared" ref="M76" si="155">I76-J76</f>
        <v>-38718.090000000026</v>
      </c>
      <c r="N76" s="204">
        <f t="shared" ref="N76" si="156">M76/J76</f>
        <v>-9.6795225000000068E-2</v>
      </c>
      <c r="O76" s="202" t="b">
        <f t="shared" ref="O76" si="157">L76&gt;D76</f>
        <v>0</v>
      </c>
      <c r="P76" s="204">
        <f>COUNTIF(O$2:O76, TRUE)/(COUNTIF(O$2:O76,FALSE) + COUNTIF(O$2:O76, TRUE))</f>
        <v>0.45333333333333331</v>
      </c>
      <c r="Q76" s="387"/>
      <c r="R76" s="387"/>
    </row>
    <row r="77" spans="2:18" ht="20.100000000000001" customHeight="1" x14ac:dyDescent="0.25">
      <c r="B77" s="189">
        <v>42340</v>
      </c>
      <c r="C77" s="233">
        <v>2079.5100000000002</v>
      </c>
      <c r="D77" s="188">
        <f t="shared" si="114"/>
        <v>-1.0995752937987135E-2</v>
      </c>
      <c r="E77" s="234">
        <f t="shared" ref="E77:E80" si="158">(C77-$C$2)/$C$2</f>
        <v>-1.0906375449477671E-2</v>
      </c>
      <c r="F77" s="245">
        <v>5123.22</v>
      </c>
      <c r="G77" s="188">
        <f t="shared" si="108"/>
        <v>-6.415452941062375E-3</v>
      </c>
      <c r="H77" s="228">
        <f t="shared" si="153"/>
        <v>6.1904668381877245E-3</v>
      </c>
      <c r="I77" s="247">
        <v>349641.2</v>
      </c>
      <c r="J77" s="190">
        <v>400000</v>
      </c>
      <c r="K77" s="190">
        <f t="shared" ref="K77" si="159">I77-I76-J77+J76</f>
        <v>-11640.709999999963</v>
      </c>
      <c r="L77" s="188">
        <f t="shared" si="117"/>
        <v>-3.2220572571707129E-2</v>
      </c>
      <c r="M77" s="202">
        <f t="shared" ref="M77" si="160">I77-J77</f>
        <v>-50358.799999999988</v>
      </c>
      <c r="N77" s="204">
        <f t="shared" ref="N77" si="161">M77/J77</f>
        <v>-0.12589699999999998</v>
      </c>
      <c r="O77" s="202" t="b">
        <f t="shared" ref="O77" si="162">L77&gt;D77</f>
        <v>0</v>
      </c>
      <c r="P77" s="204">
        <f>COUNTIF(O$2:O77, TRUE)/(COUNTIF(O$2:O77,FALSE) + COUNTIF(O$2:O77, TRUE))</f>
        <v>0.44736842105263158</v>
      </c>
      <c r="Q77" s="387"/>
      <c r="R77" s="387"/>
    </row>
    <row r="78" spans="2:18" ht="20.100000000000001" customHeight="1" x14ac:dyDescent="0.25">
      <c r="B78" s="189">
        <v>42341</v>
      </c>
      <c r="C78" s="233">
        <v>2049.62</v>
      </c>
      <c r="D78" s="188">
        <f t="shared" si="114"/>
        <v>-1.4373578391063435E-2</v>
      </c>
      <c r="E78" s="234">
        <f t="shared" si="158"/>
        <v>-2.5123190198055669E-2</v>
      </c>
      <c r="F78" s="245">
        <v>5037.5200000000004</v>
      </c>
      <c r="G78" s="188">
        <f t="shared" si="108"/>
        <v>-1.6727761056523009E-2</v>
      </c>
      <c r="H78" s="228">
        <f t="shared" si="153"/>
        <v>-1.0640846868432819E-2</v>
      </c>
      <c r="I78" s="247">
        <v>344430.58</v>
      </c>
      <c r="J78" s="190">
        <v>400000</v>
      </c>
      <c r="K78" s="190">
        <f t="shared" ref="K78" si="163">I78-I77-J78+J77</f>
        <v>-5210.6199999999953</v>
      </c>
      <c r="L78" s="188">
        <f t="shared" si="117"/>
        <v>-1.4902763175506763E-2</v>
      </c>
      <c r="M78" s="202">
        <f t="shared" ref="M78" si="164">I78-J78</f>
        <v>-55569.419999999984</v>
      </c>
      <c r="N78" s="204">
        <f t="shared" ref="N78" si="165">M78/J78</f>
        <v>-0.13892354999999995</v>
      </c>
      <c r="O78" s="202" t="b">
        <f t="shared" ref="O78" si="166">L78&gt;D78</f>
        <v>0</v>
      </c>
      <c r="P78" s="204">
        <f>COUNTIF(O$2:O78, TRUE)/(COUNTIF(O$2:O78,FALSE) + COUNTIF(O$2:O78, TRUE))</f>
        <v>0.44155844155844154</v>
      </c>
      <c r="Q78" s="387"/>
      <c r="R78" s="387"/>
    </row>
    <row r="79" spans="2:18" ht="20.100000000000001" customHeight="1" x14ac:dyDescent="0.25">
      <c r="B79" s="189">
        <v>42342</v>
      </c>
      <c r="C79" s="233">
        <v>2091.69</v>
      </c>
      <c r="D79" s="188">
        <f t="shared" si="114"/>
        <v>2.0525755993794054E-2</v>
      </c>
      <c r="E79" s="234">
        <f t="shared" si="158"/>
        <v>-5.1131066760525864E-3</v>
      </c>
      <c r="F79" s="245">
        <v>5142.2700000000004</v>
      </c>
      <c r="G79" s="188">
        <f t="shared" si="108"/>
        <v>2.0793962108339021E-2</v>
      </c>
      <c r="H79" s="228">
        <f t="shared" si="153"/>
        <v>9.9318498733233732E-3</v>
      </c>
      <c r="I79" s="247">
        <v>341064.65</v>
      </c>
      <c r="J79" s="190">
        <v>400000</v>
      </c>
      <c r="K79" s="190">
        <f t="shared" ref="K79" si="167">I79-I78-J79+J78</f>
        <v>-3365.929999999993</v>
      </c>
      <c r="L79" s="188">
        <f t="shared" si="117"/>
        <v>-9.7724481955115388E-3</v>
      </c>
      <c r="M79" s="202">
        <f t="shared" ref="M79" si="168">I79-J79</f>
        <v>-58935.349999999977</v>
      </c>
      <c r="N79" s="204">
        <f t="shared" ref="N79" si="169">M79/J79</f>
        <v>-0.14733837499999994</v>
      </c>
      <c r="O79" s="202" t="b">
        <f t="shared" ref="O79" si="170">L79&gt;D79</f>
        <v>0</v>
      </c>
      <c r="P79" s="204">
        <f>COUNTIF(O$2:O79, TRUE)/(COUNTIF(O$2:O79,FALSE) + COUNTIF(O$2:O79, TRUE))</f>
        <v>0.4358974358974359</v>
      </c>
      <c r="Q79" s="387"/>
      <c r="R79" s="387"/>
    </row>
    <row r="80" spans="2:18" ht="20.100000000000001" customHeight="1" x14ac:dyDescent="0.25">
      <c r="B80" s="184">
        <v>42345</v>
      </c>
      <c r="C80" s="223">
        <v>2077.0700000000002</v>
      </c>
      <c r="D80" s="188">
        <f t="shared" si="114"/>
        <v>-6.9895634630370131E-3</v>
      </c>
      <c r="E80" s="224">
        <f t="shared" si="158"/>
        <v>-1.2066931755484052E-2</v>
      </c>
      <c r="F80" s="242">
        <v>5101.8100000000004</v>
      </c>
      <c r="G80" s="188">
        <f t="shared" si="108"/>
        <v>-7.8681204993125663E-3</v>
      </c>
      <c r="H80" s="226">
        <f t="shared" ref="H80:H84" si="171">(F80-F$2)/F$2</f>
        <v>1.9855843824264159E-3</v>
      </c>
      <c r="I80" s="246">
        <v>323555.34000000003</v>
      </c>
      <c r="J80" s="186">
        <v>400000</v>
      </c>
      <c r="K80" s="186">
        <f t="shared" ref="K80" si="172">I80-I79-J80+J79</f>
        <v>-17509.309999999998</v>
      </c>
      <c r="L80" s="188">
        <f t="shared" si="117"/>
        <v>-5.1337217152231981E-2</v>
      </c>
      <c r="M80" s="193">
        <f t="shared" ref="M80" si="173">I80-J80</f>
        <v>-76444.659999999974</v>
      </c>
      <c r="N80" s="203">
        <f t="shared" ref="N80" si="174">M80/J80</f>
        <v>-0.19111164999999994</v>
      </c>
      <c r="O80" s="193" t="b">
        <f t="shared" ref="O80" si="175">L80&gt;D80</f>
        <v>0</v>
      </c>
      <c r="P80" s="203">
        <f>COUNTIF(O$2:O80, TRUE)/(COUNTIF(O$2:O80,FALSE) + COUNTIF(O$2:O80, TRUE))</f>
        <v>0.43037974683544306</v>
      </c>
      <c r="Q80" s="386"/>
      <c r="R80" s="386"/>
    </row>
    <row r="81" spans="2:18" ht="20.100000000000001" customHeight="1" x14ac:dyDescent="0.25">
      <c r="B81" s="184">
        <v>42346</v>
      </c>
      <c r="C81" s="223">
        <v>2063.59</v>
      </c>
      <c r="D81" s="188">
        <f t="shared" si="114"/>
        <v>-6.489911269239851E-3</v>
      </c>
      <c r="E81" s="224">
        <f t="shared" ref="E81:E84" si="176">(C81-$C$2)/$C$2</f>
        <v>-1.8478529708338839E-2</v>
      </c>
      <c r="F81" s="242">
        <v>5098.24</v>
      </c>
      <c r="G81" s="188">
        <f t="shared" si="108"/>
        <v>-6.9975165676507318E-4</v>
      </c>
      <c r="H81" s="226">
        <f t="shared" si="171"/>
        <v>1.284443309700093E-3</v>
      </c>
      <c r="I81" s="246">
        <v>320909.52</v>
      </c>
      <c r="J81" s="186">
        <v>400000</v>
      </c>
      <c r="K81" s="186">
        <f t="shared" ref="K81" si="177">I81-I80-J81+J80</f>
        <v>-2645.820000000007</v>
      </c>
      <c r="L81" s="188">
        <f t="shared" si="117"/>
        <v>-8.1773337445149464E-3</v>
      </c>
      <c r="M81" s="193">
        <f t="shared" ref="M81" si="178">I81-J81</f>
        <v>-79090.479999999981</v>
      </c>
      <c r="N81" s="203">
        <f t="shared" ref="N81" si="179">M81/J81</f>
        <v>-0.19772619999999996</v>
      </c>
      <c r="O81" s="193" t="b">
        <f t="shared" ref="O81" si="180">L81&gt;D81</f>
        <v>0</v>
      </c>
      <c r="P81" s="203">
        <f>COUNTIF(O$2:O81, TRUE)/(COUNTIF(O$2:O81,FALSE) + COUNTIF(O$2:O81, TRUE))</f>
        <v>0.42499999999999999</v>
      </c>
      <c r="Q81" s="386"/>
      <c r="R81" s="386"/>
    </row>
    <row r="82" spans="2:18" ht="20.100000000000001" customHeight="1" x14ac:dyDescent="0.25">
      <c r="B82" s="184">
        <v>42347</v>
      </c>
      <c r="C82" s="223">
        <v>2047.62</v>
      </c>
      <c r="D82" s="188">
        <f t="shared" si="114"/>
        <v>-7.7389403902908297E-3</v>
      </c>
      <c r="E82" s="224">
        <f t="shared" si="176"/>
        <v>-2.6074465858716617E-2</v>
      </c>
      <c r="F82" s="242">
        <v>5022.8599999999997</v>
      </c>
      <c r="G82" s="188">
        <f t="shared" si="108"/>
        <v>-1.4785494602058772E-2</v>
      </c>
      <c r="H82" s="226">
        <f t="shared" si="171"/>
        <v>-1.3520042421980899E-2</v>
      </c>
      <c r="I82" s="246">
        <v>319453.12</v>
      </c>
      <c r="J82" s="186">
        <v>400000</v>
      </c>
      <c r="K82" s="186">
        <f t="shared" ref="K82:K83" si="181">I82-I81-J82+J81</f>
        <v>-1456.4000000000233</v>
      </c>
      <c r="L82" s="188">
        <f t="shared" si="117"/>
        <v>-4.5383508722334669E-3</v>
      </c>
      <c r="M82" s="193">
        <f t="shared" ref="M82:M83" si="182">I82-J82</f>
        <v>-80546.880000000005</v>
      </c>
      <c r="N82" s="203">
        <f t="shared" ref="N82:N83" si="183">M82/J82</f>
        <v>-0.20136720000000002</v>
      </c>
      <c r="O82" s="193" t="b">
        <f t="shared" ref="O82:O83" si="184">L82&gt;D82</f>
        <v>1</v>
      </c>
      <c r="P82" s="203">
        <f>COUNTIF(O$2:O82, TRUE)/(COUNTIF(O$2:O82,FALSE) + COUNTIF(O$2:O82, TRUE))</f>
        <v>0.43209876543209874</v>
      </c>
      <c r="Q82" s="386"/>
      <c r="R82" s="386"/>
    </row>
    <row r="83" spans="2:18" ht="20.100000000000001" customHeight="1" x14ac:dyDescent="0.25">
      <c r="B83" s="184">
        <v>42348</v>
      </c>
      <c r="C83" s="229">
        <v>2052.23</v>
      </c>
      <c r="D83" s="188">
        <f t="shared" si="114"/>
        <v>2.2513943016771315E-3</v>
      </c>
      <c r="E83" s="224">
        <f t="shared" si="176"/>
        <v>-2.3881775460893075E-2</v>
      </c>
      <c r="F83" s="242">
        <v>5045.17</v>
      </c>
      <c r="G83" s="188">
        <f t="shared" si="108"/>
        <v>4.4416925815173825E-3</v>
      </c>
      <c r="H83" s="226">
        <f t="shared" si="171"/>
        <v>-9.1384017125910304E-3</v>
      </c>
      <c r="I83" s="246">
        <v>324246.53999999998</v>
      </c>
      <c r="J83" s="186">
        <v>400000</v>
      </c>
      <c r="K83" s="186">
        <f t="shared" si="181"/>
        <v>4793.4199999999837</v>
      </c>
      <c r="L83" s="188">
        <f t="shared" si="117"/>
        <v>1.5005081183742965E-2</v>
      </c>
      <c r="M83" s="193">
        <f t="shared" si="182"/>
        <v>-75753.460000000021</v>
      </c>
      <c r="N83" s="203">
        <f t="shared" si="183"/>
        <v>-0.18938365000000004</v>
      </c>
      <c r="O83" s="193" t="b">
        <f t="shared" si="184"/>
        <v>1</v>
      </c>
      <c r="P83" s="203">
        <f>COUNTIF(O$2:O83, TRUE)/(COUNTIF(O$2:O83,FALSE) + COUNTIF(O$2:O83, TRUE))</f>
        <v>0.43902439024390244</v>
      </c>
      <c r="Q83" s="386"/>
      <c r="R83" s="386"/>
    </row>
    <row r="84" spans="2:18" ht="20.100000000000001" customHeight="1" x14ac:dyDescent="0.25">
      <c r="B84" s="184">
        <v>42349</v>
      </c>
      <c r="C84" s="229">
        <v>2012.37</v>
      </c>
      <c r="D84" s="188">
        <f t="shared" si="114"/>
        <v>-1.9422774250449575E-2</v>
      </c>
      <c r="E84" s="224">
        <f t="shared" si="176"/>
        <v>-4.2840699377865797E-2</v>
      </c>
      <c r="F84" s="242">
        <v>4933.47</v>
      </c>
      <c r="G84" s="188">
        <f t="shared" si="108"/>
        <v>-2.2139987354241743E-2</v>
      </c>
      <c r="H84" s="226">
        <f t="shared" si="171"/>
        <v>-3.1076064968478027E-2</v>
      </c>
      <c r="I84" s="246">
        <v>314974.52</v>
      </c>
      <c r="J84" s="186">
        <v>400000</v>
      </c>
      <c r="K84" s="186">
        <f t="shared" ref="K84" si="185">I84-I83-J84+J83</f>
        <v>-9272.0199999999604</v>
      </c>
      <c r="L84" s="188">
        <f t="shared" si="117"/>
        <v>-2.8595586555834832E-2</v>
      </c>
      <c r="M84" s="193">
        <f t="shared" ref="M84" si="186">I84-J84</f>
        <v>-85025.479999999981</v>
      </c>
      <c r="N84" s="203">
        <f t="shared" ref="N84" si="187">M84/J84</f>
        <v>-0.21256369999999997</v>
      </c>
      <c r="O84" s="193" t="b">
        <f t="shared" ref="O84" si="188">L84&gt;D84</f>
        <v>0</v>
      </c>
      <c r="P84" s="203">
        <f>COUNTIF(O$2:O84, TRUE)/(COUNTIF(O$2:O84,FALSE) + COUNTIF(O$2:O84, TRUE))</f>
        <v>0.43373493975903615</v>
      </c>
      <c r="Q84" s="386"/>
      <c r="R84" s="386"/>
    </row>
    <row r="85" spans="2:18" ht="20.100000000000001" customHeight="1" x14ac:dyDescent="0.25">
      <c r="B85" s="189">
        <v>42352</v>
      </c>
      <c r="C85" s="233">
        <v>2021.94</v>
      </c>
      <c r="D85" s="188">
        <f t="shared" si="114"/>
        <v>4.7555866962835681E-3</v>
      </c>
      <c r="E85" s="234">
        <f t="shared" ref="E85:E95" si="189">(C85-$C$2)/$C$2</f>
        <v>-3.8288845341603088E-2</v>
      </c>
      <c r="F85" s="245">
        <v>4871.59</v>
      </c>
      <c r="G85" s="188">
        <f t="shared" si="108"/>
        <v>-1.2542895771130685E-2</v>
      </c>
      <c r="H85" s="228">
        <f t="shared" ref="H85:H106" si="190">(F85-F$2)/F$2</f>
        <v>-4.3229176895732205E-2</v>
      </c>
      <c r="I85" s="247">
        <f>400000-82872.25</f>
        <v>317127.75</v>
      </c>
      <c r="J85" s="190">
        <v>400000</v>
      </c>
      <c r="K85" s="190">
        <f t="shared" ref="K85" si="191">I85-I84-J85+J84</f>
        <v>2153.2299999999814</v>
      </c>
      <c r="L85" s="188">
        <f t="shared" si="117"/>
        <v>6.8362037665776303E-3</v>
      </c>
      <c r="M85" s="202">
        <f t="shared" ref="M85" si="192">I85-J85</f>
        <v>-82872.25</v>
      </c>
      <c r="N85" s="204">
        <f t="shared" ref="N85" si="193">M85/J85</f>
        <v>-0.20718062500000001</v>
      </c>
      <c r="O85" s="202" t="b">
        <f t="shared" ref="O85" si="194">L85&gt;D85</f>
        <v>1</v>
      </c>
      <c r="P85" s="204">
        <f>COUNTIF(O$2:O85, TRUE)/(COUNTIF(O$2:O85,FALSE) + COUNTIF(O$2:O85, TRUE))</f>
        <v>0.44047619047619047</v>
      </c>
      <c r="Q85" s="387"/>
      <c r="R85" s="387"/>
    </row>
    <row r="86" spans="2:18" ht="20.100000000000001" customHeight="1" x14ac:dyDescent="0.25">
      <c r="B86" s="189">
        <v>42353</v>
      </c>
      <c r="C86" s="233">
        <v>2043.41</v>
      </c>
      <c r="D86" s="188">
        <f t="shared" si="114"/>
        <v>1.0618514891638736E-2</v>
      </c>
      <c r="E86" s="234">
        <f t="shared" si="189"/>
        <v>-2.8076901124407819E-2</v>
      </c>
      <c r="F86" s="245">
        <v>4986.99</v>
      </c>
      <c r="G86" s="188">
        <f t="shared" si="108"/>
        <v>2.3688364579120911E-2</v>
      </c>
      <c r="H86" s="228">
        <f t="shared" si="190"/>
        <v>-2.0564840819372713E-2</v>
      </c>
      <c r="I86" s="247">
        <v>315111.13</v>
      </c>
      <c r="J86" s="190">
        <v>400000</v>
      </c>
      <c r="K86" s="190">
        <f t="shared" ref="K86" si="195">I86-I85-J86+J85</f>
        <v>-2016.6199999999953</v>
      </c>
      <c r="L86" s="188">
        <f t="shared" si="117"/>
        <v>-6.3590146242326487E-3</v>
      </c>
      <c r="M86" s="202">
        <f t="shared" ref="M86" si="196">I86-J86</f>
        <v>-84888.87</v>
      </c>
      <c r="N86" s="204">
        <f t="shared" ref="N86" si="197">M86/J86</f>
        <v>-0.21222217499999999</v>
      </c>
      <c r="O86" s="202" t="b">
        <f t="shared" ref="O86" si="198">L86&gt;D86</f>
        <v>0</v>
      </c>
      <c r="P86" s="204">
        <f>COUNTIF(O$2:O86, TRUE)/(COUNTIF(O$2:O86,FALSE) + COUNTIF(O$2:O86, TRUE))</f>
        <v>0.43529411764705883</v>
      </c>
      <c r="Q86" s="387"/>
      <c r="R86" s="387"/>
    </row>
    <row r="87" spans="2:18" ht="20.100000000000001" customHeight="1" x14ac:dyDescent="0.25">
      <c r="B87" s="189">
        <v>42354</v>
      </c>
      <c r="C87" s="233">
        <v>2073.0700000000002</v>
      </c>
      <c r="D87" s="188">
        <f t="shared" si="114"/>
        <v>1.4514952946300586E-2</v>
      </c>
      <c r="E87" s="234">
        <f t="shared" si="189"/>
        <v>-1.3969483076805945E-2</v>
      </c>
      <c r="F87" s="245">
        <v>4992.63</v>
      </c>
      <c r="G87" s="188">
        <f t="shared" si="108"/>
        <v>1.1309427129391331E-3</v>
      </c>
      <c r="H87" s="228">
        <f t="shared" si="190"/>
        <v>-1.9457155763301003E-2</v>
      </c>
      <c r="I87" s="247">
        <v>320067.34000000003</v>
      </c>
      <c r="J87" s="190">
        <v>400000</v>
      </c>
      <c r="K87" s="190">
        <f t="shared" ref="K87" si="199">I87-I86-J87+J86</f>
        <v>4956.210000000021</v>
      </c>
      <c r="L87" s="188">
        <f t="shared" si="117"/>
        <v>1.5728451102314352E-2</v>
      </c>
      <c r="M87" s="202">
        <f t="shared" ref="M87" si="200">I87-J87</f>
        <v>-79932.659999999974</v>
      </c>
      <c r="N87" s="204">
        <f t="shared" ref="N87" si="201">M87/J87</f>
        <v>-0.19983164999999994</v>
      </c>
      <c r="O87" s="202" t="b">
        <f t="shared" ref="O87" si="202">L87&gt;D87</f>
        <v>1</v>
      </c>
      <c r="P87" s="204">
        <f>COUNTIF(O$2:O87, TRUE)/(COUNTIF(O$2:O87,FALSE) + COUNTIF(O$2:O87, TRUE))</f>
        <v>0.44186046511627908</v>
      </c>
      <c r="Q87" s="387"/>
      <c r="R87" s="387"/>
    </row>
    <row r="88" spans="2:18" ht="20.100000000000001" customHeight="1" x14ac:dyDescent="0.25">
      <c r="B88" s="189">
        <v>42355</v>
      </c>
      <c r="C88" s="233">
        <v>2041.89</v>
      </c>
      <c r="D88" s="188">
        <f t="shared" si="114"/>
        <v>-1.5040495497016531E-2</v>
      </c>
      <c r="E88" s="234">
        <f t="shared" si="189"/>
        <v>-2.8799870626510127E-2</v>
      </c>
      <c r="F88" s="245">
        <v>5002.55</v>
      </c>
      <c r="G88" s="188">
        <f t="shared" si="108"/>
        <v>1.9869287329523865E-3</v>
      </c>
      <c r="H88" s="228">
        <f t="shared" si="190"/>
        <v>-1.7508887012196248E-2</v>
      </c>
      <c r="I88" s="247">
        <v>314862.69</v>
      </c>
      <c r="J88" s="190">
        <v>400000</v>
      </c>
      <c r="K88" s="190">
        <f t="shared" ref="K88:K90" si="203">I88-I87-J88+J87</f>
        <v>-5204.6500000000233</v>
      </c>
      <c r="L88" s="188">
        <f t="shared" si="117"/>
        <v>-1.6261109302811161E-2</v>
      </c>
      <c r="M88" s="202">
        <f t="shared" ref="M88:M90" si="204">I88-J88</f>
        <v>-85137.31</v>
      </c>
      <c r="N88" s="204">
        <f t="shared" ref="N88:N90" si="205">M88/J88</f>
        <v>-0.212843275</v>
      </c>
      <c r="O88" s="202" t="b">
        <f t="shared" ref="O88:O90" si="206">L88&gt;D88</f>
        <v>0</v>
      </c>
      <c r="P88" s="204">
        <f>COUNTIF(O$2:O88, TRUE)/(COUNTIF(O$2:O88,FALSE) + COUNTIF(O$2:O88, TRUE))</f>
        <v>0.43678160919540232</v>
      </c>
      <c r="Q88" s="387"/>
      <c r="R88" s="387"/>
    </row>
    <row r="89" spans="2:18" ht="20.100000000000001" customHeight="1" x14ac:dyDescent="0.25">
      <c r="B89" s="189">
        <v>42356</v>
      </c>
      <c r="C89" s="233">
        <v>2005.52</v>
      </c>
      <c r="D89" s="188">
        <f t="shared" si="114"/>
        <v>-1.7811929144077358E-2</v>
      </c>
      <c r="E89" s="234">
        <f t="shared" si="189"/>
        <v>-4.609881851562949E-2</v>
      </c>
      <c r="F89" s="245">
        <v>4923.08</v>
      </c>
      <c r="G89" s="188">
        <f t="shared" si="108"/>
        <v>-1.5885898191922172E-2</v>
      </c>
      <c r="H89" s="228">
        <f t="shared" si="190"/>
        <v>-3.3116640807588804E-2</v>
      </c>
      <c r="I89" s="247">
        <v>315502.05</v>
      </c>
      <c r="J89" s="190">
        <v>400000</v>
      </c>
      <c r="K89" s="190">
        <f t="shared" si="203"/>
        <v>639.35999999998603</v>
      </c>
      <c r="L89" s="188">
        <f t="shared" si="117"/>
        <v>2.0305994336769022E-3</v>
      </c>
      <c r="M89" s="202">
        <f t="shared" si="204"/>
        <v>-84497.950000000012</v>
      </c>
      <c r="N89" s="204">
        <f t="shared" si="205"/>
        <v>-0.21124487500000003</v>
      </c>
      <c r="O89" s="202" t="b">
        <f t="shared" si="206"/>
        <v>1</v>
      </c>
      <c r="P89" s="204">
        <f>COUNTIF(O$2:O89, TRUE)/(COUNTIF(O$2:O89,FALSE) + COUNTIF(O$2:O89, TRUE))</f>
        <v>0.44318181818181818</v>
      </c>
      <c r="Q89" s="387"/>
      <c r="R89" s="387"/>
    </row>
    <row r="90" spans="2:18" ht="20.100000000000001" customHeight="1" x14ac:dyDescent="0.25">
      <c r="B90" s="184">
        <v>42359</v>
      </c>
      <c r="C90" s="223">
        <v>2021.15</v>
      </c>
      <c r="D90" s="188">
        <f t="shared" si="114"/>
        <v>7.7934899676892324E-3</v>
      </c>
      <c r="E90" s="224">
        <f t="shared" si="189"/>
        <v>-3.8664599227564142E-2</v>
      </c>
      <c r="F90" s="242">
        <v>4968.92</v>
      </c>
      <c r="G90" s="188">
        <f t="shared" si="108"/>
        <v>9.3112441804724163E-3</v>
      </c>
      <c r="H90" s="226">
        <f t="shared" si="190"/>
        <v>-2.4113753756112841E-2</v>
      </c>
      <c r="I90" s="246">
        <v>320825.06</v>
      </c>
      <c r="J90" s="186">
        <v>400000</v>
      </c>
      <c r="K90" s="186">
        <f t="shared" si="203"/>
        <v>5323.0100000000093</v>
      </c>
      <c r="L90" s="188">
        <f t="shared" si="117"/>
        <v>1.6871554400359711E-2</v>
      </c>
      <c r="M90" s="193">
        <f t="shared" si="204"/>
        <v>-79174.94</v>
      </c>
      <c r="N90" s="203">
        <f t="shared" si="205"/>
        <v>-0.19793735000000001</v>
      </c>
      <c r="O90" s="193" t="b">
        <f t="shared" si="206"/>
        <v>1</v>
      </c>
      <c r="P90" s="203">
        <f>COUNTIF(O$2:O90, TRUE)/(COUNTIF(O$2:O90,FALSE) + COUNTIF(O$2:O90, TRUE))</f>
        <v>0.449438202247191</v>
      </c>
      <c r="Q90" s="386"/>
      <c r="R90" s="386"/>
    </row>
    <row r="91" spans="2:18" ht="20.100000000000001" customHeight="1" x14ac:dyDescent="0.25">
      <c r="B91" s="184">
        <v>42360</v>
      </c>
      <c r="C91" s="223">
        <v>2038.97</v>
      </c>
      <c r="D91" s="188">
        <f t="shared" si="114"/>
        <v>8.8167627340869983E-3</v>
      </c>
      <c r="E91" s="224">
        <f t="shared" si="189"/>
        <v>-3.0188733091075143E-2</v>
      </c>
      <c r="F91" s="242">
        <v>5001.1099999999997</v>
      </c>
      <c r="G91" s="188">
        <f t="shared" si="108"/>
        <v>6.4782689196041798E-3</v>
      </c>
      <c r="H91" s="226">
        <f t="shared" si="190"/>
        <v>-1.7791700218001874E-2</v>
      </c>
      <c r="I91" s="246">
        <v>321902.78000000003</v>
      </c>
      <c r="J91" s="186">
        <v>400000</v>
      </c>
      <c r="K91" s="186">
        <f t="shared" ref="K91:K92" si="207">I91-I90-J91+J90</f>
        <v>1077.7200000000303</v>
      </c>
      <c r="L91" s="188">
        <f t="shared" si="117"/>
        <v>3.3592138968197506E-3</v>
      </c>
      <c r="M91" s="193">
        <f t="shared" ref="M91:M92" si="208">I91-J91</f>
        <v>-78097.219999999972</v>
      </c>
      <c r="N91" s="203">
        <f t="shared" ref="N91:N92" si="209">M91/J91</f>
        <v>-0.19524304999999992</v>
      </c>
      <c r="O91" s="193" t="b">
        <f t="shared" ref="O91:O92" si="210">L91&gt;D91</f>
        <v>0</v>
      </c>
      <c r="P91" s="203">
        <f>COUNTIF(O$2:O91, TRUE)/(COUNTIF(O$2:O91,FALSE) + COUNTIF(O$2:O91, TRUE))</f>
        <v>0.44444444444444442</v>
      </c>
      <c r="Q91" s="386"/>
      <c r="R91" s="386"/>
    </row>
    <row r="92" spans="2:18" ht="20.100000000000001" customHeight="1" x14ac:dyDescent="0.25">
      <c r="B92" s="184">
        <v>42361</v>
      </c>
      <c r="C92" s="223">
        <v>2064.29</v>
      </c>
      <c r="D92" s="188">
        <f t="shared" si="114"/>
        <v>1.2418034595898879E-2</v>
      </c>
      <c r="E92" s="224">
        <f t="shared" si="189"/>
        <v>-1.8145583227107593E-2</v>
      </c>
      <c r="F92" s="242">
        <v>5045.93</v>
      </c>
      <c r="G92" s="188">
        <f t="shared" si="108"/>
        <v>8.9620104336838469E-3</v>
      </c>
      <c r="H92" s="226">
        <f t="shared" si="190"/>
        <v>-8.9891391873047361E-3</v>
      </c>
      <c r="I92" s="246">
        <v>330734.09999999998</v>
      </c>
      <c r="J92" s="186">
        <v>400000</v>
      </c>
      <c r="K92" s="186">
        <f t="shared" si="207"/>
        <v>8831.3199999999488</v>
      </c>
      <c r="L92" s="188">
        <f t="shared" si="117"/>
        <v>2.7434742874851679E-2</v>
      </c>
      <c r="M92" s="193">
        <f t="shared" si="208"/>
        <v>-69265.900000000023</v>
      </c>
      <c r="N92" s="203">
        <f t="shared" si="209"/>
        <v>-0.17316475000000006</v>
      </c>
      <c r="O92" s="193" t="b">
        <f t="shared" si="210"/>
        <v>1</v>
      </c>
      <c r="P92" s="203">
        <f>COUNTIF(O$2:O92, TRUE)/(COUNTIF(O$2:O92,FALSE) + COUNTIF(O$2:O92, TRUE))</f>
        <v>0.45054945054945056</v>
      </c>
      <c r="Q92" s="386"/>
      <c r="R92" s="386"/>
    </row>
    <row r="93" spans="2:18" ht="20.100000000000001" customHeight="1" x14ac:dyDescent="0.25">
      <c r="B93" s="184">
        <v>42362</v>
      </c>
      <c r="C93" s="229">
        <v>2060.9899999999998</v>
      </c>
      <c r="D93" s="188">
        <f t="shared" si="114"/>
        <v>-1.5986125980362168E-3</v>
      </c>
      <c r="E93" s="224">
        <f t="shared" si="189"/>
        <v>-1.9715188067198242E-2</v>
      </c>
      <c r="F93" s="242">
        <v>5048.49</v>
      </c>
      <c r="G93" s="188">
        <f t="shared" si="108"/>
        <v>5.0733957863059742E-4</v>
      </c>
      <c r="H93" s="226">
        <f t="shared" si="190"/>
        <v>-8.4863601547616793E-3</v>
      </c>
      <c r="I93" s="246">
        <v>331472.32</v>
      </c>
      <c r="J93" s="186">
        <v>400000</v>
      </c>
      <c r="K93" s="186">
        <f t="shared" ref="K93:K94" si="211">I93-I92-J93+J92</f>
        <v>738.22000000003027</v>
      </c>
      <c r="L93" s="188">
        <f t="shared" si="117"/>
        <v>2.2320649730403676E-3</v>
      </c>
      <c r="M93" s="193">
        <f t="shared" ref="M93:M94" si="212">I93-J93</f>
        <v>-68527.679999999993</v>
      </c>
      <c r="N93" s="203">
        <f t="shared" ref="N93:N94" si="213">M93/J93</f>
        <v>-0.17131919999999998</v>
      </c>
      <c r="O93" s="193" t="b">
        <f t="shared" ref="O93:O94" si="214">L93&gt;D93</f>
        <v>1</v>
      </c>
      <c r="P93" s="203">
        <f>COUNTIF(O$2:O93, TRUE)/(COUNTIF(O$2:O93,FALSE) + COUNTIF(O$2:O93, TRUE))</f>
        <v>0.45652173913043476</v>
      </c>
      <c r="Q93" s="386"/>
      <c r="R93" s="386"/>
    </row>
    <row r="94" spans="2:18" ht="20.100000000000001" customHeight="1" x14ac:dyDescent="0.25">
      <c r="B94" s="189">
        <v>42366</v>
      </c>
      <c r="C94" s="241">
        <v>2056.5</v>
      </c>
      <c r="D94" s="188">
        <f t="shared" si="114"/>
        <v>-2.178564670376752E-3</v>
      </c>
      <c r="E94" s="234">
        <f t="shared" si="189"/>
        <v>-2.1850801925381962E-2</v>
      </c>
      <c r="F94" s="245">
        <v>5040.99</v>
      </c>
      <c r="G94" s="188">
        <f t="shared" si="108"/>
        <v>-1.4855927217841374E-3</v>
      </c>
      <c r="H94" s="228">
        <f t="shared" si="190"/>
        <v>-9.9593456016654636E-3</v>
      </c>
      <c r="I94" s="247">
        <v>324433.87</v>
      </c>
      <c r="J94" s="190">
        <v>400000</v>
      </c>
      <c r="K94" s="190">
        <f t="shared" si="211"/>
        <v>-7038.4500000000116</v>
      </c>
      <c r="L94" s="188">
        <f t="shared" si="117"/>
        <v>-2.1233899711445021E-2</v>
      </c>
      <c r="M94" s="202">
        <f t="shared" si="212"/>
        <v>-75566.13</v>
      </c>
      <c r="N94" s="204">
        <f t="shared" si="213"/>
        <v>-0.18891532500000002</v>
      </c>
      <c r="O94" s="202" t="b">
        <f t="shared" si="214"/>
        <v>0</v>
      </c>
      <c r="P94" s="204">
        <f>COUNTIF(O$2:O94, TRUE)/(COUNTIF(O$2:O94,FALSE) + COUNTIF(O$2:O94, TRUE))</f>
        <v>0.45161290322580644</v>
      </c>
      <c r="Q94" s="387"/>
      <c r="R94" s="387"/>
    </row>
    <row r="95" spans="2:18" ht="20.100000000000001" customHeight="1" x14ac:dyDescent="0.25">
      <c r="B95" s="189">
        <v>42367</v>
      </c>
      <c r="C95" s="233">
        <v>2078.36</v>
      </c>
      <c r="D95" s="188">
        <f t="shared" si="114"/>
        <v>1.0629710673474412E-2</v>
      </c>
      <c r="E95" s="234">
        <f t="shared" si="189"/>
        <v>-1.1453358954357758E-2</v>
      </c>
      <c r="F95" s="245">
        <v>5107.9399999999996</v>
      </c>
      <c r="G95" s="188">
        <f t="shared" si="108"/>
        <v>1.3281121367033027E-2</v>
      </c>
      <c r="H95" s="228">
        <f t="shared" si="190"/>
        <v>3.1895044876956188E-3</v>
      </c>
      <c r="I95" s="247">
        <v>326263</v>
      </c>
      <c r="J95" s="190">
        <v>400000</v>
      </c>
      <c r="K95" s="190">
        <f t="shared" ref="K95:K96" si="215">I95-I94-J95+J94</f>
        <v>1829.1300000000047</v>
      </c>
      <c r="L95" s="188">
        <f t="shared" si="117"/>
        <v>5.6379132055478813E-3</v>
      </c>
      <c r="M95" s="202">
        <f t="shared" ref="M95:M96" si="216">I95-J95</f>
        <v>-73737</v>
      </c>
      <c r="N95" s="204">
        <f t="shared" ref="N95:N96" si="217">M95/J95</f>
        <v>-0.18434249999999999</v>
      </c>
      <c r="O95" s="202" t="b">
        <f t="shared" ref="O95:O96" si="218">L95&gt;D95</f>
        <v>0</v>
      </c>
      <c r="P95" s="204">
        <f>COUNTIF(O$2:O95, TRUE)/(COUNTIF(O$2:O95,FALSE) + COUNTIF(O$2:O95, TRUE))</f>
        <v>0.44680851063829785</v>
      </c>
      <c r="Q95" s="387"/>
      <c r="R95" s="387"/>
    </row>
    <row r="96" spans="2:18" ht="20.100000000000001" customHeight="1" x14ac:dyDescent="0.25">
      <c r="B96" s="189">
        <v>42368</v>
      </c>
      <c r="C96" s="233">
        <v>2063.36</v>
      </c>
      <c r="D96" s="188">
        <f t="shared" si="114"/>
        <v>-7.2172289689947837E-3</v>
      </c>
      <c r="E96" s="234">
        <f t="shared" ref="E96" si="219">(C96-$C$2)/$C$2</f>
        <v>-1.8587926409314857E-2</v>
      </c>
      <c r="F96" s="245">
        <v>5065.84</v>
      </c>
      <c r="G96" s="188">
        <f t="shared" si="108"/>
        <v>-8.242070188764836E-3</v>
      </c>
      <c r="H96" s="228">
        <f t="shared" si="190"/>
        <v>-5.0788538209241849E-3</v>
      </c>
      <c r="I96" s="247">
        <v>318053.19</v>
      </c>
      <c r="J96" s="190">
        <v>400000</v>
      </c>
      <c r="K96" s="190">
        <f t="shared" si="215"/>
        <v>-8209.8099999999977</v>
      </c>
      <c r="L96" s="188">
        <f t="shared" si="117"/>
        <v>-2.5163165912162881E-2</v>
      </c>
      <c r="M96" s="202">
        <f t="shared" si="216"/>
        <v>-81946.81</v>
      </c>
      <c r="N96" s="204">
        <f t="shared" si="217"/>
        <v>-0.20486702499999998</v>
      </c>
      <c r="O96" s="202" t="b">
        <f t="shared" si="218"/>
        <v>0</v>
      </c>
      <c r="P96" s="204">
        <f>COUNTIF(O$2:O96, TRUE)/(COUNTIF(O$2:O96,FALSE) + COUNTIF(O$2:O96, TRUE))</f>
        <v>0.44210526315789472</v>
      </c>
      <c r="Q96" s="387"/>
      <c r="R96" s="387"/>
    </row>
    <row r="97" spans="2:18" ht="20.100000000000001" customHeight="1" x14ac:dyDescent="0.25">
      <c r="B97" s="189">
        <v>42369</v>
      </c>
      <c r="C97" s="233">
        <v>2043.94</v>
      </c>
      <c r="D97" s="188">
        <f t="shared" si="114"/>
        <v>-9.4118331265509031E-3</v>
      </c>
      <c r="E97" s="234">
        <f t="shared" ref="E97" si="220">(C97-$C$2)/$C$2</f>
        <v>-2.7824813074332679E-2</v>
      </c>
      <c r="F97" s="245">
        <v>5007.41</v>
      </c>
      <c r="G97" s="188">
        <f t="shared" si="108"/>
        <v>-1.1534118724634076E-2</v>
      </c>
      <c r="H97" s="228">
        <f t="shared" si="190"/>
        <v>-1.655439244260266E-2</v>
      </c>
      <c r="I97" s="247">
        <v>320884.32</v>
      </c>
      <c r="J97" s="190">
        <v>400000</v>
      </c>
      <c r="K97" s="190">
        <f t="shared" ref="K97" si="221">I97-I96-J97+J96</f>
        <v>2831.1300000000047</v>
      </c>
      <c r="L97" s="188">
        <f t="shared" si="117"/>
        <v>8.9014356372278634E-3</v>
      </c>
      <c r="M97" s="202">
        <f t="shared" ref="M97:M98" si="222">I97-J97</f>
        <v>-79115.679999999993</v>
      </c>
      <c r="N97" s="204">
        <f t="shared" ref="N97:N98" si="223">M97/J97</f>
        <v>-0.19778919999999997</v>
      </c>
      <c r="O97" s="202" t="b">
        <f t="shared" ref="O97:O98" si="224">L97&gt;D97</f>
        <v>1</v>
      </c>
      <c r="P97" s="204">
        <f>COUNTIF(O$2:O97, TRUE)/(COUNTIF(O$2:O97,FALSE) + COUNTIF(O$2:O97, TRUE))</f>
        <v>0.44791666666666669</v>
      </c>
      <c r="Q97" s="387"/>
      <c r="R97" s="387"/>
    </row>
    <row r="98" spans="2:18" ht="20.100000000000001" customHeight="1" x14ac:dyDescent="0.25">
      <c r="B98" s="184">
        <v>42373</v>
      </c>
      <c r="C98" s="223">
        <v>2012.66</v>
      </c>
      <c r="D98" s="188">
        <f t="shared" si="114"/>
        <v>-1.5303776040392561E-2</v>
      </c>
      <c r="E98" s="224">
        <f t="shared" ref="E98:E103" si="225">(C98-$C$2)/$C$2</f>
        <v>-4.2702764407069868E-2</v>
      </c>
      <c r="F98" s="242">
        <v>4903.08</v>
      </c>
      <c r="G98" s="188">
        <f t="shared" si="108"/>
        <v>-2.0835122348679243E-2</v>
      </c>
      <c r="H98" s="226">
        <f t="shared" si="190"/>
        <v>-3.7044601999332225E-2</v>
      </c>
      <c r="I98" s="246">
        <v>323756.46999999997</v>
      </c>
      <c r="J98" s="186">
        <v>400000</v>
      </c>
      <c r="K98" s="186">
        <f t="shared" ref="K98" si="226">I98-I97-J98+J97</f>
        <v>2872.1499999999651</v>
      </c>
      <c r="L98" s="188">
        <f t="shared" si="117"/>
        <v>8.950733398253816E-3</v>
      </c>
      <c r="M98" s="193">
        <f t="shared" si="222"/>
        <v>-76243.530000000028</v>
      </c>
      <c r="N98" s="203">
        <f t="shared" si="223"/>
        <v>-0.19060882500000007</v>
      </c>
      <c r="O98" s="193" t="b">
        <f t="shared" si="224"/>
        <v>1</v>
      </c>
      <c r="P98" s="203">
        <f>COUNTIF(O$2:O98, TRUE)/(COUNTIF(O$2:O98,FALSE) + COUNTIF(O$2:O98, TRUE))</f>
        <v>0.45360824742268041</v>
      </c>
      <c r="Q98" s="386"/>
      <c r="R98" s="386"/>
    </row>
    <row r="99" spans="2:18" ht="20.100000000000001" customHeight="1" x14ac:dyDescent="0.25">
      <c r="B99" s="184">
        <v>42374</v>
      </c>
      <c r="C99" s="223">
        <v>2016.71</v>
      </c>
      <c r="D99" s="188">
        <f t="shared" si="114"/>
        <v>2.0122623791400209E-3</v>
      </c>
      <c r="E99" s="224">
        <f t="shared" si="225"/>
        <v>-4.0776431194231473E-2</v>
      </c>
      <c r="F99" s="242">
        <v>4891.43</v>
      </c>
      <c r="G99" s="188">
        <f t="shared" si="108"/>
        <v>-2.3760574985518565E-3</v>
      </c>
      <c r="H99" s="226">
        <f t="shared" si="190"/>
        <v>-3.9332639393522703E-2</v>
      </c>
      <c r="I99" s="246">
        <v>326120.51</v>
      </c>
      <c r="J99" s="186">
        <v>400000</v>
      </c>
      <c r="K99" s="186">
        <f t="shared" ref="K99" si="227">I99-I98-J99+J98</f>
        <v>2364.0400000000373</v>
      </c>
      <c r="L99" s="188">
        <f t="shared" si="117"/>
        <v>7.3019081286623787E-3</v>
      </c>
      <c r="M99" s="193">
        <f t="shared" ref="M99" si="228">I99-J99</f>
        <v>-73879.489999999991</v>
      </c>
      <c r="N99" s="203">
        <f t="shared" ref="N99" si="229">M99/J99</f>
        <v>-0.18469872499999998</v>
      </c>
      <c r="O99" s="193" t="b">
        <f t="shared" ref="O99" si="230">L99&gt;D99</f>
        <v>1</v>
      </c>
      <c r="P99" s="203">
        <f>COUNTIF(O$2:O99, TRUE)/(COUNTIF(O$2:O99,FALSE) + COUNTIF(O$2:O99, TRUE))</f>
        <v>0.45918367346938777</v>
      </c>
      <c r="Q99" s="386"/>
      <c r="R99" s="386"/>
    </row>
    <row r="100" spans="2:18" ht="20.100000000000001" customHeight="1" x14ac:dyDescent="0.25">
      <c r="B100" s="184">
        <v>42375</v>
      </c>
      <c r="C100" s="223">
        <v>1990.26</v>
      </c>
      <c r="D100" s="188">
        <f t="shared" si="114"/>
        <v>-1.3115420660382527E-2</v>
      </c>
      <c r="E100" s="224">
        <f t="shared" si="225"/>
        <v>-5.3357051806472509E-2</v>
      </c>
      <c r="F100" s="242">
        <v>4835.76</v>
      </c>
      <c r="G100" s="188">
        <f t="shared" si="108"/>
        <v>-1.1381129853641996E-2</v>
      </c>
      <c r="H100" s="226">
        <f t="shared" si="190"/>
        <v>-5.026611937074054E-2</v>
      </c>
      <c r="I100" s="246">
        <v>307215.3</v>
      </c>
      <c r="J100" s="186">
        <v>400000</v>
      </c>
      <c r="K100" s="186">
        <f t="shared" ref="K100" si="231">I100-I99-J100+J99</f>
        <v>-18905.210000000021</v>
      </c>
      <c r="L100" s="188">
        <f t="shared" si="117"/>
        <v>-5.7970012373646844E-2</v>
      </c>
      <c r="M100" s="193">
        <f t="shared" ref="M100" si="232">I100-J100</f>
        <v>-92784.700000000012</v>
      </c>
      <c r="N100" s="203">
        <f t="shared" ref="N100" si="233">M100/J100</f>
        <v>-0.23196175000000002</v>
      </c>
      <c r="O100" s="193" t="b">
        <f t="shared" ref="O100" si="234">L100&gt;D100</f>
        <v>0</v>
      </c>
      <c r="P100" s="203">
        <f>COUNTIF(O$2:O100, TRUE)/(COUNTIF(O$2:O100,FALSE) + COUNTIF(O$2:O100, TRUE))</f>
        <v>0.45454545454545453</v>
      </c>
      <c r="Q100" s="386"/>
      <c r="R100" s="386"/>
    </row>
    <row r="101" spans="2:18" ht="20.100000000000001" customHeight="1" x14ac:dyDescent="0.25">
      <c r="B101" s="184">
        <v>42376</v>
      </c>
      <c r="C101" s="229">
        <v>1943.09</v>
      </c>
      <c r="D101" s="188">
        <f t="shared" si="114"/>
        <v>-2.3700421050516049E-2</v>
      </c>
      <c r="E101" s="224">
        <f t="shared" si="225"/>
        <v>-7.5792888263160968E-2</v>
      </c>
      <c r="F101" s="242">
        <v>4689.42</v>
      </c>
      <c r="G101" s="188">
        <f t="shared" si="108"/>
        <v>-3.0262047744304958E-2</v>
      </c>
      <c r="H101" s="226">
        <f t="shared" si="190"/>
        <v>-7.9007011410727218E-2</v>
      </c>
      <c r="I101" s="246">
        <v>296450.84999999998</v>
      </c>
      <c r="J101" s="186">
        <v>400000</v>
      </c>
      <c r="K101" s="186">
        <f t="shared" ref="K101" si="235">I101-I100-J101+J100</f>
        <v>-10764.450000000012</v>
      </c>
      <c r="L101" s="188">
        <f t="shared" si="117"/>
        <v>-3.503878224814979E-2</v>
      </c>
      <c r="M101" s="193">
        <f t="shared" ref="M101" si="236">I101-J101</f>
        <v>-103549.15000000002</v>
      </c>
      <c r="N101" s="203">
        <f t="shared" ref="N101" si="237">M101/J101</f>
        <v>-0.25887287500000006</v>
      </c>
      <c r="O101" s="193" t="b">
        <f t="shared" ref="O101" si="238">L101&gt;D101</f>
        <v>0</v>
      </c>
      <c r="P101" s="203">
        <f>COUNTIF(O$2:O101, TRUE)/(COUNTIF(O$2:O101,FALSE) + COUNTIF(O$2:O101, TRUE))</f>
        <v>0.45</v>
      </c>
      <c r="Q101" s="386"/>
      <c r="R101" s="386"/>
    </row>
    <row r="102" spans="2:18" ht="20.100000000000001" customHeight="1" x14ac:dyDescent="0.25">
      <c r="B102" s="184">
        <v>42377</v>
      </c>
      <c r="C102" s="229">
        <v>1922.03</v>
      </c>
      <c r="D102" s="188">
        <f t="shared" si="114"/>
        <v>-1.0838406867412187E-2</v>
      </c>
      <c r="E102" s="224">
        <f t="shared" si="225"/>
        <v>-8.5809820969920694E-2</v>
      </c>
      <c r="F102" s="242">
        <v>4643.63</v>
      </c>
      <c r="G102" s="188">
        <f t="shared" si="108"/>
        <v>-9.7645337802969162E-3</v>
      </c>
      <c r="H102" s="226">
        <f t="shared" si="190"/>
        <v>-8.8000078559223788E-2</v>
      </c>
      <c r="I102" s="246">
        <v>291709.24</v>
      </c>
      <c r="J102" s="186">
        <v>400000</v>
      </c>
      <c r="K102" s="186">
        <f t="shared" ref="K102:K103" si="239">I102-I101-J102+J101</f>
        <v>-4741.609999999986</v>
      </c>
      <c r="L102" s="188">
        <f t="shared" si="117"/>
        <v>-1.5994590671607068E-2</v>
      </c>
      <c r="M102" s="193">
        <f t="shared" ref="M102:M103" si="240">I102-J102</f>
        <v>-108290.76000000001</v>
      </c>
      <c r="N102" s="203">
        <f t="shared" ref="N102:N103" si="241">M102/J102</f>
        <v>-0.27072690000000005</v>
      </c>
      <c r="O102" s="193" t="b">
        <f t="shared" ref="O102:O103" si="242">L102&gt;D102</f>
        <v>0</v>
      </c>
      <c r="P102" s="203">
        <f>COUNTIF(O$2:O102, TRUE)/(COUNTIF(O$2:O102,FALSE) + COUNTIF(O$2:O102, TRUE))</f>
        <v>0.44554455445544555</v>
      </c>
      <c r="Q102" s="386"/>
      <c r="R102" s="386"/>
    </row>
    <row r="103" spans="2:18" ht="20.100000000000001" customHeight="1" x14ac:dyDescent="0.25">
      <c r="B103" s="189">
        <v>42380</v>
      </c>
      <c r="C103" s="241">
        <v>1923.67</v>
      </c>
      <c r="D103" s="188">
        <f t="shared" si="114"/>
        <v>8.5326451720321749E-4</v>
      </c>
      <c r="E103" s="234">
        <f t="shared" si="225"/>
        <v>-8.5029774928178675E-2</v>
      </c>
      <c r="F103" s="245">
        <v>4637.9799999999996</v>
      </c>
      <c r="G103" s="188">
        <f t="shared" si="108"/>
        <v>-1.2167205397502698E-3</v>
      </c>
      <c r="H103" s="228">
        <f t="shared" si="190"/>
        <v>-8.9109727595891405E-2</v>
      </c>
      <c r="I103" s="247">
        <v>278511.46999999997</v>
      </c>
      <c r="J103" s="190">
        <v>400000</v>
      </c>
      <c r="K103" s="190">
        <f t="shared" si="239"/>
        <v>-13197.770000000019</v>
      </c>
      <c r="L103" s="188">
        <f t="shared" si="117"/>
        <v>-4.5242893231630298E-2</v>
      </c>
      <c r="M103" s="202">
        <f t="shared" si="240"/>
        <v>-121488.53000000003</v>
      </c>
      <c r="N103" s="204">
        <f t="shared" si="241"/>
        <v>-0.3037213250000001</v>
      </c>
      <c r="O103" s="202" t="b">
        <f t="shared" si="242"/>
        <v>0</v>
      </c>
      <c r="P103" s="204">
        <f>COUNTIF(O$2:O103, TRUE)/(COUNTIF(O$2:O103,FALSE) + COUNTIF(O$2:O103, TRUE))</f>
        <v>0.44117647058823528</v>
      </c>
      <c r="Q103" s="387"/>
      <c r="R103" s="387"/>
    </row>
    <row r="104" spans="2:18" ht="20.100000000000001" customHeight="1" x14ac:dyDescent="0.25">
      <c r="B104" s="189">
        <v>42381</v>
      </c>
      <c r="C104" s="233">
        <v>1938.68</v>
      </c>
      <c r="D104" s="188">
        <f t="shared" si="114"/>
        <v>7.8027936184480659E-3</v>
      </c>
      <c r="E104" s="234">
        <f t="shared" ref="E104" si="243">(C104-$C$2)/$C$2</f>
        <v>-7.7890451094918281E-2</v>
      </c>
      <c r="F104" s="245">
        <v>4685.6099999999997</v>
      </c>
      <c r="G104" s="188">
        <f t="shared" si="108"/>
        <v>1.0269557005420487E-2</v>
      </c>
      <c r="H104" s="228">
        <f t="shared" si="190"/>
        <v>-7.9755288017754417E-2</v>
      </c>
      <c r="I104" s="247">
        <v>272280.59000000003</v>
      </c>
      <c r="J104" s="190">
        <v>400000</v>
      </c>
      <c r="K104" s="190">
        <f t="shared" ref="K104:K105" si="244">I104-I103-J104+J103</f>
        <v>-6230.8799999999464</v>
      </c>
      <c r="L104" s="188">
        <f t="shared" si="117"/>
        <v>-2.2372076812491589E-2</v>
      </c>
      <c r="M104" s="202">
        <f t="shared" ref="M104:M105" si="245">I104-J104</f>
        <v>-127719.40999999997</v>
      </c>
      <c r="N104" s="204">
        <f t="shared" ref="N104:N105" si="246">M104/J104</f>
        <v>-0.31929852499999994</v>
      </c>
      <c r="O104" s="202" t="b">
        <f t="shared" ref="O104:O105" si="247">L104&gt;D104</f>
        <v>0</v>
      </c>
      <c r="P104" s="204">
        <f>COUNTIF(O$2:O104, TRUE)/(COUNTIF(O$2:O104,FALSE) + COUNTIF(O$2:O104, TRUE))</f>
        <v>0.43689320388349512</v>
      </c>
      <c r="Q104" s="387"/>
      <c r="R104" s="387"/>
    </row>
    <row r="105" spans="2:18" ht="20.100000000000001" customHeight="1" x14ac:dyDescent="0.25">
      <c r="B105" s="189">
        <v>42382</v>
      </c>
      <c r="C105" s="233">
        <v>1890.28</v>
      </c>
      <c r="D105" s="188">
        <f t="shared" si="114"/>
        <v>-2.4965440402748309E-2</v>
      </c>
      <c r="E105" s="234">
        <f t="shared" ref="E105" si="248">(C105-$C$2)/$C$2</f>
        <v>-0.10091132208291323</v>
      </c>
      <c r="F105" s="245">
        <v>4526.0600000000004</v>
      </c>
      <c r="G105" s="188">
        <f t="shared" si="108"/>
        <v>-3.4051062721822623E-2</v>
      </c>
      <c r="H105" s="228">
        <f t="shared" si="190"/>
        <v>-0.11109059842488746</v>
      </c>
      <c r="I105" s="247">
        <v>259060.64</v>
      </c>
      <c r="J105" s="190">
        <v>400000</v>
      </c>
      <c r="K105" s="190">
        <f t="shared" si="244"/>
        <v>-13219.950000000012</v>
      </c>
      <c r="L105" s="188">
        <f t="shared" si="117"/>
        <v>-4.8552671345394142E-2</v>
      </c>
      <c r="M105" s="202">
        <f t="shared" si="245"/>
        <v>-140939.35999999999</v>
      </c>
      <c r="N105" s="204">
        <f t="shared" si="246"/>
        <v>-0.35234839999999995</v>
      </c>
      <c r="O105" s="202" t="b">
        <f t="shared" si="247"/>
        <v>0</v>
      </c>
      <c r="P105" s="204">
        <f>COUNTIF(O$2:O105, TRUE)/(COUNTIF(O$2:O105,FALSE) + COUNTIF(O$2:O105, TRUE))</f>
        <v>0.43269230769230771</v>
      </c>
      <c r="Q105" s="387"/>
      <c r="R105" s="387"/>
    </row>
    <row r="106" spans="2:18" ht="20.100000000000001" customHeight="1" x14ac:dyDescent="0.25">
      <c r="B106" s="189">
        <v>42383</v>
      </c>
      <c r="C106" s="233">
        <v>1921.84</v>
      </c>
      <c r="D106" s="188">
        <f t="shared" si="114"/>
        <v>1.6695939225934753E-2</v>
      </c>
      <c r="E106" s="234">
        <f t="shared" ref="E106:E113" si="249">(C106-$C$2)/$C$2</f>
        <v>-8.5900192157683519E-2</v>
      </c>
      <c r="F106" s="245">
        <v>4615</v>
      </c>
      <c r="G106" s="188">
        <f t="shared" si="108"/>
        <v>1.9650645373680331E-2</v>
      </c>
      <c r="H106" s="228">
        <f t="shared" si="190"/>
        <v>-9.3622955005204511E-2</v>
      </c>
      <c r="I106" s="247">
        <v>267077.40000000002</v>
      </c>
      <c r="J106" s="190">
        <v>400000</v>
      </c>
      <c r="K106" s="190">
        <f t="shared" ref="K106:K107" si="250">I106-I105-J106+J105</f>
        <v>8016.7600000000093</v>
      </c>
      <c r="L106" s="188">
        <f t="shared" si="117"/>
        <v>3.0945496004333228E-2</v>
      </c>
      <c r="M106" s="202">
        <f t="shared" ref="M106:M107" si="251">I106-J106</f>
        <v>-132922.59999999998</v>
      </c>
      <c r="N106" s="204">
        <f t="shared" ref="N106:N107" si="252">M106/J106</f>
        <v>-0.33230649999999995</v>
      </c>
      <c r="O106" s="202" t="b">
        <f t="shared" ref="O106:O107" si="253">L106&gt;D106</f>
        <v>1</v>
      </c>
      <c r="P106" s="204">
        <f>COUNTIF(O$2:O106, TRUE)/(COUNTIF(O$2:O106,FALSE) + COUNTIF(O$2:O106, TRUE))</f>
        <v>0.43809523809523809</v>
      </c>
      <c r="Q106" s="387"/>
      <c r="R106" s="387"/>
    </row>
    <row r="107" spans="2:18" ht="20.100000000000001" customHeight="1" x14ac:dyDescent="0.25">
      <c r="B107" s="189">
        <v>42384</v>
      </c>
      <c r="C107" s="233">
        <v>1880.33</v>
      </c>
      <c r="D107" s="188">
        <f t="shared" si="114"/>
        <v>-2.1599092536319357E-2</v>
      </c>
      <c r="E107" s="234">
        <f t="shared" si="249"/>
        <v>-0.10564391849470145</v>
      </c>
      <c r="F107" s="245">
        <v>4488.41</v>
      </c>
      <c r="G107" s="188">
        <f t="shared" si="108"/>
        <v>-2.7430119176598083E-2</v>
      </c>
      <c r="H107" s="228">
        <f t="shared" ref="H107:H121" si="254">(F107-F$2)/F$2</f>
        <v>-0.11848498536834456</v>
      </c>
      <c r="I107" s="247">
        <v>249397.57</v>
      </c>
      <c r="J107" s="190">
        <v>400000</v>
      </c>
      <c r="K107" s="190">
        <f t="shared" si="250"/>
        <v>-17679.830000000016</v>
      </c>
      <c r="L107" s="188">
        <f t="shared" si="117"/>
        <v>-6.619740195164403E-2</v>
      </c>
      <c r="M107" s="202">
        <f t="shared" si="251"/>
        <v>-150602.43</v>
      </c>
      <c r="N107" s="204">
        <f t="shared" si="252"/>
        <v>-0.376506075</v>
      </c>
      <c r="O107" s="202" t="b">
        <f t="shared" si="253"/>
        <v>0</v>
      </c>
      <c r="P107" s="204">
        <f>COUNTIF(O$2:O107, TRUE)/(COUNTIF(O$2:O107,FALSE) + COUNTIF(O$2:O107, TRUE))</f>
        <v>0.43396226415094341</v>
      </c>
      <c r="Q107" s="387"/>
      <c r="R107" s="387"/>
    </row>
    <row r="108" spans="2:18" ht="20.100000000000001" customHeight="1" x14ac:dyDescent="0.25">
      <c r="B108" s="184">
        <v>42388</v>
      </c>
      <c r="C108" s="223">
        <v>1881.33</v>
      </c>
      <c r="D108" s="188">
        <f t="shared" si="114"/>
        <v>5.3182154196337883E-4</v>
      </c>
      <c r="E108" s="224">
        <f t="shared" si="249"/>
        <v>-0.10516828066437098</v>
      </c>
      <c r="F108" s="242">
        <v>4476.95</v>
      </c>
      <c r="G108" s="188">
        <f t="shared" si="108"/>
        <v>-2.5532426850488339E-3</v>
      </c>
      <c r="H108" s="226">
        <f t="shared" si="254"/>
        <v>-0.12073570713121355</v>
      </c>
      <c r="I108" s="246">
        <v>241697.04</v>
      </c>
      <c r="J108" s="186">
        <v>400000</v>
      </c>
      <c r="K108" s="186">
        <f t="shared" ref="K108" si="255">I108-I107-J108+J107</f>
        <v>-7700.5300000000279</v>
      </c>
      <c r="L108" s="188">
        <f t="shared" si="117"/>
        <v>-3.0876523776875723E-2</v>
      </c>
      <c r="M108" s="193">
        <f t="shared" ref="M108" si="256">I108-J108</f>
        <v>-158302.96</v>
      </c>
      <c r="N108" s="203">
        <f t="shared" ref="N108" si="257">M108/J108</f>
        <v>-0.39575739999999998</v>
      </c>
      <c r="O108" s="193" t="b">
        <f t="shared" ref="O108" si="258">L108&gt;D108</f>
        <v>0</v>
      </c>
      <c r="P108" s="203">
        <f>COUNTIF(O$2:O108, TRUE)/(COUNTIF(O$2:O108,FALSE) + COUNTIF(O$2:O108, TRUE))</f>
        <v>0.42990654205607476</v>
      </c>
      <c r="Q108" s="386"/>
      <c r="R108" s="386"/>
    </row>
    <row r="109" spans="2:18" ht="20.100000000000001" customHeight="1" x14ac:dyDescent="0.25">
      <c r="B109" s="184">
        <v>42389</v>
      </c>
      <c r="C109" s="223">
        <v>1859.33</v>
      </c>
      <c r="D109" s="188">
        <f t="shared" si="114"/>
        <v>-1.1693854879260949E-2</v>
      </c>
      <c r="E109" s="224">
        <f t="shared" si="249"/>
        <v>-0.11563231293164139</v>
      </c>
      <c r="F109" s="242">
        <v>4471.68</v>
      </c>
      <c r="G109" s="188">
        <f t="shared" si="108"/>
        <v>-1.1771406872981666E-3</v>
      </c>
      <c r="H109" s="226">
        <f t="shared" si="254"/>
        <v>-0.12177072490523785</v>
      </c>
      <c r="I109" s="246">
        <v>239001.56</v>
      </c>
      <c r="J109" s="186">
        <v>400000</v>
      </c>
      <c r="K109" s="186">
        <f t="shared" ref="K109:K110" si="259">I109-I108-J109+J108</f>
        <v>-2695.4799999999814</v>
      </c>
      <c r="L109" s="188">
        <f t="shared" si="117"/>
        <v>-1.1152308691906121E-2</v>
      </c>
      <c r="M109" s="193">
        <f t="shared" ref="M109:M110" si="260">I109-J109</f>
        <v>-160998.44</v>
      </c>
      <c r="N109" s="203">
        <f t="shared" ref="N109:N110" si="261">M109/J109</f>
        <v>-0.40249610000000002</v>
      </c>
      <c r="O109" s="193" t="b">
        <f t="shared" ref="O109:O110" si="262">L109&gt;D109</f>
        <v>1</v>
      </c>
      <c r="P109" s="203">
        <f>COUNTIF(O$2:O109, TRUE)/(COUNTIF(O$2:O109,FALSE) + COUNTIF(O$2:O109, TRUE))</f>
        <v>0.43518518518518517</v>
      </c>
      <c r="Q109" s="386"/>
      <c r="R109" s="386"/>
    </row>
    <row r="110" spans="2:18" ht="20.100000000000001" customHeight="1" x14ac:dyDescent="0.25">
      <c r="B110" s="184">
        <v>42390</v>
      </c>
      <c r="C110" s="223">
        <v>1868.99</v>
      </c>
      <c r="D110" s="188">
        <f t="shared" si="114"/>
        <v>5.1954198555394055E-3</v>
      </c>
      <c r="E110" s="224">
        <f t="shared" si="249"/>
        <v>-0.11103765149064898</v>
      </c>
      <c r="F110" s="242">
        <v>4472.0600000000004</v>
      </c>
      <c r="G110" s="188">
        <f t="shared" si="108"/>
        <v>8.4979247173346285E-5</v>
      </c>
      <c r="H110" s="226">
        <f t="shared" si="254"/>
        <v>-0.1216960936425947</v>
      </c>
      <c r="I110" s="246">
        <v>254991.51</v>
      </c>
      <c r="J110" s="186">
        <v>400000</v>
      </c>
      <c r="K110" s="186">
        <f t="shared" si="259"/>
        <v>15989.950000000012</v>
      </c>
      <c r="L110" s="188">
        <f t="shared" si="117"/>
        <v>6.6903119795536106E-2</v>
      </c>
      <c r="M110" s="193">
        <f t="shared" si="260"/>
        <v>-145008.49</v>
      </c>
      <c r="N110" s="203">
        <f t="shared" si="261"/>
        <v>-0.362521225</v>
      </c>
      <c r="O110" s="193" t="b">
        <f t="shared" si="262"/>
        <v>1</v>
      </c>
      <c r="P110" s="203">
        <f>COUNTIF(O$2:O110, TRUE)/(COUNTIF(O$2:O110,FALSE) + COUNTIF(O$2:O110, TRUE))</f>
        <v>0.44036697247706424</v>
      </c>
      <c r="Q110" s="386"/>
      <c r="R110" s="386"/>
    </row>
    <row r="111" spans="2:18" ht="20.100000000000001" customHeight="1" x14ac:dyDescent="0.25">
      <c r="B111" s="184">
        <v>42391</v>
      </c>
      <c r="C111" s="229">
        <v>1906.9</v>
      </c>
      <c r="D111" s="188">
        <f t="shared" si="114"/>
        <v>2.0283682630725729E-2</v>
      </c>
      <c r="E111" s="224">
        <f t="shared" si="249"/>
        <v>-9.3006221342820702E-2</v>
      </c>
      <c r="F111" s="242">
        <v>4591.18</v>
      </c>
      <c r="G111" s="188">
        <f t="shared" si="108"/>
        <v>2.6636494143638476E-2</v>
      </c>
      <c r="H111" s="226">
        <f t="shared" si="254"/>
        <v>-9.8301156784570881E-2</v>
      </c>
      <c r="I111" s="246">
        <v>260098.81</v>
      </c>
      <c r="J111" s="186">
        <v>400000</v>
      </c>
      <c r="K111" s="186">
        <f t="shared" ref="K111:K112" si="263">I111-I110-J111+J110</f>
        <v>5107.2999999999884</v>
      </c>
      <c r="L111" s="188">
        <f t="shared" si="117"/>
        <v>2.0029294308661447E-2</v>
      </c>
      <c r="M111" s="193">
        <f t="shared" ref="M111:M112" si="264">I111-J111</f>
        <v>-139901.19</v>
      </c>
      <c r="N111" s="203">
        <f t="shared" ref="N111:N112" si="265">M111/J111</f>
        <v>-0.34975297500000002</v>
      </c>
      <c r="O111" s="193" t="b">
        <f t="shared" ref="O111:O112" si="266">L111&gt;D111</f>
        <v>0</v>
      </c>
      <c r="P111" s="203">
        <f>COUNTIF(O$2:O111, TRUE)/(COUNTIF(O$2:O111,FALSE) + COUNTIF(O$2:O111, TRUE))</f>
        <v>0.43636363636363634</v>
      </c>
      <c r="Q111" s="386"/>
      <c r="R111" s="386"/>
    </row>
    <row r="112" spans="2:18" ht="20.100000000000001" customHeight="1" x14ac:dyDescent="0.25">
      <c r="B112" s="189">
        <v>42394</v>
      </c>
      <c r="C112" s="241">
        <v>1877.08</v>
      </c>
      <c r="D112" s="188">
        <f t="shared" si="114"/>
        <v>-1.5637946405160294E-2</v>
      </c>
      <c r="E112" s="234">
        <f t="shared" si="249"/>
        <v>-0.10718974144327549</v>
      </c>
      <c r="F112" s="245">
        <v>4518.49</v>
      </c>
      <c r="G112" s="188">
        <f t="shared" si="108"/>
        <v>-1.5832531070443873E-2</v>
      </c>
      <c r="H112" s="228">
        <f t="shared" si="254"/>
        <v>-0.11257733173596246</v>
      </c>
      <c r="I112" s="247">
        <v>241845.81</v>
      </c>
      <c r="J112" s="190">
        <v>400000</v>
      </c>
      <c r="K112" s="190">
        <f t="shared" si="263"/>
        <v>-18253</v>
      </c>
      <c r="L112" s="188">
        <f t="shared" si="117"/>
        <v>-7.0177176127795435E-2</v>
      </c>
      <c r="M112" s="202">
        <f t="shared" si="264"/>
        <v>-158154.19</v>
      </c>
      <c r="N112" s="204">
        <f t="shared" si="265"/>
        <v>-0.39538547499999999</v>
      </c>
      <c r="O112" s="202" t="b">
        <f t="shared" si="266"/>
        <v>0</v>
      </c>
      <c r="P112" s="204">
        <f>COUNTIF(O$2:O112, TRUE)/(COUNTIF(O$2:O112,FALSE) + COUNTIF(O$2:O112, TRUE))</f>
        <v>0.43243243243243246</v>
      </c>
      <c r="Q112" s="387"/>
      <c r="R112" s="387"/>
    </row>
    <row r="113" spans="2:18" ht="20.100000000000001" customHeight="1" x14ac:dyDescent="0.25">
      <c r="B113" s="189">
        <v>42395</v>
      </c>
      <c r="C113" s="233">
        <v>1903.63</v>
      </c>
      <c r="D113" s="188">
        <f t="shared" si="114"/>
        <v>1.4144309246276229E-2</v>
      </c>
      <c r="E113" s="234">
        <f t="shared" si="249"/>
        <v>-9.4561557048001343E-2</v>
      </c>
      <c r="F113" s="245">
        <v>4567.67</v>
      </c>
      <c r="G113" s="188">
        <f t="shared" si="108"/>
        <v>1.0884167055808532E-2</v>
      </c>
      <c r="H113" s="228">
        <f t="shared" si="254"/>
        <v>-0.10291847516546532</v>
      </c>
      <c r="I113" s="247">
        <v>248055.57</v>
      </c>
      <c r="J113" s="190">
        <v>400000</v>
      </c>
      <c r="K113" s="190">
        <f t="shared" ref="K113" si="267">I113-I112-J113+J112</f>
        <v>6209.7600000000093</v>
      </c>
      <c r="L113" s="188">
        <f t="shared" si="117"/>
        <v>2.5676525055364861E-2</v>
      </c>
      <c r="M113" s="202">
        <f t="shared" ref="M113" si="268">I113-J113</f>
        <v>-151944.43</v>
      </c>
      <c r="N113" s="204">
        <f t="shared" ref="N113" si="269">M113/J113</f>
        <v>-0.37986107499999999</v>
      </c>
      <c r="O113" s="202" t="b">
        <f t="shared" ref="O113" si="270">L113&gt;D113</f>
        <v>1</v>
      </c>
      <c r="P113" s="204">
        <f>COUNTIF(O$2:O113, TRUE)/(COUNTIF(O$2:O113,FALSE) + COUNTIF(O$2:O113, TRUE))</f>
        <v>0.4375</v>
      </c>
      <c r="Q113" s="387"/>
      <c r="R113" s="387"/>
    </row>
    <row r="114" spans="2:18" ht="20.100000000000001" customHeight="1" x14ac:dyDescent="0.25">
      <c r="B114" s="189">
        <v>42396</v>
      </c>
      <c r="C114" s="233">
        <v>1882.95</v>
      </c>
      <c r="D114" s="188">
        <f t="shared" si="114"/>
        <v>-1.0863455608495382E-2</v>
      </c>
      <c r="E114" s="234">
        <f t="shared" ref="E114" si="271">(C114-$C$2)/$C$2</f>
        <v>-0.10439774737923556</v>
      </c>
      <c r="F114" s="245">
        <v>4468.16</v>
      </c>
      <c r="G114" s="188">
        <f t="shared" si="108"/>
        <v>-2.1785724450321547E-2</v>
      </c>
      <c r="H114" s="228">
        <f t="shared" si="254"/>
        <v>-0.12246204607498477</v>
      </c>
      <c r="I114" s="247">
        <v>251585.76</v>
      </c>
      <c r="J114" s="190">
        <v>400000</v>
      </c>
      <c r="K114" s="190">
        <f t="shared" ref="K114" si="272">I114-I113-J114+J113</f>
        <v>3530.1900000000023</v>
      </c>
      <c r="L114" s="188">
        <f t="shared" si="117"/>
        <v>1.4231448219445353E-2</v>
      </c>
      <c r="M114" s="202">
        <f t="shared" ref="M114" si="273">I114-J114</f>
        <v>-148414.24</v>
      </c>
      <c r="N114" s="204">
        <f t="shared" ref="N114" si="274">M114/J114</f>
        <v>-0.37103559999999997</v>
      </c>
      <c r="O114" s="202" t="b">
        <f t="shared" ref="O114" si="275">L114&gt;D114</f>
        <v>1</v>
      </c>
      <c r="P114" s="204">
        <f>COUNTIF(O$2:O114, TRUE)/(COUNTIF(O$2:O114,FALSE) + COUNTIF(O$2:O114, TRUE))</f>
        <v>0.44247787610619471</v>
      </c>
      <c r="Q114" s="387"/>
      <c r="R114" s="387"/>
    </row>
    <row r="115" spans="2:18" ht="20.100000000000001" customHeight="1" x14ac:dyDescent="0.25">
      <c r="B115" s="189">
        <v>42397</v>
      </c>
      <c r="C115" s="233">
        <v>1893.36</v>
      </c>
      <c r="D115" s="188">
        <f t="shared" si="114"/>
        <v>5.5285589102205867E-3</v>
      </c>
      <c r="E115" s="234">
        <f t="shared" ref="E115:E124" si="276">(C115-$C$2)/$C$2</f>
        <v>-9.94463575654954E-2</v>
      </c>
      <c r="F115" s="245">
        <v>4506.67</v>
      </c>
      <c r="G115" s="188">
        <f t="shared" si="108"/>
        <v>8.6187602950655792E-3</v>
      </c>
      <c r="H115" s="228">
        <f t="shared" si="254"/>
        <v>-0.11489875680028276</v>
      </c>
      <c r="I115" s="247">
        <v>256687.6</v>
      </c>
      <c r="J115" s="190">
        <v>400000</v>
      </c>
      <c r="K115" s="190">
        <f t="shared" ref="K115" si="277">I115-I114-J115+J114</f>
        <v>5101.8399999999674</v>
      </c>
      <c r="L115" s="188">
        <f t="shared" si="117"/>
        <v>2.027873119686888E-2</v>
      </c>
      <c r="M115" s="202">
        <f t="shared" ref="M115" si="278">I115-J115</f>
        <v>-143312.4</v>
      </c>
      <c r="N115" s="204">
        <f t="shared" ref="N115" si="279">M115/J115</f>
        <v>-0.35828099999999996</v>
      </c>
      <c r="O115" s="202" t="b">
        <f t="shared" ref="O115" si="280">L115&gt;D115</f>
        <v>1</v>
      </c>
      <c r="P115" s="204">
        <f>COUNTIF(O$2:O115, TRUE)/(COUNTIF(O$2:O115,FALSE) + COUNTIF(O$2:O115, TRUE))</f>
        <v>0.44736842105263158</v>
      </c>
      <c r="Q115" s="387"/>
      <c r="R115" s="387"/>
    </row>
    <row r="116" spans="2:18" ht="20.100000000000001" customHeight="1" x14ac:dyDescent="0.25">
      <c r="B116" s="189">
        <v>42398</v>
      </c>
      <c r="C116" s="233">
        <v>1940.24</v>
      </c>
      <c r="D116" s="188">
        <f t="shared" si="114"/>
        <v>2.4760214644864217E-2</v>
      </c>
      <c r="E116" s="234">
        <f t="shared" si="276"/>
        <v>-7.7148456079602773E-2</v>
      </c>
      <c r="F116" s="245">
        <v>4613.95</v>
      </c>
      <c r="G116" s="188">
        <f t="shared" si="108"/>
        <v>2.3804716120772042E-2</v>
      </c>
      <c r="H116" s="228">
        <f t="shared" si="254"/>
        <v>-9.3829172967771088E-2</v>
      </c>
      <c r="I116" s="247">
        <v>272541.61</v>
      </c>
      <c r="J116" s="190">
        <v>400000</v>
      </c>
      <c r="K116" s="190">
        <f t="shared" ref="K116" si="281">I116-I115-J116+J115</f>
        <v>15854.010000000009</v>
      </c>
      <c r="L116" s="188">
        <f t="shared" si="117"/>
        <v>6.1763832767924937E-2</v>
      </c>
      <c r="M116" s="202">
        <f t="shared" ref="M116" si="282">I116-J116</f>
        <v>-127458.39000000001</v>
      </c>
      <c r="N116" s="204">
        <f t="shared" ref="N116" si="283">M116/J116</f>
        <v>-0.31864597500000003</v>
      </c>
      <c r="O116" s="202" t="b">
        <f t="shared" ref="O116" si="284">L116&gt;D116</f>
        <v>1</v>
      </c>
      <c r="P116" s="204">
        <f>COUNTIF(O$2:O116, TRUE)/(COUNTIF(O$2:O116,FALSE) + COUNTIF(O$2:O116, TRUE))</f>
        <v>0.45217391304347826</v>
      </c>
      <c r="Q116" s="387"/>
      <c r="R116" s="387"/>
    </row>
    <row r="117" spans="2:18" ht="20.100000000000001" customHeight="1" x14ac:dyDescent="0.25">
      <c r="B117" s="279">
        <v>42401</v>
      </c>
      <c r="C117" s="280">
        <v>1939.38</v>
      </c>
      <c r="D117" s="188">
        <f t="shared" si="114"/>
        <v>-4.4324413474616542E-4</v>
      </c>
      <c r="E117" s="281">
        <f t="shared" si="276"/>
        <v>-7.755750461368692E-2</v>
      </c>
      <c r="F117" s="282">
        <v>4620.3599999999997</v>
      </c>
      <c r="G117" s="188">
        <f t="shared" si="108"/>
        <v>1.3892651632548803E-3</v>
      </c>
      <c r="H117" s="283">
        <f t="shared" si="254"/>
        <v>-9.2570261405817339E-2</v>
      </c>
      <c r="I117" s="284">
        <v>271687.27</v>
      </c>
      <c r="J117" s="285">
        <v>400000</v>
      </c>
      <c r="K117" s="285">
        <f t="shared" ref="K117" si="285">I117-I116-J117+J116</f>
        <v>-854.3399999999674</v>
      </c>
      <c r="L117" s="188">
        <f t="shared" si="117"/>
        <v>-3.1347139983504443E-3</v>
      </c>
      <c r="M117" s="286">
        <f t="shared" ref="M117:M118" si="286">I117-J117</f>
        <v>-128312.72999999998</v>
      </c>
      <c r="N117" s="287">
        <f t="shared" ref="N117:N118" si="287">M117/J117</f>
        <v>-0.32078182499999996</v>
      </c>
      <c r="O117" s="286" t="b">
        <f t="shared" ref="O117:O118" si="288">L117&gt;D117</f>
        <v>0</v>
      </c>
      <c r="P117" s="287">
        <f>COUNTIF(O$2:O117, TRUE)/(COUNTIF(O$2:O117,FALSE) + COUNTIF(O$2:O117, TRUE))</f>
        <v>0.44827586206896552</v>
      </c>
      <c r="Q117" s="388"/>
      <c r="R117" s="388"/>
    </row>
    <row r="118" spans="2:18" ht="20.100000000000001" customHeight="1" x14ac:dyDescent="0.25">
      <c r="B118" s="279">
        <v>42402</v>
      </c>
      <c r="C118" s="280">
        <v>1903.03</v>
      </c>
      <c r="D118" s="188">
        <f t="shared" si="114"/>
        <v>-1.8743103466056232E-2</v>
      </c>
      <c r="E118" s="281">
        <f t="shared" si="276"/>
        <v>-9.484693974619969E-2</v>
      </c>
      <c r="F118" s="282">
        <v>4516.9399999999996</v>
      </c>
      <c r="G118" s="188">
        <f t="shared" si="108"/>
        <v>-2.2383537213550478E-2</v>
      </c>
      <c r="H118" s="283">
        <f t="shared" si="254"/>
        <v>-0.11288174872832261</v>
      </c>
      <c r="I118" s="284">
        <v>258167.62</v>
      </c>
      <c r="J118" s="285">
        <v>400000</v>
      </c>
      <c r="K118" s="285">
        <f t="shared" ref="K118" si="289">I118-I117-J118+J117</f>
        <v>-13519.650000000023</v>
      </c>
      <c r="L118" s="188">
        <f t="shared" si="117"/>
        <v>-4.9761808862078899E-2</v>
      </c>
      <c r="M118" s="286">
        <f t="shared" si="286"/>
        <v>-141832.38</v>
      </c>
      <c r="N118" s="287">
        <f t="shared" si="287"/>
        <v>-0.35458095000000001</v>
      </c>
      <c r="O118" s="286" t="b">
        <f t="shared" si="288"/>
        <v>0</v>
      </c>
      <c r="P118" s="287">
        <f>COUNTIF(O$2:O118, TRUE)/(COUNTIF(O$2:O118,FALSE) + COUNTIF(O$2:O118, TRUE))</f>
        <v>0.44444444444444442</v>
      </c>
      <c r="Q118" s="388"/>
      <c r="R118" s="388"/>
    </row>
    <row r="119" spans="2:18" ht="20.100000000000001" customHeight="1" x14ac:dyDescent="0.25">
      <c r="B119" s="279">
        <v>42403</v>
      </c>
      <c r="C119" s="280">
        <v>1912.53</v>
      </c>
      <c r="D119" s="188">
        <f t="shared" si="114"/>
        <v>4.9920390114711801E-3</v>
      </c>
      <c r="E119" s="281">
        <f t="shared" si="276"/>
        <v>-9.0328380358060192E-2</v>
      </c>
      <c r="F119" s="282">
        <v>4504.2299999999996</v>
      </c>
      <c r="G119" s="188">
        <f t="shared" si="108"/>
        <v>-2.8138518554596779E-3</v>
      </c>
      <c r="H119" s="283">
        <f t="shared" si="254"/>
        <v>-0.11537796806567556</v>
      </c>
      <c r="I119" s="284">
        <v>270997.09999999998</v>
      </c>
      <c r="J119" s="285">
        <v>400000</v>
      </c>
      <c r="K119" s="285">
        <f t="shared" ref="K119" si="290">I119-I118-J119+J118</f>
        <v>12829.479999999981</v>
      </c>
      <c r="L119" s="188">
        <f t="shared" si="117"/>
        <v>4.9694380728303504E-2</v>
      </c>
      <c r="M119" s="286">
        <f t="shared" ref="M119" si="291">I119-J119</f>
        <v>-129002.90000000002</v>
      </c>
      <c r="N119" s="287">
        <f t="shared" ref="N119" si="292">M119/J119</f>
        <v>-0.32250725000000008</v>
      </c>
      <c r="O119" s="286" t="b">
        <f t="shared" ref="O119" si="293">L119&gt;D119</f>
        <v>1</v>
      </c>
      <c r="P119" s="287">
        <f>COUNTIF(O$2:O119, TRUE)/(COUNTIF(O$2:O119,FALSE) + COUNTIF(O$2:O119, TRUE))</f>
        <v>0.44915254237288138</v>
      </c>
      <c r="Q119" s="388"/>
      <c r="R119" s="388"/>
    </row>
    <row r="120" spans="2:18" ht="20.100000000000001" customHeight="1" x14ac:dyDescent="0.25">
      <c r="B120" s="279">
        <v>42404</v>
      </c>
      <c r="C120" s="280">
        <v>1915.45</v>
      </c>
      <c r="D120" s="188">
        <f t="shared" si="114"/>
        <v>1.5267734362337181E-3</v>
      </c>
      <c r="E120" s="281">
        <f t="shared" si="276"/>
        <v>-8.8939517893495176E-2</v>
      </c>
      <c r="F120" s="282">
        <v>4509.55</v>
      </c>
      <c r="G120" s="188">
        <f t="shared" si="108"/>
        <v>1.1811119769640137E-3</v>
      </c>
      <c r="H120" s="283">
        <f t="shared" si="254"/>
        <v>-0.1143331303886717</v>
      </c>
      <c r="I120" s="284">
        <v>272162.3</v>
      </c>
      <c r="J120" s="285">
        <v>400000</v>
      </c>
      <c r="K120" s="285">
        <f t="shared" ref="K120" si="294">I120-I119-J120+J119</f>
        <v>1165.2000000000116</v>
      </c>
      <c r="L120" s="188">
        <f t="shared" si="117"/>
        <v>4.2996770076137777E-3</v>
      </c>
      <c r="M120" s="286">
        <f t="shared" ref="M120" si="295">I120-J120</f>
        <v>-127837.70000000001</v>
      </c>
      <c r="N120" s="287">
        <f t="shared" ref="N120" si="296">M120/J120</f>
        <v>-0.31959425000000002</v>
      </c>
      <c r="O120" s="286" t="b">
        <f t="shared" ref="O120" si="297">L120&gt;D120</f>
        <v>1</v>
      </c>
      <c r="P120" s="287">
        <f>COUNTIF(O$2:O120, TRUE)/(COUNTIF(O$2:O120,FALSE) + COUNTIF(O$2:O120, TRUE))</f>
        <v>0.45378151260504201</v>
      </c>
      <c r="Q120" s="388"/>
      <c r="R120" s="388"/>
    </row>
    <row r="121" spans="2:18" ht="20.100000000000001" customHeight="1" x14ac:dyDescent="0.25">
      <c r="B121" s="279">
        <v>42405</v>
      </c>
      <c r="C121" s="280">
        <v>1880.02</v>
      </c>
      <c r="D121" s="188">
        <f t="shared" si="114"/>
        <v>-1.8496958939152711E-2</v>
      </c>
      <c r="E121" s="281">
        <f t="shared" si="276"/>
        <v>-0.10579136622210387</v>
      </c>
      <c r="F121" s="282">
        <v>4363.1400000000003</v>
      </c>
      <c r="G121" s="188">
        <f t="shared" si="108"/>
        <v>-3.2466654100741725E-2</v>
      </c>
      <c r="H121" s="283">
        <f t="shared" si="254"/>
        <v>-0.1430877702928294</v>
      </c>
      <c r="I121" s="284">
        <v>257957.43</v>
      </c>
      <c r="J121" s="285">
        <v>400000</v>
      </c>
      <c r="K121" s="285">
        <f t="shared" ref="K121:K122" si="298">I121-I120-J121+J120</f>
        <v>-14204.869999999995</v>
      </c>
      <c r="L121" s="188">
        <f t="shared" si="117"/>
        <v>-5.2192643874629206E-2</v>
      </c>
      <c r="M121" s="286">
        <f t="shared" ref="M121:M122" si="299">I121-J121</f>
        <v>-142042.57</v>
      </c>
      <c r="N121" s="287">
        <f t="shared" ref="N121:N122" si="300">M121/J121</f>
        <v>-0.355106425</v>
      </c>
      <c r="O121" s="286" t="b">
        <f t="shared" ref="O121:O122" si="301">L121&gt;D121</f>
        <v>0</v>
      </c>
      <c r="P121" s="287">
        <f>COUNTIF(O$2:O121, TRUE)/(COUNTIF(O$2:O121,FALSE) + COUNTIF(O$2:O121, TRUE))</f>
        <v>0.45</v>
      </c>
      <c r="Q121" s="388"/>
      <c r="R121" s="388"/>
    </row>
    <row r="122" spans="2:18" ht="20.100000000000001" customHeight="1" x14ac:dyDescent="0.25">
      <c r="B122" s="189">
        <v>42408</v>
      </c>
      <c r="C122" s="241">
        <v>1853.44</v>
      </c>
      <c r="D122" s="188">
        <f t="shared" si="114"/>
        <v>-1.4138147466516275E-2</v>
      </c>
      <c r="E122" s="234">
        <f t="shared" si="276"/>
        <v>-0.11843381975228781</v>
      </c>
      <c r="F122" s="245">
        <v>4283.75</v>
      </c>
      <c r="G122" s="188">
        <f t="shared" si="108"/>
        <v>-1.8195611417465476E-2</v>
      </c>
      <c r="H122" s="228">
        <f t="shared" ref="H122:H127" si="302">(F122-F$2)/F$2</f>
        <v>-0.15867981224345501</v>
      </c>
      <c r="I122" s="247">
        <v>244544.61</v>
      </c>
      <c r="J122" s="190">
        <v>400000</v>
      </c>
      <c r="K122" s="190">
        <f t="shared" si="298"/>
        <v>-13412.820000000007</v>
      </c>
      <c r="L122" s="188">
        <f t="shared" si="117"/>
        <v>-5.1996253800481756E-2</v>
      </c>
      <c r="M122" s="202">
        <f t="shared" si="299"/>
        <v>-155455.39000000001</v>
      </c>
      <c r="N122" s="204">
        <f t="shared" si="300"/>
        <v>-0.38863847500000004</v>
      </c>
      <c r="O122" s="202" t="b">
        <f t="shared" si="301"/>
        <v>0</v>
      </c>
      <c r="P122" s="204">
        <f>COUNTIF(O$2:O122, TRUE)/(COUNTIF(O$2:O122,FALSE) + COUNTIF(O$2:O122, TRUE))</f>
        <v>0.4462809917355372</v>
      </c>
      <c r="Q122" s="387"/>
      <c r="R122" s="387"/>
    </row>
    <row r="123" spans="2:18" ht="20.100000000000001" customHeight="1" x14ac:dyDescent="0.25">
      <c r="B123" s="189">
        <v>42409</v>
      </c>
      <c r="C123" s="233">
        <v>1852.21</v>
      </c>
      <c r="D123" s="188">
        <f t="shared" si="114"/>
        <v>-6.6363087016575565E-4</v>
      </c>
      <c r="E123" s="234">
        <f t="shared" si="276"/>
        <v>-0.11901885428359431</v>
      </c>
      <c r="F123" s="245">
        <v>4268.76</v>
      </c>
      <c r="G123" s="188">
        <f t="shared" si="108"/>
        <v>-3.4992704989786475E-3</v>
      </c>
      <c r="H123" s="228">
        <f t="shared" si="302"/>
        <v>-0.16162381915666665</v>
      </c>
      <c r="I123" s="247">
        <v>239055.86</v>
      </c>
      <c r="J123" s="190">
        <v>400000</v>
      </c>
      <c r="K123" s="190">
        <f t="shared" ref="K123:K124" si="303">I123-I122-J123+J122</f>
        <v>-5488.75</v>
      </c>
      <c r="L123" s="188">
        <f t="shared" si="117"/>
        <v>-2.2444780115987838E-2</v>
      </c>
      <c r="M123" s="202">
        <f t="shared" ref="M123:M124" si="304">I123-J123</f>
        <v>-160944.14000000001</v>
      </c>
      <c r="N123" s="204">
        <f t="shared" ref="N123:N124" si="305">M123/J123</f>
        <v>-0.40236035000000003</v>
      </c>
      <c r="O123" s="202" t="b">
        <f t="shared" ref="O123:O124" si="306">L123&gt;D123</f>
        <v>0</v>
      </c>
      <c r="P123" s="204">
        <f>COUNTIF(O$2:O123, TRUE)/(COUNTIF(O$2:O123,FALSE) + COUNTIF(O$2:O123, TRUE))</f>
        <v>0.44262295081967212</v>
      </c>
      <c r="Q123" s="387"/>
      <c r="R123" s="387"/>
    </row>
    <row r="124" spans="2:18" ht="20.100000000000001" customHeight="1" x14ac:dyDescent="0.25">
      <c r="B124" s="189">
        <v>42410</v>
      </c>
      <c r="C124" s="233">
        <v>1851.86</v>
      </c>
      <c r="D124" s="188">
        <f t="shared" si="114"/>
        <v>-1.8896345446797955E-4</v>
      </c>
      <c r="E124" s="234">
        <f t="shared" si="276"/>
        <v>-0.11918532752421003</v>
      </c>
      <c r="F124" s="245">
        <v>4283.59</v>
      </c>
      <c r="G124" s="188">
        <f t="shared" si="108"/>
        <v>3.4740767810792659E-3</v>
      </c>
      <c r="H124" s="228">
        <f t="shared" si="302"/>
        <v>-0.15871123593298891</v>
      </c>
      <c r="I124" s="247">
        <v>235873.97</v>
      </c>
      <c r="J124" s="190">
        <v>400000</v>
      </c>
      <c r="K124" s="190">
        <f t="shared" si="303"/>
        <v>-3181.890000000014</v>
      </c>
      <c r="L124" s="188">
        <f t="shared" si="117"/>
        <v>-1.3310236360656518E-2</v>
      </c>
      <c r="M124" s="202">
        <f t="shared" si="304"/>
        <v>-164126.03</v>
      </c>
      <c r="N124" s="204">
        <f t="shared" si="305"/>
        <v>-0.41031507499999997</v>
      </c>
      <c r="O124" s="202" t="b">
        <f t="shared" si="306"/>
        <v>0</v>
      </c>
      <c r="P124" s="204">
        <f>COUNTIF(O$2:O124, TRUE)/(COUNTIF(O$2:O124,FALSE) + COUNTIF(O$2:O124, TRUE))</f>
        <v>0.43902439024390244</v>
      </c>
      <c r="Q124" s="387"/>
      <c r="R124" s="387"/>
    </row>
    <row r="125" spans="2:18" ht="20.100000000000001" customHeight="1" x14ac:dyDescent="0.25">
      <c r="B125" s="189">
        <v>42411</v>
      </c>
      <c r="C125" s="233">
        <v>1829.08</v>
      </c>
      <c r="D125" s="188">
        <f t="shared" si="114"/>
        <v>-1.2301145874958137E-2</v>
      </c>
      <c r="E125" s="234">
        <f t="shared" ref="E125:E127" si="307">(C125-$C$2)/$C$2</f>
        <v>-0.13002035729913819</v>
      </c>
      <c r="F125" s="245">
        <v>4266.83</v>
      </c>
      <c r="G125" s="188">
        <f t="shared" si="108"/>
        <v>-3.9126060150481761E-3</v>
      </c>
      <c r="H125" s="228">
        <f t="shared" si="302"/>
        <v>-0.16200286741166997</v>
      </c>
      <c r="I125" s="247">
        <v>230609.13</v>
      </c>
      <c r="J125" s="190">
        <v>400000</v>
      </c>
      <c r="K125" s="190">
        <f t="shared" ref="K125:K126" si="308">I125-I124-J125+J124</f>
        <v>-5264.8399999999674</v>
      </c>
      <c r="L125" s="188">
        <f t="shared" si="117"/>
        <v>-2.2320563816346364E-2</v>
      </c>
      <c r="M125" s="202">
        <f t="shared" ref="M125:M126" si="309">I125-J125</f>
        <v>-169390.87</v>
      </c>
      <c r="N125" s="204">
        <f t="shared" ref="N125:N126" si="310">M125/J125</f>
        <v>-0.42347717499999998</v>
      </c>
      <c r="O125" s="202" t="b">
        <f t="shared" ref="O125:O126" si="311">L125&gt;D125</f>
        <v>0</v>
      </c>
      <c r="P125" s="204">
        <f>COUNTIF(O$2:O125, TRUE)/(COUNTIF(O$2:O125,FALSE) + COUNTIF(O$2:O125, TRUE))</f>
        <v>0.43548387096774194</v>
      </c>
      <c r="Q125" s="387"/>
      <c r="R125" s="387"/>
    </row>
    <row r="126" spans="2:18" ht="20.100000000000001" customHeight="1" x14ac:dyDescent="0.25">
      <c r="B126" s="189">
        <v>42412</v>
      </c>
      <c r="C126" s="233">
        <v>1864.78</v>
      </c>
      <c r="D126" s="188">
        <f t="shared" si="114"/>
        <v>1.9518009053731956E-2</v>
      </c>
      <c r="E126" s="234">
        <f t="shared" si="307"/>
        <v>-0.11304008675634029</v>
      </c>
      <c r="F126" s="245">
        <v>4337.51</v>
      </c>
      <c r="G126" s="188">
        <f t="shared" si="108"/>
        <v>1.656499087144327E-2</v>
      </c>
      <c r="H126" s="228">
        <f t="shared" si="302"/>
        <v>-0.14812145256004863</v>
      </c>
      <c r="I126" s="247">
        <v>236989.83</v>
      </c>
      <c r="J126" s="190">
        <v>400000</v>
      </c>
      <c r="K126" s="190">
        <f t="shared" si="308"/>
        <v>6380.6999999999534</v>
      </c>
      <c r="L126" s="188">
        <f t="shared" si="117"/>
        <v>2.7668895849873563E-2</v>
      </c>
      <c r="M126" s="202">
        <f t="shared" si="309"/>
        <v>-163010.17000000001</v>
      </c>
      <c r="N126" s="204">
        <f t="shared" si="310"/>
        <v>-0.40752542500000005</v>
      </c>
      <c r="O126" s="202" t="b">
        <f t="shared" si="311"/>
        <v>1</v>
      </c>
      <c r="P126" s="204">
        <f>COUNTIF(O$2:O126, TRUE)/(COUNTIF(O$2:O126,FALSE) + COUNTIF(O$2:O126, TRUE))</f>
        <v>0.44</v>
      </c>
      <c r="Q126" s="387"/>
      <c r="R126" s="387"/>
    </row>
    <row r="127" spans="2:18" ht="20.100000000000001" customHeight="1" x14ac:dyDescent="0.25">
      <c r="B127" s="279">
        <v>42416</v>
      </c>
      <c r="C127" s="280">
        <v>1895.58</v>
      </c>
      <c r="D127" s="188">
        <f t="shared" si="114"/>
        <v>1.651669365823312E-2</v>
      </c>
      <c r="E127" s="281">
        <f t="shared" si="307"/>
        <v>-9.8390441582161731E-2</v>
      </c>
      <c r="F127" s="282">
        <v>4435.96</v>
      </c>
      <c r="G127" s="188">
        <f t="shared" si="108"/>
        <v>2.2697354011863905E-2</v>
      </c>
      <c r="H127" s="283">
        <f t="shared" si="302"/>
        <v>-0.12878606359369166</v>
      </c>
      <c r="I127" s="284">
        <v>243663.46</v>
      </c>
      <c r="J127" s="285">
        <v>400000</v>
      </c>
      <c r="K127" s="285">
        <f t="shared" ref="K127:K128" si="312">I127-I126-J127+J126</f>
        <v>6673.6300000000047</v>
      </c>
      <c r="L127" s="188">
        <f t="shared" si="117"/>
        <v>2.8159984755463999E-2</v>
      </c>
      <c r="M127" s="286">
        <f t="shared" ref="M127:M128" si="313">I127-J127</f>
        <v>-156336.54</v>
      </c>
      <c r="N127" s="287">
        <f t="shared" ref="N127:N128" si="314">M127/J127</f>
        <v>-0.39084135000000003</v>
      </c>
      <c r="O127" s="286" t="b">
        <f t="shared" ref="O127:O128" si="315">L127&gt;D127</f>
        <v>1</v>
      </c>
      <c r="P127" s="287">
        <f>COUNTIF(O$2:O127, TRUE)/(COUNTIF(O$2:O127,FALSE) + COUNTIF(O$2:O127, TRUE))</f>
        <v>0.44444444444444442</v>
      </c>
      <c r="Q127" s="388"/>
      <c r="R127" s="388"/>
    </row>
    <row r="128" spans="2:18" ht="20.100000000000001" customHeight="1" x14ac:dyDescent="0.25">
      <c r="B128" s="279">
        <v>42417</v>
      </c>
      <c r="C128" s="280">
        <v>1926.82</v>
      </c>
      <c r="D128" s="188">
        <f t="shared" si="114"/>
        <v>1.648044398020659E-2</v>
      </c>
      <c r="E128" s="281">
        <f t="shared" ref="E128:E133" si="316">(C128-$C$2)/$C$2</f>
        <v>-8.3531515762637745E-2</v>
      </c>
      <c r="F128" s="282">
        <v>4534.0600000000004</v>
      </c>
      <c r="G128" s="188">
        <f t="shared" si="108"/>
        <v>2.2114716994743044E-2</v>
      </c>
      <c r="H128" s="283">
        <f t="shared" ref="H128:H141" si="317">(F128-F$2)/F$2</f>
        <v>-0.10951941394819008</v>
      </c>
      <c r="I128" s="284">
        <v>249365.31</v>
      </c>
      <c r="J128" s="285">
        <v>400000</v>
      </c>
      <c r="K128" s="285">
        <f t="shared" si="312"/>
        <v>5701.8499999999767</v>
      </c>
      <c r="L128" s="188">
        <f t="shared" si="117"/>
        <v>2.3400513150391843E-2</v>
      </c>
      <c r="M128" s="286">
        <f t="shared" si="313"/>
        <v>-150634.69</v>
      </c>
      <c r="N128" s="287">
        <f t="shared" si="314"/>
        <v>-0.37658672500000001</v>
      </c>
      <c r="O128" s="286" t="b">
        <f t="shared" si="315"/>
        <v>1</v>
      </c>
      <c r="P128" s="287">
        <f>COUNTIF(O$2:O128, TRUE)/(COUNTIF(O$2:O128,FALSE) + COUNTIF(O$2:O128, TRUE))</f>
        <v>0.44881889763779526</v>
      </c>
      <c r="Q128" s="388"/>
      <c r="R128" s="388"/>
    </row>
    <row r="129" spans="1:18" ht="20.100000000000001" customHeight="1" x14ac:dyDescent="0.25">
      <c r="B129" s="279">
        <v>42418</v>
      </c>
      <c r="C129" s="280">
        <v>1917.83</v>
      </c>
      <c r="D129" s="188">
        <f t="shared" si="114"/>
        <v>-4.6657186452289312E-3</v>
      </c>
      <c r="E129" s="281">
        <f t="shared" si="316"/>
        <v>-8.7807499857308707E-2</v>
      </c>
      <c r="F129" s="282">
        <v>4487.53</v>
      </c>
      <c r="G129" s="188">
        <f t="shared" si="108"/>
        <v>-1.0262325597808731E-2</v>
      </c>
      <c r="H129" s="283">
        <f t="shared" si="317"/>
        <v>-0.11865781566078129</v>
      </c>
      <c r="I129" s="284">
        <v>241680.12</v>
      </c>
      <c r="J129" s="285">
        <v>400000</v>
      </c>
      <c r="K129" s="285">
        <f t="shared" ref="K129" si="318">I129-I128-J129+J128</f>
        <v>-7685.1900000000023</v>
      </c>
      <c r="L129" s="188">
        <f t="shared" si="117"/>
        <v>-3.0819002049643562E-2</v>
      </c>
      <c r="M129" s="286">
        <f t="shared" ref="M129" si="319">I129-J129</f>
        <v>-158319.88</v>
      </c>
      <c r="N129" s="287">
        <f t="shared" ref="N129" si="320">M129/J129</f>
        <v>-0.39579970000000003</v>
      </c>
      <c r="O129" s="286" t="b">
        <f t="shared" ref="O129" si="321">L129&gt;D129</f>
        <v>0</v>
      </c>
      <c r="P129" s="287">
        <f>COUNTIF(O$2:O129, TRUE)/(COUNTIF(O$2:O129,FALSE) + COUNTIF(O$2:O129, TRUE))</f>
        <v>0.4453125</v>
      </c>
      <c r="Q129" s="388"/>
      <c r="R129" s="388"/>
    </row>
    <row r="130" spans="1:18" ht="20.100000000000001" customHeight="1" x14ac:dyDescent="0.25">
      <c r="B130" s="279">
        <v>42419</v>
      </c>
      <c r="C130" s="280">
        <v>1917.78</v>
      </c>
      <c r="D130" s="188">
        <f t="shared" si="114"/>
        <v>-2.6071132477828863E-5</v>
      </c>
      <c r="E130" s="281">
        <f t="shared" si="316"/>
        <v>-8.7831281748825207E-2</v>
      </c>
      <c r="F130" s="282">
        <v>4504.43</v>
      </c>
      <c r="G130" s="188">
        <f t="shared" si="108"/>
        <v>3.7659915365469529E-3</v>
      </c>
      <c r="H130" s="283">
        <f t="shared" si="317"/>
        <v>-0.11533868845375798</v>
      </c>
      <c r="I130" s="284">
        <v>236145.17</v>
      </c>
      <c r="J130" s="285">
        <v>400000</v>
      </c>
      <c r="K130" s="285">
        <f t="shared" ref="K130:K131" si="322">I130-I129-J130+J129</f>
        <v>-5534.9499999999534</v>
      </c>
      <c r="L130" s="188">
        <f t="shared" si="117"/>
        <v>-2.290196645052954E-2</v>
      </c>
      <c r="M130" s="286">
        <f t="shared" ref="M130:M131" si="323">I130-J130</f>
        <v>-163854.82999999999</v>
      </c>
      <c r="N130" s="287">
        <f t="shared" ref="N130:N131" si="324">M130/J130</f>
        <v>-0.40963707499999996</v>
      </c>
      <c r="O130" s="286" t="b">
        <f t="shared" ref="O130:O131" si="325">L130&gt;D130</f>
        <v>0</v>
      </c>
      <c r="P130" s="287">
        <f>COUNTIF(O$2:O130, TRUE)/(COUNTIF(O$2:O130,FALSE) + COUNTIF(O$2:O130, TRUE))</f>
        <v>0.44186046511627908</v>
      </c>
      <c r="Q130" s="388"/>
      <c r="R130" s="388"/>
    </row>
    <row r="131" spans="1:18" ht="20.100000000000001" customHeight="1" x14ac:dyDescent="0.25">
      <c r="B131" s="189">
        <v>42422</v>
      </c>
      <c r="C131" s="241">
        <v>1945.5</v>
      </c>
      <c r="D131" s="188">
        <f t="shared" si="114"/>
        <v>1.4454212683415213E-2</v>
      </c>
      <c r="E131" s="234">
        <f t="shared" si="316"/>
        <v>-7.4646601092064488E-2</v>
      </c>
      <c r="F131" s="245">
        <v>4570.6000000000004</v>
      </c>
      <c r="G131" s="188">
        <f t="shared" si="108"/>
        <v>1.4689982972318378E-2</v>
      </c>
      <c r="H131" s="228">
        <f t="shared" si="317"/>
        <v>-0.10234302885087485</v>
      </c>
      <c r="I131" s="247">
        <v>248415.23</v>
      </c>
      <c r="J131" s="190">
        <v>400000</v>
      </c>
      <c r="K131" s="190">
        <f t="shared" si="322"/>
        <v>12270.059999999998</v>
      </c>
      <c r="L131" s="188">
        <f t="shared" si="117"/>
        <v>5.1959817768028022E-2</v>
      </c>
      <c r="M131" s="202">
        <f t="shared" si="323"/>
        <v>-151584.76999999999</v>
      </c>
      <c r="N131" s="204">
        <f t="shared" si="324"/>
        <v>-0.37896192499999998</v>
      </c>
      <c r="O131" s="202" t="b">
        <f t="shared" si="325"/>
        <v>1</v>
      </c>
      <c r="P131" s="204">
        <f>COUNTIF(O$2:O131, TRUE)/(COUNTIF(O$2:O131,FALSE) + COUNTIF(O$2:O131, TRUE))</f>
        <v>0.44615384615384618</v>
      </c>
      <c r="Q131" s="387"/>
      <c r="R131" s="387"/>
    </row>
    <row r="132" spans="1:18" ht="20.100000000000001" customHeight="1" x14ac:dyDescent="0.25">
      <c r="B132" s="189">
        <v>42423</v>
      </c>
      <c r="C132" s="233">
        <v>1921.27</v>
      </c>
      <c r="D132" s="188">
        <f t="shared" si="114"/>
        <v>-1.2454381906964801E-2</v>
      </c>
      <c r="E132" s="234">
        <f t="shared" si="316"/>
        <v>-8.6171305720971855E-2</v>
      </c>
      <c r="F132" s="245">
        <v>4503.58</v>
      </c>
      <c r="G132" s="188">
        <f t="shared" ref="G132:G165" si="326">(F132-F131)/F131</f>
        <v>-1.4663282719993093E-2</v>
      </c>
      <c r="H132" s="228">
        <f t="shared" si="317"/>
        <v>-0.11550562680440715</v>
      </c>
      <c r="I132" s="247">
        <v>238794.23</v>
      </c>
      <c r="J132" s="190">
        <v>400000</v>
      </c>
      <c r="K132" s="190">
        <f t="shared" ref="K132" si="327">I132-I131-J132+J131</f>
        <v>-9621</v>
      </c>
      <c r="L132" s="188">
        <f t="shared" ref="L132:L180" si="328">K132/I131</f>
        <v>-3.8729509458820213E-2</v>
      </c>
      <c r="M132" s="202">
        <f t="shared" ref="M132" si="329">I132-J132</f>
        <v>-161205.76999999999</v>
      </c>
      <c r="N132" s="204">
        <f t="shared" ref="N132" si="330">M132/J132</f>
        <v>-0.40301442499999995</v>
      </c>
      <c r="O132" s="202" t="b">
        <f t="shared" ref="O132" si="331">L132&gt;D132</f>
        <v>0</v>
      </c>
      <c r="P132" s="204">
        <f>COUNTIF(O$2:O132, TRUE)/(COUNTIF(O$2:O132,FALSE) + COUNTIF(O$2:O132, TRUE))</f>
        <v>0.44274809160305345</v>
      </c>
      <c r="Q132" s="387"/>
      <c r="R132" s="387"/>
    </row>
    <row r="133" spans="1:18" ht="20.100000000000001" customHeight="1" x14ac:dyDescent="0.25">
      <c r="B133" s="189">
        <v>42424</v>
      </c>
      <c r="C133" s="241">
        <v>1929.8</v>
      </c>
      <c r="D133" s="188">
        <f t="shared" ref="D133:D165" si="332">(C133-C132)/C132</f>
        <v>4.439771609404182E-3</v>
      </c>
      <c r="E133" s="234">
        <f t="shared" si="316"/>
        <v>-8.2114115028252929E-2</v>
      </c>
      <c r="F133" s="245">
        <v>4542.6000000000004</v>
      </c>
      <c r="G133" s="188">
        <f t="shared" si="326"/>
        <v>8.6642182441525276E-3</v>
      </c>
      <c r="H133" s="228">
        <f t="shared" si="317"/>
        <v>-0.10784217451931565</v>
      </c>
      <c r="I133" s="247">
        <v>242422.46</v>
      </c>
      <c r="J133" s="190">
        <v>400000</v>
      </c>
      <c r="K133" s="190">
        <f t="shared" ref="K133" si="333">I133-I132-J133+J132</f>
        <v>3628.2299999999814</v>
      </c>
      <c r="L133" s="188">
        <f t="shared" si="328"/>
        <v>1.5193960088566551E-2</v>
      </c>
      <c r="M133" s="202">
        <f t="shared" ref="M133" si="334">I133-J133</f>
        <v>-157577.54</v>
      </c>
      <c r="N133" s="204">
        <f t="shared" ref="N133" si="335">M133/J133</f>
        <v>-0.39394385000000004</v>
      </c>
      <c r="O133" s="202" t="b">
        <f t="shared" ref="O133" si="336">L133&gt;D133</f>
        <v>1</v>
      </c>
      <c r="P133" s="204">
        <f>COUNTIF(O$2:O133, TRUE)/(COUNTIF(O$2:O133,FALSE) + COUNTIF(O$2:O133, TRUE))</f>
        <v>0.44696969696969696</v>
      </c>
      <c r="Q133" s="387"/>
      <c r="R133" s="387"/>
    </row>
    <row r="134" spans="1:18" ht="20.100000000000001" customHeight="1" x14ac:dyDescent="0.25">
      <c r="B134" s="189">
        <v>42425</v>
      </c>
      <c r="C134" s="241">
        <v>1951.7</v>
      </c>
      <c r="D134" s="188">
        <f t="shared" si="332"/>
        <v>1.1348326251425065E-2</v>
      </c>
      <c r="E134" s="234">
        <f t="shared" ref="E134:E139" si="337">(C134-$C$2)/$C$2</f>
        <v>-7.1697646544015531E-2</v>
      </c>
      <c r="F134" s="245">
        <v>4582.2</v>
      </c>
      <c r="G134" s="188">
        <f t="shared" si="326"/>
        <v>8.7174745740323713E-3</v>
      </c>
      <c r="H134" s="228">
        <f t="shared" si="317"/>
        <v>-0.10006481135966377</v>
      </c>
      <c r="I134" s="247">
        <v>244524.77</v>
      </c>
      <c r="J134" s="190">
        <v>400000</v>
      </c>
      <c r="K134" s="190">
        <f t="shared" ref="K134:K135" si="338">I134-I133-J134+J133</f>
        <v>2102.3099999999977</v>
      </c>
      <c r="L134" s="188">
        <f t="shared" si="328"/>
        <v>8.6720925115601824E-3</v>
      </c>
      <c r="M134" s="202">
        <f t="shared" ref="M134:M135" si="339">I134-J134</f>
        <v>-155475.23000000001</v>
      </c>
      <c r="N134" s="204">
        <f t="shared" ref="N134:N135" si="340">M134/J134</f>
        <v>-0.38868807500000002</v>
      </c>
      <c r="O134" s="202" t="b">
        <f t="shared" ref="O134:O135" si="341">L134&gt;D134</f>
        <v>0</v>
      </c>
      <c r="P134" s="204">
        <f>COUNTIF(O$2:O134, TRUE)/(COUNTIF(O$2:O134,FALSE) + COUNTIF(O$2:O134, TRUE))</f>
        <v>0.44360902255639095</v>
      </c>
      <c r="Q134" s="387"/>
      <c r="R134" s="387"/>
    </row>
    <row r="135" spans="1:18" ht="20.100000000000001" customHeight="1" x14ac:dyDescent="0.25">
      <c r="B135" s="189">
        <v>42426</v>
      </c>
      <c r="C135" s="241">
        <v>1948.05</v>
      </c>
      <c r="D135" s="188">
        <f t="shared" si="332"/>
        <v>-1.8701644719988169E-3</v>
      </c>
      <c r="E135" s="234">
        <f t="shared" si="337"/>
        <v>-7.3433724624721794E-2</v>
      </c>
      <c r="F135" s="245">
        <v>4590.47</v>
      </c>
      <c r="G135" s="188">
        <f t="shared" si="326"/>
        <v>1.8048099166340266E-3</v>
      </c>
      <c r="H135" s="228">
        <f t="shared" si="317"/>
        <v>-9.8440599406877771E-2</v>
      </c>
      <c r="I135" s="247">
        <v>251916.67</v>
      </c>
      <c r="J135" s="190">
        <v>400000</v>
      </c>
      <c r="K135" s="190">
        <f t="shared" si="338"/>
        <v>7391.9000000000233</v>
      </c>
      <c r="L135" s="188">
        <f t="shared" si="328"/>
        <v>3.0229657306292623E-2</v>
      </c>
      <c r="M135" s="202">
        <f t="shared" si="339"/>
        <v>-148083.32999999999</v>
      </c>
      <c r="N135" s="204">
        <f t="shared" si="340"/>
        <v>-0.37020832499999995</v>
      </c>
      <c r="O135" s="202" t="b">
        <f t="shared" si="341"/>
        <v>1</v>
      </c>
      <c r="P135" s="204">
        <f>COUNTIF(O$2:O135, TRUE)/(COUNTIF(O$2:O135,FALSE) + COUNTIF(O$2:O135, TRUE))</f>
        <v>0.44776119402985076</v>
      </c>
      <c r="Q135" s="387"/>
      <c r="R135" s="387"/>
    </row>
    <row r="136" spans="1:18" ht="20.100000000000001" customHeight="1" x14ac:dyDescent="0.25">
      <c r="B136" s="279">
        <v>42429</v>
      </c>
      <c r="C136" s="280">
        <v>1932.23</v>
      </c>
      <c r="D136" s="188">
        <f t="shared" si="332"/>
        <v>-8.1209414542747545E-3</v>
      </c>
      <c r="E136" s="281">
        <f t="shared" si="337"/>
        <v>-8.0958315100549849E-2</v>
      </c>
      <c r="F136" s="282">
        <v>4557.95</v>
      </c>
      <c r="G136" s="188">
        <f t="shared" si="326"/>
        <v>-7.0842419185835953E-3</v>
      </c>
      <c r="H136" s="283">
        <f t="shared" si="317"/>
        <v>-0.10482746430465267</v>
      </c>
      <c r="I136" s="284">
        <v>254134.09</v>
      </c>
      <c r="J136" s="285">
        <v>400000</v>
      </c>
      <c r="K136" s="285">
        <f t="shared" ref="K136" si="342">I136-I135-J136+J135</f>
        <v>2217.4199999999837</v>
      </c>
      <c r="L136" s="188">
        <f t="shared" si="328"/>
        <v>8.8021963770797042E-3</v>
      </c>
      <c r="M136" s="286">
        <f t="shared" ref="M136" si="343">I136-J136</f>
        <v>-145865.91</v>
      </c>
      <c r="N136" s="287">
        <f t="shared" ref="N136" si="344">M136/J136</f>
        <v>-0.364664775</v>
      </c>
      <c r="O136" s="286" t="b">
        <f t="shared" ref="O136" si="345">L136&gt;D136</f>
        <v>1</v>
      </c>
      <c r="P136" s="287">
        <f>COUNTIF(O$2:O136, TRUE)/(COUNTIF(O$2:O136,FALSE) + COUNTIF(O$2:O136, TRUE))</f>
        <v>0.45185185185185184</v>
      </c>
      <c r="Q136" s="388"/>
      <c r="R136" s="388"/>
    </row>
    <row r="137" spans="1:18" ht="20.100000000000001" customHeight="1" x14ac:dyDescent="0.25">
      <c r="B137" s="279">
        <v>42430</v>
      </c>
      <c r="C137" s="280">
        <v>1978.35</v>
      </c>
      <c r="D137" s="188">
        <f t="shared" si="332"/>
        <v>2.3868794087660315E-2</v>
      </c>
      <c r="E137" s="281">
        <f t="shared" si="337"/>
        <v>-5.9021898365708481E-2</v>
      </c>
      <c r="F137" s="282">
        <v>4689.59</v>
      </c>
      <c r="G137" s="188">
        <f t="shared" si="326"/>
        <v>2.8881405017606672E-2</v>
      </c>
      <c r="H137" s="283">
        <f t="shared" si="317"/>
        <v>-7.8973623740597382E-2</v>
      </c>
      <c r="I137" s="284">
        <v>256289.63</v>
      </c>
      <c r="J137" s="285">
        <v>400000</v>
      </c>
      <c r="K137" s="285">
        <f t="shared" ref="K137:K138" si="346">I137-I136-J137+J136</f>
        <v>2155.5400000000373</v>
      </c>
      <c r="L137" s="188">
        <f t="shared" si="328"/>
        <v>8.4819002440799547E-3</v>
      </c>
      <c r="M137" s="286">
        <f t="shared" ref="M137:M138" si="347">I137-J137</f>
        <v>-143710.37</v>
      </c>
      <c r="N137" s="287">
        <f t="shared" ref="N137:N138" si="348">M137/J137</f>
        <v>-0.359275925</v>
      </c>
      <c r="O137" s="286" t="b">
        <f t="shared" ref="O137:O138" si="349">L137&gt;D137</f>
        <v>0</v>
      </c>
      <c r="P137" s="287">
        <f>COUNTIF(O$2:O137, TRUE)/(COUNTIF(O$2:O137,FALSE) + COUNTIF(O$2:O137, TRUE))</f>
        <v>0.4485294117647059</v>
      </c>
      <c r="Q137" s="388"/>
      <c r="R137" s="388"/>
    </row>
    <row r="138" spans="1:18" ht="20.100000000000001" customHeight="1" x14ac:dyDescent="0.25">
      <c r="B138" s="279">
        <v>42431</v>
      </c>
      <c r="C138" s="378">
        <v>1986.4749999999999</v>
      </c>
      <c r="D138" s="188">
        <f t="shared" si="332"/>
        <v>4.1069578183840069E-3</v>
      </c>
      <c r="E138" s="281">
        <f t="shared" si="337"/>
        <v>-5.5157340994273385E-2</v>
      </c>
      <c r="F138" s="282">
        <v>4703.42</v>
      </c>
      <c r="G138" s="188">
        <f t="shared" si="326"/>
        <v>2.9490851012561711E-3</v>
      </c>
      <c r="H138" s="283">
        <f t="shared" si="317"/>
        <v>-7.6257438576506811E-2</v>
      </c>
      <c r="I138" s="284">
        <v>273591.05</v>
      </c>
      <c r="J138" s="285">
        <v>400000</v>
      </c>
      <c r="K138" s="285">
        <f t="shared" si="346"/>
        <v>17301.419999999984</v>
      </c>
      <c r="L138" s="188">
        <f t="shared" si="328"/>
        <v>6.7507296335009667E-2</v>
      </c>
      <c r="M138" s="286">
        <f t="shared" si="347"/>
        <v>-126408.95000000001</v>
      </c>
      <c r="N138" s="287">
        <f t="shared" si="348"/>
        <v>-0.31602237500000002</v>
      </c>
      <c r="O138" s="286" t="b">
        <f t="shared" si="349"/>
        <v>1</v>
      </c>
      <c r="P138" s="287">
        <f>COUNTIF(O$2:O138, TRUE)/(COUNTIF(O$2:O138,FALSE) + COUNTIF(O$2:O138, TRUE))</f>
        <v>0.45255474452554745</v>
      </c>
      <c r="Q138" s="388"/>
      <c r="R138" s="388"/>
    </row>
    <row r="139" spans="1:18" ht="20.100000000000001" customHeight="1" x14ac:dyDescent="0.25">
      <c r="B139" s="279">
        <v>42432</v>
      </c>
      <c r="C139" s="378">
        <v>1993.4</v>
      </c>
      <c r="D139" s="188">
        <f t="shared" si="332"/>
        <v>3.4860745793428975E-3</v>
      </c>
      <c r="E139" s="281">
        <f t="shared" si="337"/>
        <v>-5.1863549019234775E-2</v>
      </c>
      <c r="F139" s="282">
        <v>4707.42</v>
      </c>
      <c r="G139" s="188">
        <f t="shared" si="326"/>
        <v>8.5044499534381367E-4</v>
      </c>
      <c r="H139" s="283">
        <f t="shared" si="317"/>
        <v>-7.5471846338158136E-2</v>
      </c>
      <c r="I139" s="284">
        <v>284465.09999999998</v>
      </c>
      <c r="J139" s="285">
        <v>400000</v>
      </c>
      <c r="K139" s="285">
        <f t="shared" ref="K139:K140" si="350">I139-I138-J139+J138</f>
        <v>10874.049999999988</v>
      </c>
      <c r="L139" s="188">
        <f t="shared" si="328"/>
        <v>3.9745634954067355E-2</v>
      </c>
      <c r="M139" s="286">
        <f t="shared" ref="M139:M140" si="351">I139-J139</f>
        <v>-115534.90000000002</v>
      </c>
      <c r="N139" s="287">
        <f t="shared" ref="N139:N140" si="352">M139/J139</f>
        <v>-0.28883725000000005</v>
      </c>
      <c r="O139" s="286" t="b">
        <f t="shared" ref="O139:O140" si="353">L139&gt;D139</f>
        <v>1</v>
      </c>
      <c r="P139" s="287">
        <f>COUNTIF(O$2:O139, TRUE)/(COUNTIF(O$2:O139,FALSE) + COUNTIF(O$2:O139, TRUE))</f>
        <v>0.45652173913043476</v>
      </c>
      <c r="Q139" s="388"/>
      <c r="R139" s="388"/>
    </row>
    <row r="140" spans="1:18" ht="20.100000000000001" customHeight="1" x14ac:dyDescent="0.25">
      <c r="B140" s="279">
        <v>42433</v>
      </c>
      <c r="C140" s="280">
        <v>1999.99</v>
      </c>
      <c r="D140" s="188">
        <f t="shared" si="332"/>
        <v>3.3059095013544286E-3</v>
      </c>
      <c r="E140" s="281">
        <f t="shared" ref="E140:E141" si="354">(C140-$C$2)/$C$2</f>
        <v>-4.8729095717356993E-2</v>
      </c>
      <c r="F140" s="282">
        <v>4717.0200000000004</v>
      </c>
      <c r="G140" s="188">
        <f t="shared" si="326"/>
        <v>2.0393336477306811E-3</v>
      </c>
      <c r="H140" s="283">
        <f t="shared" si="317"/>
        <v>-7.3586424966121222E-2</v>
      </c>
      <c r="I140" s="284">
        <v>295168.58</v>
      </c>
      <c r="J140" s="285">
        <v>400000</v>
      </c>
      <c r="K140" s="285">
        <f t="shared" si="350"/>
        <v>10703.48000000004</v>
      </c>
      <c r="L140" s="188">
        <f t="shared" si="328"/>
        <v>3.7626689530631495E-2</v>
      </c>
      <c r="M140" s="286">
        <f t="shared" si="351"/>
        <v>-104831.41999999998</v>
      </c>
      <c r="N140" s="287">
        <f t="shared" si="352"/>
        <v>-0.26207854999999997</v>
      </c>
      <c r="O140" s="286" t="b">
        <f t="shared" si="353"/>
        <v>1</v>
      </c>
      <c r="P140" s="287">
        <f>COUNTIF(O$2:O140, TRUE)/(COUNTIF(O$2:O140,FALSE) + COUNTIF(O$2:O140, TRUE))</f>
        <v>0.46043165467625902</v>
      </c>
      <c r="Q140" s="388"/>
      <c r="R140" s="388"/>
    </row>
    <row r="141" spans="1:18" ht="20.100000000000001" customHeight="1" x14ac:dyDescent="0.25">
      <c r="B141" s="189">
        <v>42436</v>
      </c>
      <c r="C141" s="241">
        <v>2001.76</v>
      </c>
      <c r="D141" s="188">
        <f t="shared" si="332"/>
        <v>8.8500442502211603E-4</v>
      </c>
      <c r="E141" s="234">
        <f t="shared" si="354"/>
        <v>-4.7887216757672067E-2</v>
      </c>
      <c r="F141" s="245">
        <v>4708.5200000000004</v>
      </c>
      <c r="G141" s="188">
        <f t="shared" si="326"/>
        <v>-1.8019851516423502E-3</v>
      </c>
      <c r="H141" s="228">
        <f t="shared" si="317"/>
        <v>-7.5255808472612165E-2</v>
      </c>
      <c r="I141" s="247">
        <v>295332.12</v>
      </c>
      <c r="J141" s="190">
        <v>400000</v>
      </c>
      <c r="K141" s="190">
        <f t="shared" ref="K141" si="355">I141-I140-J141+J140</f>
        <v>163.53999999997905</v>
      </c>
      <c r="L141" s="188">
        <f t="shared" si="328"/>
        <v>5.5405626167927171E-4</v>
      </c>
      <c r="M141" s="202">
        <f t="shared" ref="M141" si="356">I141-J141</f>
        <v>-104667.88</v>
      </c>
      <c r="N141" s="204">
        <f t="shared" ref="N141" si="357">M141/J141</f>
        <v>-0.26166970000000001</v>
      </c>
      <c r="O141" s="202" t="b">
        <f t="shared" ref="O141" si="358">L141&gt;D141</f>
        <v>0</v>
      </c>
      <c r="P141" s="204">
        <f>COUNTIF(O$2:O141, TRUE)/(COUNTIF(O$2:O141,FALSE) + COUNTIF(O$2:O141, TRUE))</f>
        <v>0.45714285714285713</v>
      </c>
      <c r="Q141" s="387"/>
      <c r="R141" s="387"/>
    </row>
    <row r="142" spans="1:18" ht="20.100000000000001" customHeight="1" x14ac:dyDescent="0.25">
      <c r="B142" s="189">
        <v>42437</v>
      </c>
      <c r="C142" s="241">
        <v>1979.26</v>
      </c>
      <c r="D142" s="188">
        <f t="shared" si="332"/>
        <v>-1.124010870434018E-2</v>
      </c>
      <c r="E142" s="234">
        <f t="shared" ref="E142:E143" si="359">(C142-$C$2)/$C$2</f>
        <v>-5.8589067940107716E-2</v>
      </c>
      <c r="F142" s="245">
        <v>4648.82</v>
      </c>
      <c r="G142" s="188">
        <f t="shared" si="326"/>
        <v>-1.2679143340157994E-2</v>
      </c>
      <c r="H142" s="228">
        <f t="shared" ref="H142:H143" si="360">(F142-F$2)/F$2</f>
        <v>-8.6980772629966438E-2</v>
      </c>
      <c r="I142" s="247">
        <v>279655.23</v>
      </c>
      <c r="J142" s="190">
        <v>400000</v>
      </c>
      <c r="K142" s="190">
        <f t="shared" ref="K142:K143" si="361">I142-I141-J142+J141</f>
        <v>-15676.890000000014</v>
      </c>
      <c r="L142" s="188">
        <f t="shared" si="328"/>
        <v>-5.3082238396555084E-2</v>
      </c>
      <c r="M142" s="202">
        <f t="shared" ref="M142:M143" si="362">I142-J142</f>
        <v>-120344.77000000002</v>
      </c>
      <c r="N142" s="204">
        <f t="shared" ref="N142:N143" si="363">M142/J142</f>
        <v>-0.30086192500000003</v>
      </c>
      <c r="O142" s="202" t="b">
        <f t="shared" ref="O142:O143" si="364">L142&gt;D142</f>
        <v>0</v>
      </c>
      <c r="P142" s="204">
        <f>COUNTIF(O$2:O142, TRUE)/(COUNTIF(O$2:O142,FALSE) + COUNTIF(O$2:O142, TRUE))</f>
        <v>0.45390070921985815</v>
      </c>
      <c r="Q142" s="387"/>
      <c r="R142" s="387"/>
    </row>
    <row r="143" spans="1:18" ht="20.100000000000001" customHeight="1" x14ac:dyDescent="0.25">
      <c r="B143" s="189">
        <v>42438</v>
      </c>
      <c r="C143" s="241">
        <v>1989.26</v>
      </c>
      <c r="D143" s="188">
        <f t="shared" si="332"/>
        <v>5.0523933187150757E-3</v>
      </c>
      <c r="E143" s="234">
        <f t="shared" si="359"/>
        <v>-5.3832689636802981E-2</v>
      </c>
      <c r="F143" s="245">
        <v>4674.37</v>
      </c>
      <c r="G143" s="188">
        <f t="shared" si="326"/>
        <v>5.4960183444401336E-3</v>
      </c>
      <c r="H143" s="228">
        <f t="shared" si="360"/>
        <v>-8.1962802207514174E-2</v>
      </c>
      <c r="I143" s="247">
        <v>284441.56</v>
      </c>
      <c r="J143" s="190">
        <v>400000</v>
      </c>
      <c r="K143" s="190">
        <f t="shared" si="361"/>
        <v>4786.3300000000163</v>
      </c>
      <c r="L143" s="188">
        <f t="shared" si="328"/>
        <v>1.7115109915877547E-2</v>
      </c>
      <c r="M143" s="202">
        <f t="shared" si="362"/>
        <v>-115558.44</v>
      </c>
      <c r="N143" s="204">
        <f t="shared" si="363"/>
        <v>-0.28889609999999999</v>
      </c>
      <c r="O143" s="202" t="b">
        <f t="shared" si="364"/>
        <v>1</v>
      </c>
      <c r="P143" s="204">
        <f>COUNTIF(O$2:O143, TRUE)/(COUNTIF(O$2:O143,FALSE) + COUNTIF(O$2:O143, TRUE))</f>
        <v>0.45774647887323944</v>
      </c>
      <c r="Q143" s="387"/>
      <c r="R143" s="387"/>
    </row>
    <row r="144" spans="1:18" ht="20.100000000000001" customHeight="1" x14ac:dyDescent="0.25">
      <c r="A144" s="247"/>
      <c r="B144" s="189">
        <v>42439</v>
      </c>
      <c r="C144" s="241">
        <v>1989.57</v>
      </c>
      <c r="D144" s="188">
        <f t="shared" si="332"/>
        <v>1.5583684385145504E-4</v>
      </c>
      <c r="E144" s="234">
        <f t="shared" ref="E144" si="365">(C144-$C$2)/$C$2</f>
        <v>-5.3685241909400563E-2</v>
      </c>
      <c r="F144" s="245">
        <v>4662.1499999999996</v>
      </c>
      <c r="G144" s="188">
        <f t="shared" si="326"/>
        <v>-2.6142560387817514E-3</v>
      </c>
      <c r="H144" s="228">
        <f t="shared" ref="H144" si="366">(F144-F$2)/F$2</f>
        <v>-8.4362786495669459E-2</v>
      </c>
      <c r="I144" s="247">
        <v>287418.99</v>
      </c>
      <c r="J144" s="190">
        <v>400000</v>
      </c>
      <c r="K144" s="190">
        <f t="shared" ref="K144" si="367">I144-I143-J144+J143</f>
        <v>2977.429999999993</v>
      </c>
      <c r="L144" s="188">
        <f t="shared" si="328"/>
        <v>1.0467633492095856E-2</v>
      </c>
      <c r="M144" s="202">
        <f t="shared" ref="M144" si="368">I144-J144</f>
        <v>-112581.01000000001</v>
      </c>
      <c r="N144" s="204">
        <f t="shared" ref="N144" si="369">M144/J144</f>
        <v>-0.28145252500000001</v>
      </c>
      <c r="O144" s="202" t="b">
        <f t="shared" ref="O144" si="370">L144&gt;D144</f>
        <v>1</v>
      </c>
      <c r="P144" s="204">
        <f>COUNTIF(O$2:O144, TRUE)/(COUNTIF(O$2:O144,FALSE) + COUNTIF(O$2:O144, TRUE))</f>
        <v>0.46153846153846156</v>
      </c>
      <c r="Q144" s="387"/>
      <c r="R144" s="387"/>
    </row>
    <row r="145" spans="2:18" ht="20.100000000000001" customHeight="1" x14ac:dyDescent="0.25">
      <c r="B145" s="189">
        <v>42440</v>
      </c>
      <c r="C145" s="241">
        <v>2022.19</v>
      </c>
      <c r="D145" s="188">
        <f t="shared" si="332"/>
        <v>1.6395502545776285E-2</v>
      </c>
      <c r="E145" s="234">
        <f t="shared" ref="E145" si="371">(C145-$C$2)/$C$2</f>
        <v>-3.816993588402047E-2</v>
      </c>
      <c r="F145" s="245">
        <v>4748.47</v>
      </c>
      <c r="G145" s="188">
        <f t="shared" si="326"/>
        <v>1.8515062792917564E-2</v>
      </c>
      <c r="H145" s="228">
        <f t="shared" ref="H145" si="372">(F145-F$2)/F$2</f>
        <v>-6.7409705992104718E-2</v>
      </c>
      <c r="I145" s="247">
        <v>297529.25</v>
      </c>
      <c r="J145" s="190">
        <v>400000</v>
      </c>
      <c r="K145" s="190">
        <f t="shared" ref="K145" si="373">I145-I144-J145+J144</f>
        <v>10110.260000000009</v>
      </c>
      <c r="L145" s="188">
        <f t="shared" si="328"/>
        <v>3.5176033427714741E-2</v>
      </c>
      <c r="M145" s="202">
        <f t="shared" ref="M145" si="374">I145-J145</f>
        <v>-102470.75</v>
      </c>
      <c r="N145" s="204">
        <f t="shared" ref="N145" si="375">M145/J145</f>
        <v>-0.25617687500000003</v>
      </c>
      <c r="O145" s="202" t="b">
        <f t="shared" ref="O145" si="376">L145&gt;D145</f>
        <v>1</v>
      </c>
      <c r="P145" s="204">
        <f>COUNTIF(O$2:O145, TRUE)/(COUNTIF(O$2:O145,FALSE) + COUNTIF(O$2:O145, TRUE))</f>
        <v>0.46527777777777779</v>
      </c>
      <c r="Q145" s="387"/>
      <c r="R145" s="387"/>
    </row>
    <row r="146" spans="2:18" ht="20.100000000000001" customHeight="1" x14ac:dyDescent="0.25">
      <c r="B146" s="279">
        <v>42443</v>
      </c>
      <c r="C146" s="280">
        <v>2019.64</v>
      </c>
      <c r="D146" s="188">
        <f t="shared" si="332"/>
        <v>-1.261009103991195E-3</v>
      </c>
      <c r="E146" s="281">
        <f t="shared" ref="E146" si="377">(C146-$C$2)/$C$2</f>
        <v>-3.9382812351363157E-2</v>
      </c>
      <c r="F146" s="282">
        <v>4750.28</v>
      </c>
      <c r="G146" s="188">
        <f t="shared" si="326"/>
        <v>3.8117541018464697E-4</v>
      </c>
      <c r="H146" s="283">
        <f t="shared" ref="H146" si="378">(F146-F$2)/F$2</f>
        <v>-6.7054225504252038E-2</v>
      </c>
      <c r="I146" s="284">
        <v>295383.49</v>
      </c>
      <c r="J146" s="285">
        <v>400000</v>
      </c>
      <c r="K146" s="285">
        <f t="shared" ref="K146" si="379">I146-I145-J146+J145</f>
        <v>-2145.7600000000093</v>
      </c>
      <c r="L146" s="188">
        <f t="shared" si="328"/>
        <v>-7.2119295833939327E-3</v>
      </c>
      <c r="M146" s="286">
        <f t="shared" ref="M146" si="380">I146-J146</f>
        <v>-104616.51000000001</v>
      </c>
      <c r="N146" s="287">
        <f t="shared" ref="N146" si="381">M146/J146</f>
        <v>-0.26154127500000002</v>
      </c>
      <c r="O146" s="286" t="b">
        <f t="shared" ref="O146" si="382">L146&gt;D146</f>
        <v>0</v>
      </c>
      <c r="P146" s="287">
        <f>COUNTIF(O$2:O146, TRUE)/(COUNTIF(O$2:O146,FALSE) + COUNTIF(O$2:O146, TRUE))</f>
        <v>0.46206896551724136</v>
      </c>
      <c r="Q146" s="285"/>
      <c r="R146" s="285"/>
    </row>
    <row r="147" spans="2:18" ht="20.100000000000001" customHeight="1" x14ac:dyDescent="0.25">
      <c r="B147" s="279">
        <v>42444</v>
      </c>
      <c r="C147" s="280">
        <v>2015.93</v>
      </c>
      <c r="D147" s="188">
        <f t="shared" si="332"/>
        <v>-1.8369610425620587E-3</v>
      </c>
      <c r="E147" s="281">
        <f t="shared" ref="E147" si="383">(C147-$C$2)/$C$2</f>
        <v>-4.1147428701889227E-2</v>
      </c>
      <c r="F147" s="282">
        <v>4728.66</v>
      </c>
      <c r="G147" s="188">
        <f t="shared" si="326"/>
        <v>-4.5513106595821496E-3</v>
      </c>
      <c r="H147" s="283">
        <f t="shared" ref="H147" si="384">(F147-F$2)/F$2</f>
        <v>-7.1300351552526661E-2</v>
      </c>
      <c r="I147" s="284">
        <v>295669.06</v>
      </c>
      <c r="J147" s="285">
        <v>400000</v>
      </c>
      <c r="K147" s="285">
        <f t="shared" ref="K147" si="385">I147-I146-J147+J146</f>
        <v>285.57000000000698</v>
      </c>
      <c r="L147" s="188">
        <f t="shared" si="328"/>
        <v>9.6677712082014809E-4</v>
      </c>
      <c r="M147" s="286">
        <f t="shared" ref="M147" si="386">I147-J147</f>
        <v>-104330.94</v>
      </c>
      <c r="N147" s="287">
        <f t="shared" ref="N147" si="387">M147/J147</f>
        <v>-0.26082735000000001</v>
      </c>
      <c r="O147" s="286" t="b">
        <f t="shared" ref="O147" si="388">L147&gt;D147</f>
        <v>1</v>
      </c>
      <c r="P147" s="287">
        <f>COUNTIF(O$2:O147, TRUE)/(COUNTIF(O$2:O147,FALSE) + COUNTIF(O$2:O147, TRUE))</f>
        <v>0.46575342465753422</v>
      </c>
      <c r="Q147" s="285"/>
      <c r="R147" s="285"/>
    </row>
    <row r="148" spans="2:18" ht="20.100000000000001" customHeight="1" x14ac:dyDescent="0.25">
      <c r="B148" s="279">
        <v>42445</v>
      </c>
      <c r="C148" s="280">
        <v>2027.22</v>
      </c>
      <c r="D148" s="188">
        <f t="shared" si="332"/>
        <v>5.6003928707841853E-3</v>
      </c>
      <c r="E148" s="281">
        <f t="shared" ref="E148" si="389">(C148-$C$2)/$C$2</f>
        <v>-3.5777477597458203E-2</v>
      </c>
      <c r="F148" s="282">
        <v>4763.97</v>
      </c>
      <c r="G148" s="188">
        <f t="shared" si="326"/>
        <v>7.467231731611154E-3</v>
      </c>
      <c r="H148" s="283">
        <f t="shared" ref="H148" si="390">(F148-F$2)/F$2</f>
        <v>-6.4365536068503565E-2</v>
      </c>
      <c r="I148" s="284">
        <v>297622.03999999998</v>
      </c>
      <c r="J148" s="285">
        <v>400000</v>
      </c>
      <c r="K148" s="285">
        <f t="shared" ref="K148" si="391">I148-I147-J148+J147</f>
        <v>1952.9799999999814</v>
      </c>
      <c r="L148" s="188">
        <f t="shared" si="328"/>
        <v>6.6052903878409917E-3</v>
      </c>
      <c r="M148" s="286">
        <f t="shared" ref="M148" si="392">I148-J148</f>
        <v>-102377.96000000002</v>
      </c>
      <c r="N148" s="287">
        <f t="shared" ref="N148" si="393">M148/J148</f>
        <v>-0.25594490000000003</v>
      </c>
      <c r="O148" s="286" t="b">
        <f t="shared" ref="O148" si="394">L148&gt;D148</f>
        <v>1</v>
      </c>
      <c r="P148" s="287">
        <f>COUNTIF(O$2:O148, TRUE)/(COUNTIF(O$2:O148,FALSE) + COUNTIF(O$2:O148, TRUE))</f>
        <v>0.46938775510204084</v>
      </c>
      <c r="Q148" s="285">
        <v>208116.46</v>
      </c>
      <c r="R148" s="285">
        <f t="shared" ref="R148:R153" si="395">I148-Q148</f>
        <v>89505.579999999987</v>
      </c>
    </row>
    <row r="149" spans="2:18" ht="20.100000000000001" customHeight="1" x14ac:dyDescent="0.25">
      <c r="B149" s="279">
        <v>42446</v>
      </c>
      <c r="C149" s="280">
        <v>2040.59</v>
      </c>
      <c r="D149" s="188">
        <f t="shared" si="332"/>
        <v>6.5952387999328593E-3</v>
      </c>
      <c r="E149" s="281">
        <f t="shared" ref="E149" si="396">(C149-$C$2)/$C$2</f>
        <v>-2.9418199805939828E-2</v>
      </c>
      <c r="F149" s="282">
        <v>4774.9799999999996</v>
      </c>
      <c r="G149" s="188">
        <f t="shared" si="326"/>
        <v>2.3110976769373671E-3</v>
      </c>
      <c r="H149" s="283">
        <f t="shared" ref="H149" si="397">(F149-F$2)/F$2</f>
        <v>-6.2203193432448942E-2</v>
      </c>
      <c r="I149" s="284">
        <v>298243.74</v>
      </c>
      <c r="J149" s="285">
        <v>400000</v>
      </c>
      <c r="K149" s="285">
        <f t="shared" ref="K149" si="398">I149-I148-J149+J148</f>
        <v>621.70000000001164</v>
      </c>
      <c r="L149" s="188">
        <f t="shared" si="328"/>
        <v>2.0888909974543946E-3</v>
      </c>
      <c r="M149" s="286">
        <f t="shared" ref="M149" si="399">I149-J149</f>
        <v>-101756.26000000001</v>
      </c>
      <c r="N149" s="287">
        <f t="shared" ref="N149" si="400">M149/J149</f>
        <v>-0.25439065</v>
      </c>
      <c r="O149" s="286" t="b">
        <f t="shared" ref="O149" si="401">L149&gt;D149</f>
        <v>0</v>
      </c>
      <c r="P149" s="287">
        <f>COUNTIF(O$2:O149, TRUE)/(COUNTIF(O$2:O149,FALSE) + COUNTIF(O$2:O149, TRUE))</f>
        <v>0.46621621621621623</v>
      </c>
      <c r="Q149" s="285">
        <v>201345.75</v>
      </c>
      <c r="R149" s="285">
        <f t="shared" si="395"/>
        <v>96897.989999999991</v>
      </c>
    </row>
    <row r="150" spans="2:18" ht="20.100000000000001" customHeight="1" x14ac:dyDescent="0.25">
      <c r="B150" s="279">
        <v>42447</v>
      </c>
      <c r="C150" s="280">
        <v>2049.56</v>
      </c>
      <c r="D150" s="188">
        <f t="shared" si="332"/>
        <v>4.3957874928329688E-3</v>
      </c>
      <c r="E150" s="281">
        <f t="shared" ref="E150" si="402">(C150-$C$2)/$C$2</f>
        <v>-2.5151728467875473E-2</v>
      </c>
      <c r="F150" s="282">
        <v>4795.6499999999996</v>
      </c>
      <c r="G150" s="188">
        <f t="shared" si="326"/>
        <v>4.3288139426762157E-3</v>
      </c>
      <c r="H150" s="283">
        <f t="shared" ref="H150" si="403">(F150-F$2)/F$2</f>
        <v>-5.8143645540782093E-2</v>
      </c>
      <c r="I150" s="284">
        <v>302252.61</v>
      </c>
      <c r="J150" s="285">
        <v>400000</v>
      </c>
      <c r="K150" s="285">
        <f t="shared" ref="K150" si="404">I150-I149-J150+J149</f>
        <v>4008.8699999999953</v>
      </c>
      <c r="L150" s="188">
        <f t="shared" si="328"/>
        <v>1.3441589754742196E-2</v>
      </c>
      <c r="M150" s="286">
        <f t="shared" ref="M150" si="405">I150-J150</f>
        <v>-97747.390000000014</v>
      </c>
      <c r="N150" s="287">
        <f t="shared" ref="N150" si="406">M150/J150</f>
        <v>-0.24436847500000003</v>
      </c>
      <c r="O150" s="286" t="b">
        <f t="shared" ref="O150" si="407">L150&gt;D150</f>
        <v>1</v>
      </c>
      <c r="P150" s="287">
        <f>COUNTIF(O$2:O150, TRUE)/(COUNTIF(O$2:O150,FALSE) + COUNTIF(O$2:O150, TRUE))</f>
        <v>0.46979865771812079</v>
      </c>
      <c r="Q150" s="285">
        <v>189023.24</v>
      </c>
      <c r="R150" s="285">
        <f t="shared" si="395"/>
        <v>113229.37</v>
      </c>
    </row>
    <row r="151" spans="2:18" ht="20.100000000000001" customHeight="1" x14ac:dyDescent="0.25">
      <c r="B151" s="189">
        <v>42450</v>
      </c>
      <c r="C151" s="241">
        <v>2051.6</v>
      </c>
      <c r="D151" s="188">
        <f t="shared" si="332"/>
        <v>9.9533558422293736E-4</v>
      </c>
      <c r="E151" s="234">
        <f t="shared" ref="E151" si="408">(C151-$C$2)/$C$2</f>
        <v>-2.4181427294001325E-2</v>
      </c>
      <c r="F151" s="245">
        <v>4808.87</v>
      </c>
      <c r="G151" s="188">
        <f t="shared" si="326"/>
        <v>2.7566648942271132E-3</v>
      </c>
      <c r="H151" s="228">
        <f t="shared" ref="H151" si="409">(F151-F$2)/F$2</f>
        <v>-5.5547263193039639E-2</v>
      </c>
      <c r="I151" s="247">
        <v>302397.02</v>
      </c>
      <c r="J151" s="190">
        <v>400000</v>
      </c>
      <c r="K151" s="190">
        <f t="shared" ref="K151" si="410">I151-I150-J151+J150</f>
        <v>144.4100000000326</v>
      </c>
      <c r="L151" s="188">
        <f t="shared" si="328"/>
        <v>4.7777916624121991E-4</v>
      </c>
      <c r="M151" s="202">
        <f t="shared" ref="M151" si="411">I151-J151</f>
        <v>-97602.979999999981</v>
      </c>
      <c r="N151" s="204">
        <f t="shared" ref="N151" si="412">M151/J151</f>
        <v>-0.24400744999999996</v>
      </c>
      <c r="O151" s="202" t="b">
        <f t="shared" ref="O151" si="413">L151&gt;D151</f>
        <v>0</v>
      </c>
      <c r="P151" s="204">
        <f>COUNTIF(O$2:O151, TRUE)/(COUNTIF(O$2:O151,FALSE) + COUNTIF(O$2:O151, TRUE))</f>
        <v>0.46666666666666667</v>
      </c>
      <c r="Q151" s="190">
        <v>190702.94</v>
      </c>
      <c r="R151" s="190">
        <f t="shared" si="395"/>
        <v>111694.08000000002</v>
      </c>
    </row>
    <row r="152" spans="2:18" ht="20.100000000000001" customHeight="1" x14ac:dyDescent="0.25">
      <c r="B152" s="189">
        <v>42451</v>
      </c>
      <c r="C152" s="241">
        <v>2052.6</v>
      </c>
      <c r="D152" s="188">
        <f t="shared" si="332"/>
        <v>4.8742444921037243E-4</v>
      </c>
      <c r="E152" s="234">
        <f t="shared" ref="E152" si="414">(C152-$C$2)/$C$2</f>
        <v>-2.370578946367085E-2</v>
      </c>
      <c r="F152" s="245">
        <v>4809.87</v>
      </c>
      <c r="G152" s="188">
        <f t="shared" si="326"/>
        <v>2.0794906079806691E-4</v>
      </c>
      <c r="H152" s="228">
        <f t="shared" ref="H152" si="415">(F152-F$2)/F$2</f>
        <v>-5.535086513345247E-2</v>
      </c>
      <c r="I152" s="247">
        <v>300927.05</v>
      </c>
      <c r="J152" s="190">
        <v>400000</v>
      </c>
      <c r="K152" s="190">
        <f t="shared" ref="K152" si="416">I152-I151-J152+J151</f>
        <v>-1469.9700000000303</v>
      </c>
      <c r="L152" s="188">
        <f t="shared" si="328"/>
        <v>-4.8610598080630228E-3</v>
      </c>
      <c r="M152" s="202">
        <f t="shared" ref="M152" si="417">I152-J152</f>
        <v>-99072.950000000012</v>
      </c>
      <c r="N152" s="204">
        <f t="shared" ref="N152" si="418">M152/J152</f>
        <v>-0.24768237500000004</v>
      </c>
      <c r="O152" s="202" t="b">
        <f t="shared" ref="O152" si="419">L152&gt;D152</f>
        <v>0</v>
      </c>
      <c r="P152" s="204">
        <f>COUNTIF(O$2:O152, TRUE)/(COUNTIF(O$2:O152,FALSE) + COUNTIF(O$2:O152, TRUE))</f>
        <v>0.46357615894039733</v>
      </c>
      <c r="Q152" s="190">
        <v>208698.82</v>
      </c>
      <c r="R152" s="190">
        <f t="shared" si="395"/>
        <v>92228.229999999981</v>
      </c>
    </row>
    <row r="153" spans="2:18" ht="20.100000000000001" customHeight="1" x14ac:dyDescent="0.25">
      <c r="B153" s="189">
        <v>42452</v>
      </c>
      <c r="C153" s="241">
        <v>2036.71</v>
      </c>
      <c r="D153" s="188">
        <f t="shared" si="332"/>
        <v>-7.7414011497612166E-3</v>
      </c>
      <c r="E153" s="234">
        <f t="shared" ref="E153" si="420">(C153-$C$2)/$C$2</f>
        <v>-3.1263674587622012E-2</v>
      </c>
      <c r="F153" s="245">
        <v>4768.8599999999997</v>
      </c>
      <c r="G153" s="188">
        <f t="shared" si="326"/>
        <v>-8.5262179643109306E-3</v>
      </c>
      <c r="H153" s="228">
        <f t="shared" ref="H153" si="421">(F153-F$2)/F$2</f>
        <v>-6.3405149557122412E-2</v>
      </c>
      <c r="I153" s="247">
        <v>283106.53999999998</v>
      </c>
      <c r="J153" s="190">
        <v>400000</v>
      </c>
      <c r="K153" s="190">
        <f t="shared" ref="K153" si="422">I153-I152-J153+J152</f>
        <v>-17820.510000000009</v>
      </c>
      <c r="L153" s="188">
        <f t="shared" si="328"/>
        <v>-5.9218704333824458E-2</v>
      </c>
      <c r="M153" s="202">
        <f t="shared" ref="M153" si="423">I153-J153</f>
        <v>-116893.46000000002</v>
      </c>
      <c r="N153" s="204">
        <f t="shared" ref="N153" si="424">M153/J153</f>
        <v>-0.29223365000000007</v>
      </c>
      <c r="O153" s="202" t="b">
        <f t="shared" ref="O153" si="425">L153&gt;D153</f>
        <v>0</v>
      </c>
      <c r="P153" s="204">
        <f>COUNTIF(O$2:O153, TRUE)/(COUNTIF(O$2:O153,FALSE) + COUNTIF(O$2:O153, TRUE))</f>
        <v>0.46052631578947367</v>
      </c>
      <c r="Q153" s="190">
        <v>233281.17</v>
      </c>
      <c r="R153" s="190">
        <f t="shared" si="395"/>
        <v>49825.369999999966</v>
      </c>
    </row>
    <row r="154" spans="2:18" ht="20.100000000000001" customHeight="1" x14ac:dyDescent="0.25">
      <c r="B154" s="189">
        <v>42453</v>
      </c>
      <c r="C154" s="241">
        <v>2035.94</v>
      </c>
      <c r="D154" s="188">
        <f t="shared" si="332"/>
        <v>-3.7806069592626431E-4</v>
      </c>
      <c r="E154" s="234">
        <f t="shared" ref="E154" si="426">(C154-$C$2)/$C$2</f>
        <v>-3.1629915716976466E-2</v>
      </c>
      <c r="F154" s="245">
        <v>4773.5</v>
      </c>
      <c r="G154" s="188">
        <f t="shared" si="326"/>
        <v>9.7297886706683098E-4</v>
      </c>
      <c r="H154" s="228">
        <f t="shared" ref="H154" si="427">(F154-F$2)/F$2</f>
        <v>-6.2493862560637867E-2</v>
      </c>
      <c r="I154" s="247">
        <v>283603.99</v>
      </c>
      <c r="J154" s="190">
        <v>400000</v>
      </c>
      <c r="K154" s="190">
        <f t="shared" ref="K154" si="428">I154-I153-J154+J153</f>
        <v>497.45000000001164</v>
      </c>
      <c r="L154" s="188">
        <f t="shared" si="328"/>
        <v>1.7571123577717832E-3</v>
      </c>
      <c r="M154" s="202">
        <f t="shared" ref="M154" si="429">I154-J154</f>
        <v>-116396.01000000001</v>
      </c>
      <c r="N154" s="204">
        <f t="shared" ref="N154" si="430">M154/J154</f>
        <v>-0.29099002500000004</v>
      </c>
      <c r="O154" s="202" t="b">
        <f t="shared" ref="O154" si="431">L154&gt;D154</f>
        <v>1</v>
      </c>
      <c r="P154" s="204">
        <f>COUNTIF(O$2:O154, TRUE)/(COUNTIF(O$2:O154,FALSE) + COUNTIF(O$2:O154, TRUE))</f>
        <v>0.46405228758169936</v>
      </c>
      <c r="Q154" s="190">
        <v>233282.17</v>
      </c>
      <c r="R154" s="190">
        <f t="shared" ref="R154" si="432">I154-Q154</f>
        <v>50321.819999999978</v>
      </c>
    </row>
    <row r="155" spans="2:18" ht="20.100000000000001" customHeight="1" x14ac:dyDescent="0.25">
      <c r="B155" s="279">
        <v>42457</v>
      </c>
      <c r="C155" s="280">
        <v>2037.05</v>
      </c>
      <c r="D155" s="188">
        <f t="shared" si="332"/>
        <v>5.4520270734889045E-4</v>
      </c>
      <c r="E155" s="281">
        <f t="shared" ref="E155" si="433">(C155-$C$2)/$C$2</f>
        <v>-3.1101957725309687E-2</v>
      </c>
      <c r="F155" s="282">
        <v>4766.78</v>
      </c>
      <c r="G155" s="188">
        <f t="shared" si="326"/>
        <v>-1.4077720749974348E-3</v>
      </c>
      <c r="H155" s="283">
        <f t="shared" ref="H155" si="434">(F155-F$2)/F$2</f>
        <v>-6.3813657521063702E-2</v>
      </c>
      <c r="I155" s="284">
        <v>281306.2</v>
      </c>
      <c r="J155" s="285">
        <v>400000</v>
      </c>
      <c r="K155" s="285">
        <f t="shared" ref="K155" si="435">I155-I154-J155+J154</f>
        <v>-2297.789999999979</v>
      </c>
      <c r="L155" s="188">
        <f t="shared" si="328"/>
        <v>-8.1021074491934297E-3</v>
      </c>
      <c r="M155" s="286">
        <f t="shared" ref="M155" si="436">I155-J155</f>
        <v>-118693.79999999999</v>
      </c>
      <c r="N155" s="287">
        <f t="shared" ref="N155" si="437">M155/J155</f>
        <v>-0.29673449999999996</v>
      </c>
      <c r="O155" s="286" t="b">
        <f t="shared" ref="O155" si="438">L155&gt;D155</f>
        <v>0</v>
      </c>
      <c r="P155" s="287">
        <f>COUNTIF(O$2:O155, TRUE)/(COUNTIF(O$2:O155,FALSE) + COUNTIF(O$2:O155, TRUE))</f>
        <v>0.46103896103896103</v>
      </c>
      <c r="Q155" s="285">
        <v>231480.83</v>
      </c>
      <c r="R155" s="285">
        <f t="shared" ref="R155" si="439">I155-Q155</f>
        <v>49825.370000000024</v>
      </c>
    </row>
    <row r="156" spans="2:18" ht="20.100000000000001" customHeight="1" x14ac:dyDescent="0.25">
      <c r="B156" s="279">
        <v>42458</v>
      </c>
      <c r="C156" s="280">
        <v>2055.0100000000002</v>
      </c>
      <c r="D156" s="188">
        <f t="shared" si="332"/>
        <v>8.8166711666381598E-3</v>
      </c>
      <c r="E156" s="281">
        <f t="shared" ref="E156" si="440">(C156-$C$2)/$C$2</f>
        <v>-2.2559502292574262E-2</v>
      </c>
      <c r="F156" s="282">
        <v>4846.62</v>
      </c>
      <c r="G156" s="188">
        <f t="shared" si="326"/>
        <v>1.6749252115683993E-2</v>
      </c>
      <c r="H156" s="283">
        <f t="shared" ref="H156" si="441">(F156-F$2)/F$2</f>
        <v>-4.8133236443623925E-2</v>
      </c>
      <c r="I156" s="284">
        <v>285322.46999999997</v>
      </c>
      <c r="J156" s="285">
        <v>400000</v>
      </c>
      <c r="K156" s="285">
        <f t="shared" ref="K156" si="442">I156-I155-J156+J155</f>
        <v>4016.2699999999604</v>
      </c>
      <c r="L156" s="188">
        <f t="shared" si="328"/>
        <v>1.4277218205641967E-2</v>
      </c>
      <c r="M156" s="286">
        <f t="shared" ref="M156" si="443">I156-J156</f>
        <v>-114677.53000000003</v>
      </c>
      <c r="N156" s="287">
        <f t="shared" ref="N156" si="444">M156/J156</f>
        <v>-0.28669382500000007</v>
      </c>
      <c r="O156" s="286" t="b">
        <f t="shared" ref="O156" si="445">L156&gt;D156</f>
        <v>1</v>
      </c>
      <c r="P156" s="287">
        <f>COUNTIF(O$2:O156, TRUE)/(COUNTIF(O$2:O156,FALSE) + COUNTIF(O$2:O156, TRUE))</f>
        <v>0.46451612903225808</v>
      </c>
      <c r="Q156" s="285">
        <v>235497.1</v>
      </c>
      <c r="R156" s="285">
        <f t="shared" ref="R156" si="446">I156-Q156</f>
        <v>49825.369999999966</v>
      </c>
    </row>
    <row r="157" spans="2:18" ht="20.100000000000001" customHeight="1" x14ac:dyDescent="0.25">
      <c r="B157" s="279">
        <v>42459</v>
      </c>
      <c r="C157" s="280">
        <v>2063.9499999999998</v>
      </c>
      <c r="D157" s="188">
        <f t="shared" si="332"/>
        <v>4.3503437939472799E-3</v>
      </c>
      <c r="E157" s="281">
        <f t="shared" ref="E157" si="447">(C157-$C$2)/$C$2</f>
        <v>-1.8307300089420026E-2</v>
      </c>
      <c r="F157" s="282">
        <v>4869.29</v>
      </c>
      <c r="G157" s="188">
        <f t="shared" si="326"/>
        <v>4.6774865782751845E-3</v>
      </c>
      <c r="H157" s="283">
        <f t="shared" ref="H157" si="448">(F157-F$2)/F$2</f>
        <v>-4.3680892432782739E-2</v>
      </c>
      <c r="I157" s="284">
        <v>288126.49</v>
      </c>
      <c r="J157" s="285">
        <v>400000</v>
      </c>
      <c r="K157" s="285">
        <f t="shared" ref="K157" si="449">I157-I156-J157+J156</f>
        <v>2804.0200000000186</v>
      </c>
      <c r="L157" s="188">
        <f t="shared" si="328"/>
        <v>9.8275470557927635E-3</v>
      </c>
      <c r="M157" s="286">
        <f t="shared" ref="M157" si="450">I157-J157</f>
        <v>-111873.51000000001</v>
      </c>
      <c r="N157" s="287">
        <f t="shared" ref="N157" si="451">M157/J157</f>
        <v>-0.27968377500000002</v>
      </c>
      <c r="O157" s="286" t="b">
        <f t="shared" ref="O157" si="452">L157&gt;D157</f>
        <v>1</v>
      </c>
      <c r="P157" s="287">
        <f>COUNTIF(O$2:O157, TRUE)/(COUNTIF(O$2:O157,FALSE) + COUNTIF(O$2:O157, TRUE))</f>
        <v>0.46794871794871795</v>
      </c>
      <c r="Q157" s="285">
        <v>216771.49</v>
      </c>
      <c r="R157" s="285">
        <f t="shared" ref="R157" si="453">I157-Q157</f>
        <v>71355</v>
      </c>
    </row>
    <row r="158" spans="2:18" ht="20.100000000000001" customHeight="1" x14ac:dyDescent="0.25">
      <c r="B158" s="279">
        <v>42460</v>
      </c>
      <c r="C158" s="280">
        <v>2059.7399999999998</v>
      </c>
      <c r="D158" s="188">
        <f t="shared" si="332"/>
        <v>-2.0397780953996156E-3</v>
      </c>
      <c r="E158" s="281">
        <f t="shared" ref="E158" si="454">(C158-$C$2)/$C$2</f>
        <v>-2.0309735355111335E-2</v>
      </c>
      <c r="F158" s="282">
        <v>4869.84</v>
      </c>
      <c r="G158" s="188">
        <f t="shared" si="326"/>
        <v>1.129528124223823E-4</v>
      </c>
      <c r="H158" s="283">
        <f t="shared" ref="H158" si="455">(F158-F$2)/F$2</f>
        <v>-4.3572873500009754E-2</v>
      </c>
      <c r="I158" s="284">
        <v>295667.37</v>
      </c>
      <c r="J158" s="285">
        <v>400000</v>
      </c>
      <c r="K158" s="285">
        <f t="shared" ref="K158" si="456">I158-I157-J158+J157</f>
        <v>7540.8800000000047</v>
      </c>
      <c r="L158" s="188">
        <f t="shared" si="328"/>
        <v>2.6172116281290222E-2</v>
      </c>
      <c r="M158" s="286">
        <f t="shared" ref="M158" si="457">I158-J158</f>
        <v>-104332.63</v>
      </c>
      <c r="N158" s="287">
        <f t="shared" ref="N158" si="458">M158/J158</f>
        <v>-0.26083157500000004</v>
      </c>
      <c r="O158" s="286" t="b">
        <f t="shared" ref="O158" si="459">L158&gt;D158</f>
        <v>1</v>
      </c>
      <c r="P158" s="287">
        <f>COUNTIF(O$2:O158, TRUE)/(COUNTIF(O$2:O158,FALSE) + COUNTIF(O$2:O158, TRUE))</f>
        <v>0.4713375796178344</v>
      </c>
      <c r="Q158" s="285">
        <v>202826.77</v>
      </c>
      <c r="R158" s="285">
        <f t="shared" ref="R158" si="460">I158-Q158</f>
        <v>92840.6</v>
      </c>
    </row>
    <row r="159" spans="2:18" ht="20.100000000000001" customHeight="1" x14ac:dyDescent="0.25">
      <c r="B159" s="279">
        <v>42461</v>
      </c>
      <c r="C159" s="280">
        <v>2072.7800000000002</v>
      </c>
      <c r="D159" s="188">
        <f t="shared" si="332"/>
        <v>6.3308961325217843E-3</v>
      </c>
      <c r="E159" s="281">
        <f t="shared" ref="E159" si="461">(C159-$C$2)/$C$2</f>
        <v>-1.4107418047601765E-2</v>
      </c>
      <c r="F159" s="282">
        <v>4914.54</v>
      </c>
      <c r="G159" s="188">
        <f t="shared" si="326"/>
        <v>9.1789463308855762E-3</v>
      </c>
      <c r="H159" s="283">
        <f t="shared" ref="H159" si="462">(F159-F$2)/F$2</f>
        <v>-3.4793880236463237E-2</v>
      </c>
      <c r="I159" s="284">
        <v>293885.49</v>
      </c>
      <c r="J159" s="285">
        <v>400000</v>
      </c>
      <c r="K159" s="285">
        <f t="shared" ref="K159" si="463">I159-I158-J159+J158</f>
        <v>-1781.8800000000047</v>
      </c>
      <c r="L159" s="188">
        <f t="shared" si="328"/>
        <v>-6.026637298529103E-3</v>
      </c>
      <c r="M159" s="286">
        <f t="shared" ref="M159" si="464">I159-J159</f>
        <v>-106114.51000000001</v>
      </c>
      <c r="N159" s="287">
        <f t="shared" ref="N159" si="465">M159/J159</f>
        <v>-0.26528627500000002</v>
      </c>
      <c r="O159" s="286" t="b">
        <f t="shared" ref="O159" si="466">L159&gt;D159</f>
        <v>0</v>
      </c>
      <c r="P159" s="287">
        <f>COUNTIF(O$2:O159, TRUE)/(COUNTIF(O$2:O159,FALSE) + COUNTIF(O$2:O159, TRUE))</f>
        <v>0.46835443037974683</v>
      </c>
      <c r="Q159" s="285">
        <v>199513.83</v>
      </c>
      <c r="R159" s="285">
        <f t="shared" ref="R159" si="467">I159-Q159</f>
        <v>94371.66</v>
      </c>
    </row>
    <row r="160" spans="2:18" ht="20.100000000000001" customHeight="1" x14ac:dyDescent="0.25">
      <c r="B160" s="189">
        <v>42464</v>
      </c>
      <c r="C160" s="241">
        <v>2066.13</v>
      </c>
      <c r="D160" s="188">
        <f t="shared" si="332"/>
        <v>-3.2082517199124318E-3</v>
      </c>
      <c r="E160" s="234">
        <f t="shared" ref="E160" si="468">(C160-$C$2)/$C$2</f>
        <v>-1.7270409619299456E-2</v>
      </c>
      <c r="F160" s="245">
        <v>4891.79</v>
      </c>
      <c r="G160" s="188">
        <f t="shared" si="326"/>
        <v>-4.6291209350213854E-3</v>
      </c>
      <c r="H160" s="228">
        <f t="shared" ref="H160" si="469">(F160-F$2)/F$2</f>
        <v>-3.9261936092071383E-2</v>
      </c>
      <c r="I160" s="247">
        <v>291382.05</v>
      </c>
      <c r="J160" s="190">
        <v>400000</v>
      </c>
      <c r="K160" s="190">
        <f t="shared" ref="K160" si="470">I160-I159-J160+J159</f>
        <v>-2503.4400000000023</v>
      </c>
      <c r="L160" s="188">
        <f t="shared" si="328"/>
        <v>-8.5184198784363334E-3</v>
      </c>
      <c r="M160" s="202">
        <f t="shared" ref="M160" si="471">I160-J160</f>
        <v>-108617.95000000001</v>
      </c>
      <c r="N160" s="204">
        <f t="shared" ref="N160" si="472">M160/J160</f>
        <v>-0.27154487500000002</v>
      </c>
      <c r="O160" s="202" t="b">
        <f t="shared" ref="O160" si="473">L160&gt;D160</f>
        <v>0</v>
      </c>
      <c r="P160" s="204">
        <f>COUNTIF(O$2:O160, TRUE)/(COUNTIF(O$2:O160,FALSE) + COUNTIF(O$2:O160, TRUE))</f>
        <v>0.46540880503144655</v>
      </c>
      <c r="Q160" s="190">
        <v>199541.39</v>
      </c>
      <c r="R160" s="190">
        <f t="shared" ref="R160" si="474">I160-Q160</f>
        <v>91840.659999999974</v>
      </c>
    </row>
    <row r="161" spans="2:18" ht="20.100000000000001" customHeight="1" x14ac:dyDescent="0.25">
      <c r="B161" s="189">
        <v>42465</v>
      </c>
      <c r="C161" s="241">
        <v>2045.17</v>
      </c>
      <c r="D161" s="188">
        <f t="shared" si="332"/>
        <v>-1.0144569799577004E-2</v>
      </c>
      <c r="E161" s="234">
        <f t="shared" ref="E161" si="475">(C161-$C$2)/$C$2</f>
        <v>-2.7239778543026189E-2</v>
      </c>
      <c r="F161" s="245">
        <v>4843.93</v>
      </c>
      <c r="G161" s="188">
        <f t="shared" si="326"/>
        <v>-9.7837396944676028E-3</v>
      </c>
      <c r="H161" s="228">
        <f t="shared" ref="H161" si="476">(F161-F$2)/F$2</f>
        <v>-4.8661547223913339E-2</v>
      </c>
      <c r="I161" s="247">
        <v>289909.68</v>
      </c>
      <c r="J161" s="190">
        <v>400000</v>
      </c>
      <c r="K161" s="190">
        <f t="shared" ref="K161" si="477">I161-I160-J161+J160</f>
        <v>-1472.3699999999953</v>
      </c>
      <c r="L161" s="188">
        <f t="shared" si="328"/>
        <v>-5.0530566313195871E-3</v>
      </c>
      <c r="M161" s="202">
        <f t="shared" ref="M161" si="478">I161-J161</f>
        <v>-110090.32</v>
      </c>
      <c r="N161" s="204">
        <f t="shared" ref="N161" si="479">M161/J161</f>
        <v>-0.27522580000000002</v>
      </c>
      <c r="O161" s="202" t="b">
        <f t="shared" ref="O161" si="480">L161&gt;D161</f>
        <v>1</v>
      </c>
      <c r="P161" s="204">
        <f>COUNTIF(O$2:O161, TRUE)/(COUNTIF(O$2:O161,FALSE) + COUNTIF(O$2:O161, TRUE))</f>
        <v>0.46875</v>
      </c>
      <c r="Q161" s="190">
        <v>198034.04</v>
      </c>
      <c r="R161" s="190">
        <f t="shared" ref="R161" si="481">I161-Q161</f>
        <v>91875.639999999985</v>
      </c>
    </row>
    <row r="162" spans="2:18" ht="20.100000000000001" customHeight="1" x14ac:dyDescent="0.25">
      <c r="B162" s="189">
        <v>42466</v>
      </c>
      <c r="C162" s="241">
        <v>2066.66</v>
      </c>
      <c r="D162" s="188">
        <f t="shared" si="332"/>
        <v>1.0507683957812691E-2</v>
      </c>
      <c r="E162" s="234">
        <f t="shared" ref="E162" si="482">(C162-$C$2)/$C$2</f>
        <v>-1.7018321569224424E-2</v>
      </c>
      <c r="F162" s="245">
        <v>4920.71</v>
      </c>
      <c r="G162" s="188">
        <f t="shared" si="326"/>
        <v>1.5850765803799755E-2</v>
      </c>
      <c r="H162" s="228">
        <f t="shared" ref="H162" si="483">(F162-F$2)/F$2</f>
        <v>-3.3582104208810373E-2</v>
      </c>
      <c r="I162" s="247">
        <v>294800.27</v>
      </c>
      <c r="J162" s="190">
        <v>400000</v>
      </c>
      <c r="K162" s="190">
        <f t="shared" ref="K162" si="484">I162-I161-J162+J161</f>
        <v>4890.5900000000256</v>
      </c>
      <c r="L162" s="188">
        <f t="shared" si="328"/>
        <v>1.6869357380547022E-2</v>
      </c>
      <c r="M162" s="202">
        <f t="shared" ref="M162" si="485">I162-J162</f>
        <v>-105199.72999999998</v>
      </c>
      <c r="N162" s="204">
        <f t="shared" ref="N162" si="486">M162/J162</f>
        <v>-0.26299932499999995</v>
      </c>
      <c r="O162" s="202" t="b">
        <f t="shared" ref="O162" si="487">L162&gt;D162</f>
        <v>1</v>
      </c>
      <c r="P162" s="204">
        <f>COUNTIF(O$2:O162, TRUE)/(COUNTIF(O$2:O162,FALSE) + COUNTIF(O$2:O162, TRUE))</f>
        <v>0.47204968944099379</v>
      </c>
      <c r="Q162" s="190">
        <v>206520.01</v>
      </c>
      <c r="R162" s="190">
        <f t="shared" ref="R162" si="488">I162-Q162</f>
        <v>88280.260000000009</v>
      </c>
    </row>
    <row r="163" spans="2:18" ht="20.100000000000001" customHeight="1" x14ac:dyDescent="0.25">
      <c r="B163" s="189">
        <v>42467</v>
      </c>
      <c r="C163" s="241">
        <v>2041.91</v>
      </c>
      <c r="D163" s="188">
        <f t="shared" si="332"/>
        <v>-1.1975845083371128E-2</v>
      </c>
      <c r="E163" s="234">
        <f t="shared" ref="E163" si="489">(C163-$C$2)/$C$2</f>
        <v>-2.8790357869903527E-2</v>
      </c>
      <c r="F163" s="245">
        <v>4848.3599999999997</v>
      </c>
      <c r="G163" s="188">
        <f t="shared" si="326"/>
        <v>-1.4703162754968361E-2</v>
      </c>
      <c r="H163" s="228">
        <f t="shared" ref="H163" si="490">(F163-F$2)/F$2</f>
        <v>-4.7791503819942287E-2</v>
      </c>
      <c r="I163" s="247">
        <v>296412.12</v>
      </c>
      <c r="J163" s="190">
        <v>400000</v>
      </c>
      <c r="K163" s="190">
        <f t="shared" ref="K163" si="491">I163-I162-J163+J162</f>
        <v>1611.8499999999767</v>
      </c>
      <c r="L163" s="188">
        <f t="shared" si="328"/>
        <v>5.4676001483986991E-3</v>
      </c>
      <c r="M163" s="202">
        <f t="shared" ref="M163" si="492">I163-J163</f>
        <v>-103587.88</v>
      </c>
      <c r="N163" s="204">
        <f t="shared" ref="N163" si="493">M163/J163</f>
        <v>-0.25896970000000002</v>
      </c>
      <c r="O163" s="202" t="b">
        <f t="shared" ref="O163" si="494">L163&gt;D163</f>
        <v>1</v>
      </c>
      <c r="P163" s="204">
        <f>COUNTIF(O$2:O163, TRUE)/(COUNTIF(O$2:O163,FALSE) + COUNTIF(O$2:O163, TRUE))</f>
        <v>0.47530864197530864</v>
      </c>
      <c r="Q163" s="190">
        <v>210406.8</v>
      </c>
      <c r="R163" s="190">
        <f t="shared" ref="R163" si="495">I163-Q163</f>
        <v>86005.32</v>
      </c>
    </row>
    <row r="164" spans="2:18" ht="20.100000000000001" customHeight="1" x14ac:dyDescent="0.25">
      <c r="B164" s="189">
        <v>42468</v>
      </c>
      <c r="C164" s="241">
        <v>2047.6</v>
      </c>
      <c r="D164" s="188">
        <f t="shared" si="332"/>
        <v>2.7866066574921654E-3</v>
      </c>
      <c r="E164" s="234">
        <f t="shared" ref="E164" si="496">(C164-$C$2)/$C$2</f>
        <v>-2.6083978615323217E-2</v>
      </c>
      <c r="F164" s="245">
        <v>4850.6899999999996</v>
      </c>
      <c r="G164" s="188">
        <f t="shared" si="326"/>
        <v>4.8057487480301122E-4</v>
      </c>
      <c r="H164" s="228">
        <f t="shared" ref="H164" si="497">(F164-F$2)/F$2</f>
        <v>-4.7333896341104194E-2</v>
      </c>
      <c r="I164" s="247">
        <v>303561.17</v>
      </c>
      <c r="J164" s="190">
        <v>400000</v>
      </c>
      <c r="K164" s="190">
        <f t="shared" ref="K164" si="498">I164-I163-J164+J163</f>
        <v>7149.0499999999884</v>
      </c>
      <c r="L164" s="188">
        <f t="shared" si="328"/>
        <v>2.4118615662544394E-2</v>
      </c>
      <c r="M164" s="202">
        <f t="shared" ref="M164" si="499">I164-J164</f>
        <v>-96438.830000000016</v>
      </c>
      <c r="N164" s="204">
        <f t="shared" ref="N164" si="500">M164/J164</f>
        <v>-0.24109707500000005</v>
      </c>
      <c r="O164" s="202" t="b">
        <f t="shared" ref="O164" si="501">L164&gt;D164</f>
        <v>1</v>
      </c>
      <c r="P164" s="204">
        <f>COUNTIF(O$2:O164, TRUE)/(COUNTIF(O$2:O164,FALSE) + COUNTIF(O$2:O164, TRUE))</f>
        <v>0.4785276073619632</v>
      </c>
      <c r="Q164" s="190">
        <v>199980.39</v>
      </c>
      <c r="R164" s="190">
        <f t="shared" ref="R164" si="502">I164-Q164</f>
        <v>103580.77999999997</v>
      </c>
    </row>
    <row r="165" spans="2:18" ht="20.100000000000001" customHeight="1" x14ac:dyDescent="0.25">
      <c r="B165" s="279">
        <v>42471</v>
      </c>
      <c r="C165" s="280">
        <v>2041.99</v>
      </c>
      <c r="D165" s="188">
        <f t="shared" si="332"/>
        <v>-2.7397929283062613E-3</v>
      </c>
      <c r="E165" s="281">
        <f t="shared" ref="E165" si="503">(C165-$C$2)/$C$2</f>
        <v>-2.8752306843477123E-2</v>
      </c>
      <c r="F165" s="282">
        <v>4833.3900000000003</v>
      </c>
      <c r="G165" s="188">
        <f t="shared" si="326"/>
        <v>-3.5665029098951436E-3</v>
      </c>
      <c r="H165" s="283">
        <f t="shared" ref="H165" si="504">(F165-F$2)/F$2</f>
        <v>-5.0731582771962117E-2</v>
      </c>
      <c r="I165" s="284">
        <v>301374.21999999997</v>
      </c>
      <c r="J165" s="285">
        <v>400000</v>
      </c>
      <c r="K165" s="285">
        <f t="shared" ref="K165" si="505">I165-I164-J165+J164</f>
        <v>-2186.9500000000116</v>
      </c>
      <c r="L165" s="188">
        <f t="shared" si="328"/>
        <v>-7.2043140431960117E-3</v>
      </c>
      <c r="M165" s="286">
        <f t="shared" ref="M165" si="506">I165-J165</f>
        <v>-98625.780000000028</v>
      </c>
      <c r="N165" s="287">
        <f t="shared" ref="N165" si="507">M165/J165</f>
        <v>-0.24656445000000007</v>
      </c>
      <c r="O165" s="286" t="b">
        <f t="shared" ref="O165" si="508">L165&gt;D165</f>
        <v>0</v>
      </c>
      <c r="P165" s="287">
        <f>COUNTIF(O$2:O165, TRUE)/(COUNTIF(O$2:O165,FALSE) + COUNTIF(O$2:O165, TRUE))</f>
        <v>0.47560975609756095</v>
      </c>
      <c r="Q165" s="285">
        <v>209823.35</v>
      </c>
      <c r="R165" s="285">
        <f t="shared" ref="R165" si="509">I165-Q165</f>
        <v>91550.869999999966</v>
      </c>
    </row>
    <row r="166" spans="2:18" ht="20.100000000000001" customHeight="1" x14ac:dyDescent="0.25">
      <c r="B166" s="279">
        <v>42472</v>
      </c>
      <c r="C166" s="280">
        <v>2061.7199999999998</v>
      </c>
      <c r="D166" s="188">
        <f t="shared" ref="D166:D170" si="510">(C166-C165)/C165</f>
        <v>9.6621433013872691E-3</v>
      </c>
      <c r="E166" s="281">
        <f t="shared" ref="E166" si="511">(C166-$C$2)/$C$2</f>
        <v>-1.9367972451056988E-2</v>
      </c>
      <c r="F166" s="282">
        <v>4872.09</v>
      </c>
      <c r="G166" s="188">
        <f t="shared" ref="G166:G170" si="512">(F166-F165)/F165</f>
        <v>8.0068026788651069E-3</v>
      </c>
      <c r="H166" s="283">
        <f t="shared" ref="H166" si="513">(F166-F$2)/F$2</f>
        <v>-4.313097786593862E-2</v>
      </c>
      <c r="I166" s="284">
        <v>314750.48</v>
      </c>
      <c r="J166" s="285">
        <v>400000</v>
      </c>
      <c r="K166" s="285">
        <f t="shared" ref="K166" si="514">I166-I165-J166+J165</f>
        <v>13376.260000000009</v>
      </c>
      <c r="L166" s="188">
        <f t="shared" si="328"/>
        <v>4.438422105248422E-2</v>
      </c>
      <c r="M166" s="286">
        <f t="shared" ref="M166" si="515">I166-J166</f>
        <v>-85249.520000000019</v>
      </c>
      <c r="N166" s="287">
        <f t="shared" ref="N166" si="516">M166/J166</f>
        <v>-0.21312380000000006</v>
      </c>
      <c r="O166" s="286" t="b">
        <f t="shared" ref="O166" si="517">L166&gt;D166</f>
        <v>1</v>
      </c>
      <c r="P166" s="287">
        <f>COUNTIF(O$2:O166, TRUE)/(COUNTIF(O$2:O166,FALSE) + COUNTIF(O$2:O166, TRUE))</f>
        <v>0.47878787878787876</v>
      </c>
      <c r="Q166" s="285">
        <v>212987.96</v>
      </c>
      <c r="R166" s="285">
        <f t="shared" ref="R166" si="518">I166-Q166</f>
        <v>101762.51999999999</v>
      </c>
    </row>
    <row r="167" spans="2:18" ht="20.100000000000001" customHeight="1" x14ac:dyDescent="0.25">
      <c r="B167" s="279">
        <v>42473</v>
      </c>
      <c r="C167" s="280">
        <v>2082.42</v>
      </c>
      <c r="D167" s="188">
        <f t="shared" si="510"/>
        <v>1.0040160642570415E-2</v>
      </c>
      <c r="E167" s="281">
        <f t="shared" ref="E167" si="519">(C167-$C$2)/$C$2</f>
        <v>-9.522269363216063E-3</v>
      </c>
      <c r="F167" s="282">
        <v>4947.42</v>
      </c>
      <c r="G167" s="188">
        <f t="shared" si="512"/>
        <v>1.5461537040571896E-2</v>
      </c>
      <c r="H167" s="283">
        <f t="shared" ref="H167" si="520">(F167-F$2)/F$2</f>
        <v>-2.8336312037237021E-2</v>
      </c>
      <c r="I167" s="284">
        <v>317683.34999999998</v>
      </c>
      <c r="J167" s="285">
        <v>400000</v>
      </c>
      <c r="K167" s="285">
        <f t="shared" ref="K167" si="521">I167-I166-J167+J166</f>
        <v>2932.8699999999953</v>
      </c>
      <c r="L167" s="188">
        <f t="shared" si="328"/>
        <v>9.3180795149224102E-3</v>
      </c>
      <c r="M167" s="286">
        <f t="shared" ref="M167" si="522">I167-J167</f>
        <v>-82316.650000000023</v>
      </c>
      <c r="N167" s="287">
        <f t="shared" ref="N167" si="523">M167/J167</f>
        <v>-0.20579162500000006</v>
      </c>
      <c r="O167" s="286" t="b">
        <f t="shared" ref="O167" si="524">L167&gt;D167</f>
        <v>0</v>
      </c>
      <c r="P167" s="287">
        <f>COUNTIF(O$2:O167, TRUE)/(COUNTIF(O$2:O167,FALSE) + COUNTIF(O$2:O167, TRUE))</f>
        <v>0.4759036144578313</v>
      </c>
      <c r="Q167" s="285">
        <v>219889.91</v>
      </c>
      <c r="R167" s="285">
        <f t="shared" ref="R167" si="525">I167-Q167</f>
        <v>97793.439999999973</v>
      </c>
    </row>
    <row r="168" spans="2:18" ht="20.100000000000001" customHeight="1" x14ac:dyDescent="0.25">
      <c r="B168" s="279">
        <v>42474</v>
      </c>
      <c r="C168" s="280">
        <v>2082.7800000000002</v>
      </c>
      <c r="D168" s="188">
        <f t="shared" si="510"/>
        <v>1.728757887458473E-4</v>
      </c>
      <c r="E168" s="281">
        <f t="shared" ref="E168" si="526">(C168-$C$2)/$C$2</f>
        <v>-9.3510397442970322E-3</v>
      </c>
      <c r="F168" s="282">
        <v>4945.88</v>
      </c>
      <c r="G168" s="188">
        <f t="shared" si="512"/>
        <v>-3.1127335055442304E-4</v>
      </c>
      <c r="H168" s="283">
        <f t="shared" ref="H168" si="527">(F168-F$2)/F$2</f>
        <v>-2.8638765049001261E-2</v>
      </c>
      <c r="I168" s="284">
        <v>317242.28999999998</v>
      </c>
      <c r="J168" s="285">
        <v>400000</v>
      </c>
      <c r="K168" s="285">
        <f t="shared" ref="K168" si="528">I168-I167-J168+J167</f>
        <v>-441.05999999999767</v>
      </c>
      <c r="L168" s="188">
        <f t="shared" si="328"/>
        <v>-1.3883636016807229E-3</v>
      </c>
      <c r="M168" s="286">
        <f t="shared" ref="M168" si="529">I168-J168</f>
        <v>-82757.710000000021</v>
      </c>
      <c r="N168" s="287">
        <f t="shared" ref="N168" si="530">M168/J168</f>
        <v>-0.20689427500000004</v>
      </c>
      <c r="O168" s="286" t="b">
        <f t="shared" ref="O168" si="531">L168&gt;D168</f>
        <v>0</v>
      </c>
      <c r="P168" s="287">
        <f>COUNTIF(O$2:O168, TRUE)/(COUNTIF(O$2:O168,FALSE) + COUNTIF(O$2:O168, TRUE))</f>
        <v>0.47305389221556887</v>
      </c>
      <c r="Q168" s="285">
        <v>220158.43</v>
      </c>
      <c r="R168" s="285">
        <f t="shared" ref="R168" si="532">I168-Q168</f>
        <v>97083.859999999986</v>
      </c>
    </row>
    <row r="169" spans="2:18" ht="20.100000000000001" customHeight="1" x14ac:dyDescent="0.25">
      <c r="B169" s="279">
        <v>42475</v>
      </c>
      <c r="C169" s="280">
        <v>2080.73</v>
      </c>
      <c r="D169" s="188">
        <f t="shared" si="510"/>
        <v>-9.8426141983319485E-4</v>
      </c>
      <c r="E169" s="281">
        <f t="shared" ref="E169" si="533">(C169-$C$2)/$C$2</f>
        <v>-1.0326097296474589E-2</v>
      </c>
      <c r="F169" s="282">
        <v>4938.21</v>
      </c>
      <c r="G169" s="188">
        <f t="shared" si="512"/>
        <v>-1.5507857044651453E-3</v>
      </c>
      <c r="H169" s="283">
        <f t="shared" ref="H169" si="534">(F169-F$2)/F$2</f>
        <v>-3.0145138166034879E-2</v>
      </c>
      <c r="I169" s="284">
        <v>317721.64</v>
      </c>
      <c r="J169" s="285">
        <v>400000</v>
      </c>
      <c r="K169" s="285">
        <f t="shared" ref="K169" si="535">I169-I168-J169+J168</f>
        <v>479.35000000003492</v>
      </c>
      <c r="L169" s="188">
        <f t="shared" si="328"/>
        <v>1.5109902276901196E-3</v>
      </c>
      <c r="M169" s="286">
        <f t="shared" ref="M169" si="536">I169-J169</f>
        <v>-82278.359999999986</v>
      </c>
      <c r="N169" s="287">
        <f t="shared" ref="N169" si="537">M169/J169</f>
        <v>-0.20569589999999996</v>
      </c>
      <c r="O169" s="286" t="b">
        <f t="shared" ref="O169" si="538">L169&gt;D169</f>
        <v>1</v>
      </c>
      <c r="P169" s="287">
        <f>COUNTIF(O$2:O169, TRUE)/(COUNTIF(O$2:O169,FALSE) + COUNTIF(O$2:O169, TRUE))</f>
        <v>0.47619047619047616</v>
      </c>
      <c r="Q169" s="285">
        <v>227146.03</v>
      </c>
      <c r="R169" s="285">
        <f t="shared" ref="R169" si="539">I169-Q169</f>
        <v>90575.610000000015</v>
      </c>
    </row>
    <row r="170" spans="2:18" ht="20.100000000000001" customHeight="1" x14ac:dyDescent="0.25">
      <c r="B170" s="189">
        <v>42478</v>
      </c>
      <c r="C170" s="241">
        <v>2094.39</v>
      </c>
      <c r="D170" s="188">
        <f t="shared" si="510"/>
        <v>6.5650036285341464E-3</v>
      </c>
      <c r="E170" s="234">
        <f t="shared" ref="E170" si="540">(C170-$C$2)/$C$2</f>
        <v>-3.8288845341603954E-3</v>
      </c>
      <c r="F170" s="245">
        <v>4960.01</v>
      </c>
      <c r="G170" s="188">
        <f t="shared" si="512"/>
        <v>4.414555071574555E-3</v>
      </c>
      <c r="H170" s="228">
        <f t="shared" ref="H170" si="541">(F170-F$2)/F$2</f>
        <v>-2.5863660467034508E-2</v>
      </c>
      <c r="I170" s="247">
        <v>322899.31</v>
      </c>
      <c r="J170" s="190">
        <v>400000</v>
      </c>
      <c r="K170" s="190">
        <f t="shared" ref="K170" si="542">I170-I169-J170+J169</f>
        <v>5177.6699999999837</v>
      </c>
      <c r="L170" s="188">
        <f t="shared" si="328"/>
        <v>1.6296245984377972E-2</v>
      </c>
      <c r="M170" s="202">
        <f t="shared" ref="M170" si="543">I170-J170</f>
        <v>-77100.69</v>
      </c>
      <c r="N170" s="204">
        <f t="shared" ref="N170" si="544">M170/J170</f>
        <v>-0.19275172500000001</v>
      </c>
      <c r="O170" s="202" t="b">
        <f t="shared" ref="O170" si="545">L170&gt;D170</f>
        <v>1</v>
      </c>
      <c r="P170" s="204">
        <f>COUNTIF(O$2:O170, TRUE)/(COUNTIF(O$2:O170,FALSE) + COUNTIF(O$2:O170, TRUE))</f>
        <v>0.47928994082840237</v>
      </c>
      <c r="Q170" s="190">
        <v>221962.67</v>
      </c>
      <c r="R170" s="190">
        <f t="shared" ref="R170" si="546">I170-Q170</f>
        <v>100936.63999999998</v>
      </c>
    </row>
    <row r="171" spans="2:18" ht="20.100000000000001" customHeight="1" x14ac:dyDescent="0.25">
      <c r="B171" s="189">
        <v>42479</v>
      </c>
      <c r="C171" s="241">
        <v>2100.8000000000002</v>
      </c>
      <c r="D171" s="188">
        <f t="shared" ref="D171:D180" si="547">(C171-C170)/C170</f>
        <v>3.0605570118269806E-3</v>
      </c>
      <c r="E171" s="234">
        <f t="shared" ref="E171" si="548">(C171-$C$2)/$C$2</f>
        <v>-7.8004604174191543E-4</v>
      </c>
      <c r="F171" s="245">
        <v>4940.33</v>
      </c>
      <c r="G171" s="188">
        <f t="shared" ref="G171" si="549">(F171-F170)/F170</f>
        <v>-3.9677339360203491E-3</v>
      </c>
      <c r="H171" s="228">
        <f t="shared" ref="H171" si="550">(F171-F$2)/F$2</f>
        <v>-2.9728774279710095E-2</v>
      </c>
      <c r="I171" s="247">
        <v>328320.36</v>
      </c>
      <c r="J171" s="190">
        <v>400000</v>
      </c>
      <c r="K171" s="190">
        <f t="shared" ref="K171" si="551">I171-I170-J171+J170</f>
        <v>5421.0499999999884</v>
      </c>
      <c r="L171" s="188">
        <f t="shared" si="328"/>
        <v>1.6788670127539103E-2</v>
      </c>
      <c r="M171" s="202">
        <f t="shared" ref="M171" si="552">I171-J171</f>
        <v>-71679.640000000014</v>
      </c>
      <c r="N171" s="204">
        <f t="shared" ref="N171" si="553">M171/J171</f>
        <v>-0.17919910000000003</v>
      </c>
      <c r="O171" s="202" t="b">
        <f t="shared" ref="O171" si="554">L171&gt;D171</f>
        <v>1</v>
      </c>
      <c r="P171" s="204">
        <f>COUNTIF(O$2:O171, TRUE)/(COUNTIF(O$2:O171,FALSE) + COUNTIF(O$2:O171, TRUE))</f>
        <v>0.4823529411764706</v>
      </c>
      <c r="Q171" s="190">
        <v>219508.9</v>
      </c>
      <c r="R171" s="190">
        <f t="shared" ref="R171" si="555">I171-Q171</f>
        <v>108811.45999999999</v>
      </c>
    </row>
    <row r="172" spans="2:18" ht="20.100000000000001" customHeight="1" x14ac:dyDescent="0.25">
      <c r="B172" s="189">
        <v>42480</v>
      </c>
      <c r="C172" s="241">
        <v>2102.4</v>
      </c>
      <c r="D172" s="188">
        <f t="shared" si="547"/>
        <v>7.6161462300071826E-4</v>
      </c>
      <c r="E172" s="234">
        <f t="shared" ref="E172" si="556">(C172-$C$2)/$C$2</f>
        <v>-1.9025513213201623E-5</v>
      </c>
      <c r="F172" s="245">
        <v>4948.13</v>
      </c>
      <c r="G172" s="188">
        <f t="shared" ref="G172:G180" si="557">(F172-F171)/F171</f>
        <v>1.5788418992253922E-3</v>
      </c>
      <c r="H172" s="228">
        <f t="shared" ref="H172" si="558">(F172-F$2)/F$2</f>
        <v>-2.8196869414930124E-2</v>
      </c>
      <c r="I172" s="247">
        <v>329335.82</v>
      </c>
      <c r="J172" s="190">
        <v>400000</v>
      </c>
      <c r="K172" s="190">
        <f t="shared" ref="K172" si="559">I172-I171-J172+J171</f>
        <v>1015.460000000021</v>
      </c>
      <c r="L172" s="188">
        <f t="shared" si="328"/>
        <v>3.0928937821584411E-3</v>
      </c>
      <c r="M172" s="202">
        <f t="shared" ref="M172" si="560">I172-J172</f>
        <v>-70664.179999999993</v>
      </c>
      <c r="N172" s="204">
        <f t="shared" ref="N172" si="561">M172/J172</f>
        <v>-0.17666044999999997</v>
      </c>
      <c r="O172" s="202" t="b">
        <f t="shared" ref="O172" si="562">L172&gt;D172</f>
        <v>1</v>
      </c>
      <c r="P172" s="204">
        <f>COUNTIF(O$2:O172, TRUE)/(COUNTIF(O$2:O172,FALSE) + COUNTIF(O$2:O172, TRUE))</f>
        <v>0.4853801169590643</v>
      </c>
      <c r="Q172" s="190">
        <v>225120.43</v>
      </c>
      <c r="R172" s="190">
        <f t="shared" ref="R172" si="563">I172-Q172</f>
        <v>104215.39000000001</v>
      </c>
    </row>
    <row r="173" spans="2:18" ht="20.100000000000001" customHeight="1" x14ac:dyDescent="0.25">
      <c r="B173" s="189">
        <v>42481</v>
      </c>
      <c r="C173" s="241">
        <v>2091.48</v>
      </c>
      <c r="D173" s="188">
        <f t="shared" si="547"/>
        <v>-5.194063926940674E-3</v>
      </c>
      <c r="E173" s="234">
        <f t="shared" ref="E173" si="564">(C173-$C$2)/$C$2</f>
        <v>-5.2129906204220026E-3</v>
      </c>
      <c r="F173" s="245">
        <v>4945.88</v>
      </c>
      <c r="G173" s="188">
        <f t="shared" si="557"/>
        <v>-4.547172366126193E-4</v>
      </c>
      <c r="H173" s="228">
        <f t="shared" ref="H173" si="565">(F173-F$2)/F$2</f>
        <v>-2.8638765049001261E-2</v>
      </c>
      <c r="I173" s="247">
        <v>327169.02</v>
      </c>
      <c r="J173" s="190">
        <v>400000</v>
      </c>
      <c r="K173" s="190">
        <f t="shared" ref="K173" si="566">I173-I172-J173+J172</f>
        <v>-2166.7999999999884</v>
      </c>
      <c r="L173" s="188">
        <f t="shared" si="328"/>
        <v>-6.5793025489908393E-3</v>
      </c>
      <c r="M173" s="202">
        <f t="shared" ref="M173" si="567">I173-J173</f>
        <v>-72830.979999999981</v>
      </c>
      <c r="N173" s="204">
        <f t="shared" ref="N173" si="568">M173/J173</f>
        <v>-0.18207744999999995</v>
      </c>
      <c r="O173" s="202" t="b">
        <f t="shared" ref="O173" si="569">L173&gt;D173</f>
        <v>0</v>
      </c>
      <c r="P173" s="204">
        <f>COUNTIF(O$2:O173, TRUE)/(COUNTIF(O$2:O173,FALSE) + COUNTIF(O$2:O173, TRUE))</f>
        <v>0.48255813953488375</v>
      </c>
      <c r="Q173" s="190">
        <v>222953.63</v>
      </c>
      <c r="R173" s="190">
        <f t="shared" ref="R173" si="570">I173-Q173</f>
        <v>104215.39000000001</v>
      </c>
    </row>
    <row r="174" spans="2:18" ht="20.100000000000001" customHeight="1" x14ac:dyDescent="0.25">
      <c r="B174" s="189">
        <v>42482</v>
      </c>
      <c r="C174" s="241">
        <v>2091.58</v>
      </c>
      <c r="D174" s="188">
        <f t="shared" si="547"/>
        <v>4.7813031919936622E-5</v>
      </c>
      <c r="E174" s="234">
        <f t="shared" ref="E174:E175" si="571">(C174-$C$2)/$C$2</f>
        <v>-5.1654268373889992E-3</v>
      </c>
      <c r="F174" s="245">
        <v>4906.28</v>
      </c>
      <c r="G174" s="188">
        <f t="shared" si="557"/>
        <v>-8.006664132571022E-3</v>
      </c>
      <c r="H174" s="228">
        <f t="shared" ref="H174:H175" si="572">(F174-F$2)/F$2</f>
        <v>-3.6416128208653316E-2</v>
      </c>
      <c r="I174" s="247">
        <v>331471.71000000002</v>
      </c>
      <c r="J174" s="190">
        <v>400000</v>
      </c>
      <c r="K174" s="190">
        <f t="shared" ref="K174:K175" si="573">I174-I173-J174+J173</f>
        <v>4302.6900000000023</v>
      </c>
      <c r="L174" s="188">
        <f t="shared" si="328"/>
        <v>1.3151275753431673E-2</v>
      </c>
      <c r="M174" s="202">
        <f t="shared" ref="M174:M175" si="574">I174-J174</f>
        <v>-68528.289999999979</v>
      </c>
      <c r="N174" s="204">
        <f t="shared" ref="N174:N175" si="575">M174/J174</f>
        <v>-0.17132072499999995</v>
      </c>
      <c r="O174" s="202" t="b">
        <f t="shared" ref="O174:O175" si="576">L174&gt;D174</f>
        <v>1</v>
      </c>
      <c r="P174" s="204">
        <f>COUNTIF(O$2:O174, TRUE)/(COUNTIF(O$2:O174,FALSE) + COUNTIF(O$2:O174, TRUE))</f>
        <v>0.48554913294797686</v>
      </c>
      <c r="Q174" s="190">
        <v>230600.27</v>
      </c>
      <c r="R174" s="190">
        <f t="shared" ref="R174:R175" si="577">I174-Q174</f>
        <v>100871.44000000003</v>
      </c>
    </row>
    <row r="175" spans="2:18" ht="20.100000000000001" customHeight="1" x14ac:dyDescent="0.25">
      <c r="B175" s="279">
        <v>42485</v>
      </c>
      <c r="C175" s="280">
        <v>2087.79</v>
      </c>
      <c r="D175" s="188">
        <f t="shared" si="547"/>
        <v>-1.8120272712494688E-3</v>
      </c>
      <c r="E175" s="281">
        <f t="shared" si="571"/>
        <v>-6.9680942143414753E-3</v>
      </c>
      <c r="F175" s="282">
        <v>4895.78</v>
      </c>
      <c r="G175" s="188">
        <f t="shared" si="557"/>
        <v>-2.140114302485794E-3</v>
      </c>
      <c r="H175" s="283">
        <f t="shared" si="572"/>
        <v>-3.8478307834318611E-2</v>
      </c>
      <c r="I175" s="284">
        <v>325541.03000000003</v>
      </c>
      <c r="J175" s="285">
        <v>400000</v>
      </c>
      <c r="K175" s="285">
        <f t="shared" si="573"/>
        <v>-5930.679999999993</v>
      </c>
      <c r="L175" s="188">
        <f t="shared" si="328"/>
        <v>-1.7891964294630129E-2</v>
      </c>
      <c r="M175" s="286">
        <f t="shared" si="574"/>
        <v>-74458.969999999972</v>
      </c>
      <c r="N175" s="287">
        <f t="shared" si="575"/>
        <v>-0.18614742499999992</v>
      </c>
      <c r="O175" s="286" t="b">
        <f t="shared" si="576"/>
        <v>0</v>
      </c>
      <c r="P175" s="287">
        <f>COUNTIF(O$2:O175, TRUE)/(COUNTIF(O$2:O175,FALSE) + COUNTIF(O$2:O175, TRUE))</f>
        <v>0.48275862068965519</v>
      </c>
      <c r="Q175" s="285">
        <v>238708.14</v>
      </c>
      <c r="R175" s="285">
        <f t="shared" si="577"/>
        <v>86832.890000000014</v>
      </c>
    </row>
    <row r="176" spans="2:18" ht="20.100000000000001" customHeight="1" x14ac:dyDescent="0.25">
      <c r="B176" s="279">
        <v>42486</v>
      </c>
      <c r="C176" s="378">
        <v>2091.6999999999998</v>
      </c>
      <c r="D176" s="188">
        <f t="shared" si="547"/>
        <v>1.8727937196748019E-3</v>
      </c>
      <c r="E176" s="281">
        <f t="shared" ref="E176" si="578">(C176-$C$2)/$C$2</f>
        <v>-5.1083502977493939E-3</v>
      </c>
      <c r="F176" s="282">
        <v>4888.28</v>
      </c>
      <c r="G176" s="188">
        <f t="shared" si="557"/>
        <v>-1.5319315818929772E-3</v>
      </c>
      <c r="H176" s="283">
        <f t="shared" ref="H176" si="579">(F176-F$2)/F$2</f>
        <v>-3.9951293281222398E-2</v>
      </c>
      <c r="I176" s="284">
        <v>336797.26</v>
      </c>
      <c r="J176" s="285">
        <v>400000</v>
      </c>
      <c r="K176" s="285">
        <f t="shared" ref="K176" si="580">I176-I175-J176+J175</f>
        <v>11256.229999999981</v>
      </c>
      <c r="L176" s="188">
        <f t="shared" si="328"/>
        <v>3.4576993259497826E-2</v>
      </c>
      <c r="M176" s="286">
        <f t="shared" ref="M176" si="581">I176-J176</f>
        <v>-63202.739999999991</v>
      </c>
      <c r="N176" s="287">
        <f t="shared" ref="N176" si="582">M176/J176</f>
        <v>-0.15800684999999998</v>
      </c>
      <c r="O176" s="286" t="b">
        <f t="shared" ref="O176" si="583">L176&gt;D176</f>
        <v>1</v>
      </c>
      <c r="P176" s="287">
        <f>COUNTIF(O$2:O176, TRUE)/(COUNTIF(O$2:O176,FALSE) + COUNTIF(O$2:O176, TRUE))</f>
        <v>0.48571428571428571</v>
      </c>
      <c r="Q176" s="285">
        <v>231627.32</v>
      </c>
      <c r="R176" s="285">
        <f t="shared" ref="R176" si="584">I176-Q176</f>
        <v>105169.94</v>
      </c>
    </row>
    <row r="177" spans="2:18" ht="20.100000000000001" customHeight="1" x14ac:dyDescent="0.25">
      <c r="B177" s="279">
        <v>42487</v>
      </c>
      <c r="C177" s="378">
        <v>2095.15</v>
      </c>
      <c r="D177" s="188">
        <f t="shared" si="547"/>
        <v>1.6493761055602013E-3</v>
      </c>
      <c r="E177" s="281">
        <f t="shared" ref="E177" si="585">(C177-$C$2)/$C$2</f>
        <v>-3.4673997831091321E-3</v>
      </c>
      <c r="F177" s="282">
        <v>4863.1400000000003</v>
      </c>
      <c r="G177" s="188">
        <f t="shared" si="557"/>
        <v>-5.1429132537414834E-3</v>
      </c>
      <c r="H177" s="283">
        <f t="shared" ref="H177" si="586">(F177-F$2)/F$2</f>
        <v>-4.4888740499243768E-2</v>
      </c>
      <c r="I177" s="284">
        <v>341540.33</v>
      </c>
      <c r="J177" s="285">
        <v>400000</v>
      </c>
      <c r="K177" s="285">
        <f t="shared" ref="K177" si="587">I177-I176-J177+J176</f>
        <v>4743.070000000007</v>
      </c>
      <c r="L177" s="188">
        <f t="shared" si="328"/>
        <v>1.4082863975793648E-2</v>
      </c>
      <c r="M177" s="286">
        <f t="shared" ref="M177" si="588">I177-J177</f>
        <v>-58459.669999999984</v>
      </c>
      <c r="N177" s="287">
        <f t="shared" ref="N177" si="589">M177/J177</f>
        <v>-0.14614917499999996</v>
      </c>
      <c r="O177" s="286" t="b">
        <f t="shared" ref="O177" si="590">L177&gt;D177</f>
        <v>1</v>
      </c>
      <c r="P177" s="287">
        <f>COUNTIF(O$2:O177, TRUE)/(COUNTIF(O$2:O177,FALSE) + COUNTIF(O$2:O177, TRUE))</f>
        <v>0.48863636363636365</v>
      </c>
      <c r="Q177" s="285">
        <v>245489.82</v>
      </c>
      <c r="R177" s="285">
        <f t="shared" ref="R177" si="591">I177-Q177</f>
        <v>96050.510000000009</v>
      </c>
    </row>
    <row r="178" spans="2:18" ht="20.100000000000001" customHeight="1" x14ac:dyDescent="0.25">
      <c r="B178" s="279">
        <v>42488</v>
      </c>
      <c r="C178" s="378">
        <v>2075.81</v>
      </c>
      <c r="D178" s="188">
        <f t="shared" si="547"/>
        <v>-9.2308426604301094E-3</v>
      </c>
      <c r="E178" s="281">
        <f t="shared" ref="E178" si="592">(C178-$C$2)/$C$2</f>
        <v>-1.2666235421700553E-2</v>
      </c>
      <c r="F178" s="282">
        <v>4805.29</v>
      </c>
      <c r="G178" s="188">
        <f t="shared" si="557"/>
        <v>-1.1895606542275229E-2</v>
      </c>
      <c r="H178" s="283">
        <f t="shared" ref="H178" si="593">(F178-F$2)/F$2</f>
        <v>-5.6250368246361697E-2</v>
      </c>
      <c r="I178" s="284">
        <v>336936.02</v>
      </c>
      <c r="J178" s="285">
        <v>400000</v>
      </c>
      <c r="K178" s="285">
        <f t="shared" ref="K178" si="594">I178-I177-J178+J177</f>
        <v>-4604.3099999999977</v>
      </c>
      <c r="L178" s="188">
        <f t="shared" si="328"/>
        <v>-1.3481014086974729E-2</v>
      </c>
      <c r="M178" s="286">
        <f t="shared" ref="M178" si="595">I178-J178</f>
        <v>-63063.979999999981</v>
      </c>
      <c r="N178" s="287">
        <f t="shared" ref="N178" si="596">M178/J178</f>
        <v>-0.15765994999999997</v>
      </c>
      <c r="O178" s="286" t="b">
        <f t="shared" ref="O178" si="597">L178&gt;D178</f>
        <v>0</v>
      </c>
      <c r="P178" s="287">
        <f>COUNTIF(O$2:O178, TRUE)/(COUNTIF(O$2:O178,FALSE) + COUNTIF(O$2:O178, TRUE))</f>
        <v>0.48587570621468928</v>
      </c>
      <c r="Q178" s="285">
        <v>254190.85</v>
      </c>
      <c r="R178" s="285">
        <f t="shared" ref="R178" si="598">I178-Q178</f>
        <v>82745.170000000013</v>
      </c>
    </row>
    <row r="179" spans="2:18" ht="20.100000000000001" customHeight="1" x14ac:dyDescent="0.25">
      <c r="B179" s="279">
        <v>42489</v>
      </c>
      <c r="C179" s="378">
        <v>2065.3000000000002</v>
      </c>
      <c r="D179" s="188">
        <f t="shared" si="547"/>
        <v>-5.0630838082482326E-3</v>
      </c>
      <c r="E179" s="281">
        <f t="shared" ref="E179" si="599">(C179-$C$2)/$C$2</f>
        <v>-1.7665189018473713E-2</v>
      </c>
      <c r="F179" s="282">
        <v>4775.3599999999997</v>
      </c>
      <c r="G179" s="188">
        <f t="shared" si="557"/>
        <v>-6.2285522830048323E-3</v>
      </c>
      <c r="H179" s="283">
        <f t="shared" ref="H179" si="600">(F179-F$2)/F$2</f>
        <v>-6.2128562169805793E-2</v>
      </c>
      <c r="I179" s="284">
        <v>329545.53999999998</v>
      </c>
      <c r="J179" s="285">
        <v>400000</v>
      </c>
      <c r="K179" s="285">
        <f t="shared" ref="K179" si="601">I179-I178-J179+J178</f>
        <v>-7390.4800000000396</v>
      </c>
      <c r="L179" s="188">
        <f t="shared" si="328"/>
        <v>-2.1934371991454163E-2</v>
      </c>
      <c r="M179" s="286">
        <f t="shared" ref="M179" si="602">I179-J179</f>
        <v>-70454.460000000021</v>
      </c>
      <c r="N179" s="287">
        <f t="shared" ref="N179" si="603">M179/J179</f>
        <v>-0.17613615000000005</v>
      </c>
      <c r="O179" s="286" t="b">
        <f t="shared" ref="O179" si="604">L179&gt;D179</f>
        <v>0</v>
      </c>
      <c r="P179" s="287">
        <f>COUNTIF(O$2:O179, TRUE)/(COUNTIF(O$2:O179,FALSE) + COUNTIF(O$2:O179, TRUE))</f>
        <v>0.48314606741573035</v>
      </c>
      <c r="Q179" s="285">
        <v>264639.32</v>
      </c>
      <c r="R179" s="285">
        <f t="shared" ref="R179" si="605">I179-Q179</f>
        <v>64906.219999999972</v>
      </c>
    </row>
    <row r="180" spans="2:18" ht="20.100000000000001" customHeight="1" x14ac:dyDescent="0.25">
      <c r="B180" s="189">
        <v>42492</v>
      </c>
      <c r="C180" s="241">
        <v>2081.4299999999998</v>
      </c>
      <c r="D180" s="188">
        <f t="shared" si="547"/>
        <v>7.8100033893379424E-3</v>
      </c>
      <c r="E180" s="234">
        <f t="shared" ref="E180" si="606">(C180-$C$2)/$C$2</f>
        <v>-9.9931508152433443E-3</v>
      </c>
      <c r="F180" s="245">
        <v>4817.59</v>
      </c>
      <c r="G180" s="188">
        <f t="shared" si="557"/>
        <v>8.8433123366616281E-3</v>
      </c>
      <c r="H180" s="228">
        <f t="shared" ref="H180" si="607">(F180-F$2)/F$2</f>
        <v>-5.3834672113439459E-2</v>
      </c>
      <c r="I180" s="247">
        <v>323730.93</v>
      </c>
      <c r="J180" s="190">
        <v>400000</v>
      </c>
      <c r="K180" s="190">
        <f t="shared" ref="K180" si="608">I180-I179-J180+J179</f>
        <v>-5814.609999999986</v>
      </c>
      <c r="L180" s="188">
        <f t="shared" si="328"/>
        <v>-1.7644329217746314E-2</v>
      </c>
      <c r="M180" s="202">
        <f t="shared" ref="M180" si="609">I180-J180</f>
        <v>-76269.070000000007</v>
      </c>
      <c r="N180" s="204">
        <f t="shared" ref="N180" si="610">M180/J180</f>
        <v>-0.19067267500000001</v>
      </c>
      <c r="O180" s="202" t="b">
        <f t="shared" ref="O180" si="611">L180&gt;D180</f>
        <v>0</v>
      </c>
      <c r="P180" s="204">
        <f>COUNTIF(O$2:O180, TRUE)/(COUNTIF(O$2:O180,FALSE) + COUNTIF(O$2:O180, TRUE))</f>
        <v>0.48044692737430167</v>
      </c>
      <c r="Q180" s="190">
        <v>258410.3</v>
      </c>
      <c r="R180" s="190">
        <f t="shared" ref="R180" si="612">I180-Q180</f>
        <v>65320.630000000005</v>
      </c>
    </row>
    <row r="181" spans="2:18" ht="20.100000000000001" customHeight="1" x14ac:dyDescent="0.25">
      <c r="B181" s="189">
        <v>42493</v>
      </c>
      <c r="C181" s="241">
        <v>2063.37</v>
      </c>
      <c r="D181" s="188">
        <f t="shared" ref="D181" si="613">(C181-C180)/C180</f>
        <v>-8.6767270578400179E-3</v>
      </c>
      <c r="E181" s="234">
        <f t="shared" ref="E181" si="614">(C181-$C$2)/$C$2</f>
        <v>-1.8583170031011665E-2</v>
      </c>
      <c r="F181" s="245">
        <v>4763.22</v>
      </c>
      <c r="G181" s="188">
        <f t="shared" ref="G181" si="615">(F181-F180)/F180</f>
        <v>-1.1285725850477083E-2</v>
      </c>
      <c r="H181" s="228">
        <f t="shared" ref="H181" si="616">(F181-F$2)/F$2</f>
        <v>-6.4512834613193945E-2</v>
      </c>
      <c r="I181" s="247">
        <v>314232.21999999997</v>
      </c>
      <c r="J181" s="190">
        <v>400000</v>
      </c>
      <c r="K181" s="190">
        <f t="shared" ref="K181" si="617">I181-I180-J181+J180</f>
        <v>-9498.710000000021</v>
      </c>
      <c r="L181" s="188">
        <f t="shared" ref="L181" si="618">K181/I180</f>
        <v>-2.9341373096478676E-2</v>
      </c>
      <c r="M181" s="202">
        <f t="shared" ref="M181" si="619">I181-J181</f>
        <v>-85767.780000000028</v>
      </c>
      <c r="N181" s="204">
        <f t="shared" ref="N181" si="620">M181/J181</f>
        <v>-0.21441945000000007</v>
      </c>
      <c r="O181" s="202" t="b">
        <f t="shared" ref="O181" si="621">L181&gt;D181</f>
        <v>0</v>
      </c>
      <c r="P181" s="204">
        <f>COUNTIF(O$2:O181, TRUE)/(COUNTIF(O$2:O181,FALSE) + COUNTIF(O$2:O181, TRUE))</f>
        <v>0.4777777777777778</v>
      </c>
      <c r="Q181" s="190">
        <v>250705.72</v>
      </c>
      <c r="R181" s="190">
        <f t="shared" ref="R181" si="622">I181-Q181</f>
        <v>63526.499999999971</v>
      </c>
    </row>
  </sheetData>
  <conditionalFormatting sqref="L182:L1048576 L1:L2">
    <cfRule type="colorScale" priority="9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81">
    <cfRule type="colorScale" priority="14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81">
    <cfRule type="colorScale" priority="7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81">
    <cfRule type="colorScale" priority="7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81">
    <cfRule type="colorScale" priority="14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22"/>
  <sheetViews>
    <sheetView workbookViewId="0">
      <pane ySplit="1" topLeftCell="A206" activePane="bottomLeft" state="frozen"/>
      <selection activeCell="E5" sqref="E5"/>
      <selection pane="bottomLeft" activeCell="K226" sqref="K226"/>
    </sheetView>
  </sheetViews>
  <sheetFormatPr defaultRowHeight="18" customHeight="1" x14ac:dyDescent="0.25"/>
  <cols>
    <col min="1" max="1" width="9.5703125" style="323" bestFit="1" customWidth="1"/>
    <col min="2" max="2" width="11.28515625" style="28" customWidth="1"/>
    <col min="3" max="3" width="13.85546875" style="31" customWidth="1"/>
    <col min="4" max="4" width="12.5703125" style="28" customWidth="1"/>
    <col min="5" max="5" width="12.5703125" style="30" customWidth="1"/>
    <col min="6" max="6" width="13.7109375" style="28" customWidth="1"/>
    <col min="7" max="7" width="11.7109375" style="31" customWidth="1"/>
    <col min="8" max="8" width="12.42578125" style="28" customWidth="1"/>
    <col min="9" max="9" width="12.42578125" style="30" customWidth="1"/>
    <col min="10" max="10" width="9.28515625" style="31" bestFit="1" customWidth="1"/>
    <col min="11" max="11" width="9.28515625" style="30" bestFit="1" customWidth="1"/>
    <col min="12" max="12" width="11.42578125" style="31" bestFit="1" customWidth="1"/>
    <col min="13" max="13" width="9.28515625" style="31" bestFit="1" customWidth="1"/>
    <col min="14" max="14" width="10.140625" style="28" bestFit="1" customWidth="1"/>
    <col min="15" max="15" width="9.140625" style="28"/>
    <col min="16" max="16" width="9.5703125" style="28" bestFit="1" customWidth="1"/>
    <col min="17" max="17" width="9.140625" style="28"/>
    <col min="18" max="18" width="10.140625" style="28" bestFit="1" customWidth="1"/>
    <col min="19" max="16384" width="9.140625" style="28"/>
  </cols>
  <sheetData>
    <row r="1" spans="1:17" s="27" customFormat="1" ht="18" customHeight="1" x14ac:dyDescent="0.25">
      <c r="A1" s="347" t="s">
        <v>1</v>
      </c>
      <c r="B1" s="348" t="s">
        <v>2</v>
      </c>
      <c r="C1" s="349" t="s">
        <v>4</v>
      </c>
      <c r="D1" s="348" t="s">
        <v>5</v>
      </c>
      <c r="E1" s="348" t="s">
        <v>96</v>
      </c>
      <c r="F1" s="350" t="s">
        <v>60</v>
      </c>
      <c r="G1" s="348" t="s">
        <v>3</v>
      </c>
      <c r="H1" s="349" t="s">
        <v>6</v>
      </c>
      <c r="I1" s="348" t="s">
        <v>7</v>
      </c>
      <c r="J1" s="349" t="s">
        <v>97</v>
      </c>
      <c r="K1" s="350" t="s">
        <v>61</v>
      </c>
      <c r="L1" s="348" t="s">
        <v>77</v>
      </c>
      <c r="M1" s="350" t="s">
        <v>38</v>
      </c>
      <c r="N1" s="349" t="s">
        <v>59</v>
      </c>
      <c r="O1" s="349" t="s">
        <v>76</v>
      </c>
      <c r="P1" s="27" t="s">
        <v>137</v>
      </c>
    </row>
    <row r="2" spans="1:17" ht="18" customHeight="1" x14ac:dyDescent="0.25">
      <c r="A2" s="336" t="s">
        <v>12</v>
      </c>
      <c r="B2" s="337">
        <v>42151</v>
      </c>
      <c r="C2" s="338">
        <v>5</v>
      </c>
      <c r="D2" s="339">
        <v>42.7</v>
      </c>
      <c r="E2" s="340"/>
      <c r="F2" s="339">
        <f>C2*D2</f>
        <v>213.5</v>
      </c>
      <c r="G2" s="337">
        <v>42181</v>
      </c>
      <c r="H2" s="338">
        <v>5</v>
      </c>
      <c r="I2" s="339">
        <v>43.35</v>
      </c>
      <c r="J2" s="338">
        <v>0.01</v>
      </c>
      <c r="K2" s="339">
        <f>H2*I2-J2</f>
        <v>216.74</v>
      </c>
      <c r="L2" s="340"/>
      <c r="M2" s="339"/>
      <c r="N2" s="339"/>
      <c r="O2" s="341"/>
    </row>
    <row r="3" spans="1:17" ht="18" customHeight="1" x14ac:dyDescent="0.25">
      <c r="A3" s="336"/>
      <c r="B3" s="337">
        <v>42153</v>
      </c>
      <c r="C3" s="338">
        <v>25</v>
      </c>
      <c r="D3" s="339">
        <v>41.6</v>
      </c>
      <c r="E3" s="340"/>
      <c r="F3" s="339">
        <f>C3*D3</f>
        <v>1040</v>
      </c>
      <c r="G3" s="337">
        <v>42200</v>
      </c>
      <c r="H3" s="338">
        <v>10</v>
      </c>
      <c r="I3" s="339">
        <v>41.64</v>
      </c>
      <c r="J3" s="338">
        <v>0.01</v>
      </c>
      <c r="K3" s="339">
        <f>H3*I3-J3</f>
        <v>416.39</v>
      </c>
      <c r="L3" s="340"/>
      <c r="M3" s="339"/>
      <c r="N3" s="339"/>
      <c r="O3" s="341"/>
    </row>
    <row r="4" spans="1:17" ht="18" customHeight="1" x14ac:dyDescent="0.25">
      <c r="A4" s="336"/>
      <c r="B4" s="337">
        <v>42166</v>
      </c>
      <c r="C4" s="338">
        <v>10</v>
      </c>
      <c r="D4" s="339">
        <v>40</v>
      </c>
      <c r="E4" s="340"/>
      <c r="F4" s="339">
        <f>C4*D4</f>
        <v>400</v>
      </c>
      <c r="G4" s="337">
        <v>42201</v>
      </c>
      <c r="H4" s="338">
        <v>125</v>
      </c>
      <c r="I4" s="339">
        <v>42.6</v>
      </c>
      <c r="J4" s="338">
        <v>0.1</v>
      </c>
      <c r="K4" s="339">
        <f>H4*I4-J4</f>
        <v>5324.9</v>
      </c>
      <c r="L4" s="340"/>
      <c r="M4" s="339"/>
      <c r="N4" s="339"/>
      <c r="O4" s="341"/>
      <c r="Q4" s="163"/>
    </row>
    <row r="5" spans="1:17" ht="18" customHeight="1" x14ac:dyDescent="0.25">
      <c r="A5" s="336"/>
      <c r="B5" s="337">
        <v>42166</v>
      </c>
      <c r="C5" s="338">
        <v>100</v>
      </c>
      <c r="D5" s="339">
        <v>39.799999999999997</v>
      </c>
      <c r="E5" s="340"/>
      <c r="F5" s="339">
        <f>C5*D5</f>
        <v>3979.9999999999995</v>
      </c>
      <c r="G5" s="340"/>
      <c r="H5" s="338"/>
      <c r="I5" s="339"/>
      <c r="J5" s="338"/>
      <c r="K5" s="339"/>
      <c r="L5" s="340"/>
      <c r="M5" s="339"/>
      <c r="N5" s="339"/>
      <c r="O5" s="341"/>
    </row>
    <row r="6" spans="1:17" ht="17.25" customHeight="1" x14ac:dyDescent="0.25">
      <c r="A6" s="336"/>
      <c r="B6" s="342"/>
      <c r="C6" s="343">
        <f>SUM(C2:C5)</f>
        <v>140</v>
      </c>
      <c r="D6" s="344"/>
      <c r="E6" s="345"/>
      <c r="F6" s="344">
        <f>SUM(F2:F5)</f>
        <v>5633.5</v>
      </c>
      <c r="G6" s="345"/>
      <c r="H6" s="343">
        <f>SUM(H2:H5)</f>
        <v>140</v>
      </c>
      <c r="I6" s="344"/>
      <c r="J6" s="343"/>
      <c r="K6" s="344">
        <f>SUM(K2:K5)</f>
        <v>5958.03</v>
      </c>
      <c r="L6" s="345"/>
      <c r="M6" s="344"/>
      <c r="N6" s="344">
        <f>K6-F6</f>
        <v>324.52999999999975</v>
      </c>
      <c r="O6" s="346">
        <f>(N6+M6)/F6</f>
        <v>5.7607171385461925E-2</v>
      </c>
      <c r="P6" s="153" t="s">
        <v>138</v>
      </c>
    </row>
    <row r="7" spans="1:17" ht="17.25" customHeight="1" x14ac:dyDescent="0.25">
      <c r="A7" s="324"/>
      <c r="B7" s="157"/>
      <c r="C7" s="158"/>
      <c r="D7" s="159"/>
      <c r="E7" s="28"/>
      <c r="F7" s="159"/>
      <c r="G7" s="160"/>
      <c r="H7" s="158"/>
      <c r="I7" s="159"/>
      <c r="K7" s="159"/>
      <c r="L7" s="160"/>
      <c r="M7" s="159"/>
      <c r="N7" s="159"/>
      <c r="O7" s="161"/>
      <c r="P7" s="153"/>
    </row>
    <row r="8" spans="1:17" ht="17.25" customHeight="1" x14ac:dyDescent="0.25">
      <c r="A8" s="325" t="s">
        <v>18</v>
      </c>
      <c r="B8" s="326">
        <v>42153</v>
      </c>
      <c r="C8" s="327">
        <v>50</v>
      </c>
      <c r="D8" s="328">
        <v>36.4</v>
      </c>
      <c r="E8" s="328">
        <v>0</v>
      </c>
      <c r="F8" s="328">
        <f t="shared" ref="F8:F15" si="0">C8*D8</f>
        <v>1820</v>
      </c>
      <c r="G8" s="326">
        <v>42333</v>
      </c>
      <c r="H8" s="329">
        <v>80</v>
      </c>
      <c r="I8" s="328">
        <v>8.7200000000000006</v>
      </c>
      <c r="J8" s="328">
        <v>0.01</v>
      </c>
      <c r="K8" s="328">
        <f>I8*H8-J8</f>
        <v>697.59</v>
      </c>
      <c r="L8" s="327"/>
      <c r="M8" s="327"/>
      <c r="N8" s="327"/>
      <c r="O8" s="330"/>
      <c r="P8" s="4"/>
      <c r="Q8" s="198"/>
    </row>
    <row r="9" spans="1:17" ht="17.25" customHeight="1" x14ac:dyDescent="0.25">
      <c r="A9" s="331"/>
      <c r="B9" s="326">
        <v>42173</v>
      </c>
      <c r="C9" s="327">
        <v>5</v>
      </c>
      <c r="D9" s="328">
        <v>22.95</v>
      </c>
      <c r="E9" s="328">
        <v>0</v>
      </c>
      <c r="F9" s="328">
        <f t="shared" si="0"/>
        <v>114.75</v>
      </c>
      <c r="G9" s="326">
        <v>42335</v>
      </c>
      <c r="H9" s="329">
        <v>80</v>
      </c>
      <c r="I9" s="328">
        <v>8.98</v>
      </c>
      <c r="J9" s="328">
        <v>0.01</v>
      </c>
      <c r="K9" s="328">
        <f>I9*H9-J9</f>
        <v>718.3900000000001</v>
      </c>
      <c r="L9" s="327"/>
      <c r="M9" s="327"/>
      <c r="N9" s="327"/>
      <c r="O9" s="330"/>
      <c r="P9" s="4"/>
      <c r="Q9" s="3"/>
    </row>
    <row r="10" spans="1:17" ht="17.25" customHeight="1" x14ac:dyDescent="0.25">
      <c r="A10" s="332"/>
      <c r="B10" s="326">
        <v>42173</v>
      </c>
      <c r="C10" s="327">
        <v>10</v>
      </c>
      <c r="D10" s="328">
        <v>22.8</v>
      </c>
      <c r="E10" s="328">
        <v>0</v>
      </c>
      <c r="F10" s="328">
        <f t="shared" si="0"/>
        <v>228</v>
      </c>
      <c r="G10" s="326">
        <v>42362</v>
      </c>
      <c r="H10" s="329">
        <v>80</v>
      </c>
      <c r="I10" s="328">
        <v>9.4499999999999993</v>
      </c>
      <c r="J10" s="328">
        <v>0.01</v>
      </c>
      <c r="K10" s="328">
        <f>I10*H10-J10</f>
        <v>755.99</v>
      </c>
      <c r="L10" s="327"/>
      <c r="M10" s="327"/>
      <c r="N10" s="327"/>
      <c r="O10" s="330"/>
      <c r="P10" s="4"/>
      <c r="Q10" s="321"/>
    </row>
    <row r="11" spans="1:17" ht="18" customHeight="1" x14ac:dyDescent="0.25">
      <c r="A11" s="332"/>
      <c r="B11" s="326">
        <v>42234</v>
      </c>
      <c r="C11" s="327">
        <v>15</v>
      </c>
      <c r="D11" s="328">
        <v>13.9</v>
      </c>
      <c r="E11" s="328">
        <v>0</v>
      </c>
      <c r="F11" s="328">
        <f t="shared" si="0"/>
        <v>208.5</v>
      </c>
      <c r="G11" s="326">
        <v>42398</v>
      </c>
      <c r="H11" s="329">
        <v>3</v>
      </c>
      <c r="I11" s="328">
        <v>5.81</v>
      </c>
      <c r="J11" s="328">
        <v>0.01</v>
      </c>
      <c r="K11" s="328">
        <f>I11*H11-J11</f>
        <v>17.419999999999998</v>
      </c>
      <c r="L11" s="327"/>
      <c r="M11" s="327"/>
      <c r="N11" s="327"/>
      <c r="O11" s="330"/>
      <c r="P11" s="4"/>
      <c r="Q11" s="3"/>
    </row>
    <row r="12" spans="1:17" ht="18" customHeight="1" x14ac:dyDescent="0.25">
      <c r="A12" s="332"/>
      <c r="B12" s="423">
        <v>42328</v>
      </c>
      <c r="C12" s="327">
        <v>1</v>
      </c>
      <c r="D12" s="328">
        <v>8.59</v>
      </c>
      <c r="E12" s="328">
        <v>0</v>
      </c>
      <c r="F12" s="328">
        <f t="shared" si="0"/>
        <v>8.59</v>
      </c>
      <c r="G12" s="327"/>
      <c r="H12" s="329"/>
      <c r="I12" s="328"/>
      <c r="J12" s="328"/>
      <c r="K12" s="328"/>
      <c r="L12" s="327"/>
      <c r="M12" s="327"/>
      <c r="N12" s="327"/>
      <c r="O12" s="330"/>
      <c r="P12" s="4"/>
      <c r="Q12" s="3"/>
    </row>
    <row r="13" spans="1:17" ht="18" customHeight="1" x14ac:dyDescent="0.25">
      <c r="A13" s="332"/>
      <c r="B13" s="423"/>
      <c r="C13" s="327">
        <v>80</v>
      </c>
      <c r="D13" s="328">
        <v>8.59</v>
      </c>
      <c r="E13" s="328">
        <v>0</v>
      </c>
      <c r="F13" s="328">
        <f t="shared" si="0"/>
        <v>687.2</v>
      </c>
      <c r="G13" s="327"/>
      <c r="H13" s="329"/>
      <c r="I13" s="328"/>
      <c r="J13" s="328"/>
      <c r="K13" s="328"/>
      <c r="L13" s="327"/>
      <c r="M13" s="327"/>
      <c r="N13" s="327"/>
      <c r="O13" s="330"/>
      <c r="P13" s="4"/>
      <c r="Q13" s="3"/>
    </row>
    <row r="14" spans="1:17" ht="18" customHeight="1" x14ac:dyDescent="0.25">
      <c r="A14" s="332"/>
      <c r="B14" s="423">
        <v>42354</v>
      </c>
      <c r="C14" s="327">
        <v>2</v>
      </c>
      <c r="D14" s="328">
        <v>8.73</v>
      </c>
      <c r="E14" s="328">
        <v>0</v>
      </c>
      <c r="F14" s="328">
        <f t="shared" si="0"/>
        <v>17.46</v>
      </c>
      <c r="G14" s="327"/>
      <c r="H14" s="329"/>
      <c r="I14" s="328"/>
      <c r="J14" s="328"/>
      <c r="K14" s="328"/>
      <c r="L14" s="327"/>
      <c r="M14" s="327"/>
      <c r="N14" s="327"/>
      <c r="O14" s="330"/>
      <c r="P14" s="4"/>
      <c r="Q14" s="322"/>
    </row>
    <row r="15" spans="1:17" ht="18" customHeight="1" x14ac:dyDescent="0.25">
      <c r="A15" s="332"/>
      <c r="B15" s="423"/>
      <c r="C15" s="327">
        <v>80</v>
      </c>
      <c r="D15" s="328">
        <v>8.73</v>
      </c>
      <c r="E15" s="328">
        <v>0</v>
      </c>
      <c r="F15" s="328">
        <f t="shared" si="0"/>
        <v>698.40000000000009</v>
      </c>
      <c r="G15" s="327"/>
      <c r="H15" s="327"/>
      <c r="I15" s="328"/>
      <c r="J15" s="328"/>
      <c r="K15" s="328"/>
      <c r="L15" s="327"/>
      <c r="M15" s="327"/>
      <c r="N15" s="327"/>
      <c r="O15" s="327"/>
      <c r="P15" s="4"/>
      <c r="Q15" s="4"/>
    </row>
    <row r="16" spans="1:17" ht="18" customHeight="1" x14ac:dyDescent="0.25">
      <c r="A16" s="325"/>
      <c r="B16" s="330"/>
      <c r="C16" s="330">
        <f>SUM(C8:C15)</f>
        <v>243</v>
      </c>
      <c r="D16" s="333"/>
      <c r="E16" s="333"/>
      <c r="F16" s="333">
        <f>SUM(F8:F15)</f>
        <v>3782.9</v>
      </c>
      <c r="G16" s="333"/>
      <c r="H16" s="334">
        <f>SUM(H8:H12)</f>
        <v>243</v>
      </c>
      <c r="I16" s="333"/>
      <c r="J16" s="333"/>
      <c r="K16" s="333">
        <f>SUM(K8:K12)</f>
        <v>2189.3900000000003</v>
      </c>
      <c r="L16" s="333"/>
      <c r="M16" s="333"/>
      <c r="N16" s="333">
        <f>K16-F16</f>
        <v>-1593.5099999999998</v>
      </c>
      <c r="O16" s="335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8"/>
      <c r="B17" s="351"/>
      <c r="C17" s="352"/>
      <c r="D17" s="353"/>
      <c r="E17" s="353"/>
      <c r="F17" s="353"/>
      <c r="G17" s="351"/>
      <c r="H17" s="352"/>
      <c r="I17" s="353"/>
      <c r="J17" s="353"/>
      <c r="K17" s="353"/>
      <c r="L17" s="351"/>
      <c r="M17" s="353"/>
      <c r="N17" s="353"/>
      <c r="O17" s="354"/>
    </row>
    <row r="18" spans="1:1023 1026:2047 2050:3071 3074:4095 4098:5119 5122:6143 6146:7167 7170:8191 8194:9215 9218:10239 10242:11263 11266:12287 12290:13311 13314:14335 14338:15359 15362:16383" ht="18" customHeight="1" x14ac:dyDescent="0.25">
      <c r="A18" s="336" t="s">
        <v>48</v>
      </c>
      <c r="B18" s="337">
        <v>42186</v>
      </c>
      <c r="C18" s="338">
        <v>10</v>
      </c>
      <c r="D18" s="339">
        <v>101.7</v>
      </c>
      <c r="E18" s="339"/>
      <c r="F18" s="339">
        <f>C18*D18</f>
        <v>1017</v>
      </c>
      <c r="G18" s="337">
        <v>42186</v>
      </c>
      <c r="H18" s="338">
        <v>10</v>
      </c>
      <c r="I18" s="339">
        <v>103</v>
      </c>
      <c r="J18" s="339">
        <v>0.02</v>
      </c>
      <c r="K18" s="339">
        <f>H18*I18-J18</f>
        <v>1029.98</v>
      </c>
      <c r="L18" s="340"/>
      <c r="M18" s="339"/>
      <c r="N18" s="339"/>
      <c r="O18" s="341"/>
    </row>
    <row r="19" spans="1:1023 1026:2047 2050:3071 3074:4095 4098:5119 5122:6143 6146:7167 7170:8191 8194:9215 9218:10239 10242:11263 11266:12287 12290:13311 13314:14335 14338:15359 15362:16383" ht="18" customHeight="1" x14ac:dyDescent="0.25">
      <c r="A19" s="336"/>
      <c r="B19" s="342"/>
      <c r="C19" s="343">
        <f>SUM(C18)</f>
        <v>10</v>
      </c>
      <c r="D19" s="344"/>
      <c r="E19" s="344"/>
      <c r="F19" s="344">
        <f>SUM(F18)</f>
        <v>1017</v>
      </c>
      <c r="G19" s="345"/>
      <c r="H19" s="343">
        <f>SUM(H18)</f>
        <v>10</v>
      </c>
      <c r="I19" s="344"/>
      <c r="J19" s="344"/>
      <c r="K19" s="344">
        <f>SUM(K18)</f>
        <v>1029.98</v>
      </c>
      <c r="L19" s="345"/>
      <c r="M19" s="344"/>
      <c r="N19" s="344">
        <f>K19-F19</f>
        <v>12.980000000000018</v>
      </c>
      <c r="O19" s="346">
        <f>(N19+M19)/F19</f>
        <v>1.2763028515240922E-2</v>
      </c>
      <c r="P19" s="153" t="s">
        <v>138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8"/>
      <c r="B20" s="351"/>
      <c r="C20" s="352"/>
      <c r="D20" s="353"/>
      <c r="E20" s="28"/>
      <c r="F20" s="353"/>
      <c r="G20" s="351"/>
      <c r="H20" s="352"/>
      <c r="I20" s="353"/>
      <c r="K20" s="353"/>
      <c r="L20" s="351"/>
      <c r="M20" s="353"/>
      <c r="N20" s="353"/>
      <c r="O20" s="354"/>
      <c r="R20" s="351"/>
      <c r="S20" s="352"/>
      <c r="T20" s="353"/>
      <c r="V20" s="353"/>
      <c r="W20" s="351"/>
      <c r="X20" s="352"/>
      <c r="Y20" s="353"/>
      <c r="Z20" s="31"/>
      <c r="AA20" s="353"/>
      <c r="AB20" s="351"/>
      <c r="AC20" s="353"/>
      <c r="AD20" s="353"/>
      <c r="AE20" s="354"/>
      <c r="AH20" s="351"/>
      <c r="AI20" s="352"/>
      <c r="AJ20" s="353"/>
      <c r="AL20" s="353"/>
      <c r="AM20" s="351"/>
      <c r="AN20" s="352"/>
      <c r="AO20" s="353"/>
      <c r="AP20" s="31"/>
      <c r="AQ20" s="353"/>
      <c r="AR20" s="351"/>
      <c r="AS20" s="353"/>
      <c r="AT20" s="353"/>
      <c r="AU20" s="354"/>
      <c r="AX20" s="351"/>
      <c r="AY20" s="352"/>
      <c r="AZ20" s="353"/>
      <c r="BB20" s="353"/>
      <c r="BC20" s="351"/>
      <c r="BD20" s="352"/>
      <c r="BE20" s="353"/>
      <c r="BF20" s="31"/>
      <c r="BG20" s="353"/>
      <c r="BH20" s="351"/>
      <c r="BI20" s="353"/>
      <c r="BJ20" s="353"/>
      <c r="BK20" s="354"/>
      <c r="BN20" s="351"/>
      <c r="BO20" s="352"/>
      <c r="BP20" s="353"/>
      <c r="BR20" s="353"/>
      <c r="BS20" s="351"/>
      <c r="BT20" s="352"/>
      <c r="BU20" s="353"/>
      <c r="BV20" s="31"/>
      <c r="BW20" s="353"/>
      <c r="BX20" s="351"/>
      <c r="BY20" s="353"/>
      <c r="BZ20" s="353"/>
      <c r="CA20" s="354"/>
      <c r="CD20" s="351"/>
      <c r="CE20" s="352"/>
      <c r="CF20" s="353"/>
      <c r="CH20" s="353"/>
      <c r="CI20" s="351"/>
      <c r="CJ20" s="352"/>
      <c r="CK20" s="353"/>
      <c r="CL20" s="31"/>
      <c r="CM20" s="353"/>
      <c r="CN20" s="351"/>
      <c r="CO20" s="353"/>
      <c r="CP20" s="353"/>
      <c r="CQ20" s="354"/>
      <c r="CT20" s="351"/>
      <c r="CU20" s="352"/>
      <c r="CV20" s="353"/>
      <c r="CX20" s="353"/>
      <c r="CY20" s="351"/>
      <c r="CZ20" s="352"/>
      <c r="DA20" s="353"/>
      <c r="DB20" s="31"/>
      <c r="DC20" s="353"/>
      <c r="DD20" s="351"/>
      <c r="DE20" s="353"/>
      <c r="DF20" s="353"/>
      <c r="DG20" s="354"/>
      <c r="DJ20" s="351"/>
      <c r="DK20" s="352"/>
      <c r="DL20" s="353"/>
      <c r="DN20" s="353"/>
      <c r="DO20" s="351"/>
      <c r="DP20" s="352"/>
      <c r="DQ20" s="353"/>
      <c r="DR20" s="31"/>
      <c r="DS20" s="353"/>
      <c r="DT20" s="351"/>
      <c r="DU20" s="353"/>
      <c r="DV20" s="353"/>
      <c r="DW20" s="354"/>
      <c r="DZ20" s="351"/>
      <c r="EA20" s="352"/>
      <c r="EB20" s="353"/>
      <c r="ED20" s="353"/>
      <c r="EE20" s="351"/>
      <c r="EF20" s="352"/>
      <c r="EG20" s="353"/>
      <c r="EH20" s="31"/>
      <c r="EI20" s="353"/>
      <c r="EJ20" s="351"/>
      <c r="EK20" s="353"/>
      <c r="EL20" s="353"/>
      <c r="EM20" s="354"/>
      <c r="EP20" s="351"/>
      <c r="EQ20" s="352"/>
      <c r="ER20" s="353"/>
      <c r="ET20" s="353"/>
      <c r="EU20" s="351"/>
      <c r="EV20" s="352"/>
      <c r="EW20" s="353"/>
      <c r="EX20" s="31"/>
      <c r="EY20" s="353"/>
      <c r="EZ20" s="351"/>
      <c r="FA20" s="353"/>
      <c r="FB20" s="353"/>
      <c r="FC20" s="354"/>
      <c r="FF20" s="351"/>
      <c r="FG20" s="352"/>
      <c r="FH20" s="353"/>
      <c r="FJ20" s="353"/>
      <c r="FK20" s="351"/>
      <c r="FL20" s="352"/>
      <c r="FM20" s="353"/>
      <c r="FN20" s="31"/>
      <c r="FO20" s="353"/>
      <c r="FP20" s="351"/>
      <c r="FQ20" s="353"/>
      <c r="FR20" s="353"/>
      <c r="FS20" s="354"/>
      <c r="FV20" s="351"/>
      <c r="FW20" s="352"/>
      <c r="FX20" s="353"/>
      <c r="FZ20" s="353"/>
      <c r="GA20" s="351"/>
      <c r="GB20" s="352"/>
      <c r="GC20" s="353"/>
      <c r="GD20" s="31"/>
      <c r="GE20" s="353"/>
      <c r="GF20" s="351"/>
      <c r="GG20" s="353"/>
      <c r="GH20" s="353"/>
      <c r="GI20" s="354"/>
      <c r="GL20" s="351"/>
      <c r="GM20" s="352"/>
      <c r="GN20" s="353"/>
      <c r="GP20" s="353"/>
      <c r="GQ20" s="351"/>
      <c r="GR20" s="352"/>
      <c r="GS20" s="353"/>
      <c r="GT20" s="31"/>
      <c r="GU20" s="353"/>
      <c r="GV20" s="351"/>
      <c r="GW20" s="353"/>
      <c r="GX20" s="353"/>
      <c r="GY20" s="354"/>
      <c r="HB20" s="351"/>
      <c r="HC20" s="352"/>
      <c r="HD20" s="353"/>
      <c r="HF20" s="353"/>
      <c r="HG20" s="351"/>
      <c r="HH20" s="352"/>
      <c r="HI20" s="353"/>
      <c r="HJ20" s="31"/>
      <c r="HK20" s="353"/>
      <c r="HL20" s="351"/>
      <c r="HM20" s="353"/>
      <c r="HN20" s="353"/>
      <c r="HO20" s="354"/>
      <c r="HR20" s="351"/>
      <c r="HS20" s="352"/>
      <c r="HT20" s="353"/>
      <c r="HV20" s="353"/>
      <c r="HW20" s="351"/>
      <c r="HX20" s="352"/>
      <c r="HY20" s="353"/>
      <c r="HZ20" s="31"/>
      <c r="IA20" s="353"/>
      <c r="IB20" s="351"/>
      <c r="IC20" s="353"/>
      <c r="ID20" s="353"/>
      <c r="IE20" s="354"/>
      <c r="IH20" s="351"/>
      <c r="II20" s="352"/>
      <c r="IJ20" s="353"/>
      <c r="IL20" s="353"/>
      <c r="IM20" s="351"/>
      <c r="IN20" s="352"/>
      <c r="IO20" s="353"/>
      <c r="IP20" s="31"/>
      <c r="IQ20" s="353"/>
      <c r="IR20" s="351"/>
      <c r="IS20" s="353"/>
      <c r="IT20" s="353"/>
      <c r="IU20" s="354"/>
      <c r="IX20" s="351"/>
      <c r="IY20" s="352"/>
      <c r="IZ20" s="353"/>
      <c r="JB20" s="353"/>
      <c r="JC20" s="351"/>
      <c r="JD20" s="352"/>
      <c r="JE20" s="353"/>
      <c r="JF20" s="31"/>
      <c r="JG20" s="353"/>
      <c r="JH20" s="351"/>
      <c r="JI20" s="353"/>
      <c r="JJ20" s="353"/>
      <c r="JK20" s="354"/>
      <c r="JN20" s="351"/>
      <c r="JO20" s="352"/>
      <c r="JP20" s="353"/>
      <c r="JR20" s="353"/>
      <c r="JS20" s="351"/>
      <c r="JT20" s="352"/>
      <c r="JU20" s="353"/>
      <c r="JV20" s="31"/>
      <c r="JW20" s="353"/>
      <c r="JX20" s="351"/>
      <c r="JY20" s="353"/>
      <c r="JZ20" s="353"/>
      <c r="KA20" s="354"/>
      <c r="KD20" s="351"/>
      <c r="KE20" s="352"/>
      <c r="KF20" s="353"/>
      <c r="KH20" s="353"/>
      <c r="KI20" s="351"/>
      <c r="KJ20" s="352"/>
      <c r="KK20" s="353"/>
      <c r="KL20" s="31"/>
      <c r="KM20" s="353"/>
      <c r="KN20" s="351"/>
      <c r="KO20" s="353"/>
      <c r="KP20" s="353"/>
      <c r="KQ20" s="354"/>
      <c r="KT20" s="351"/>
      <c r="KU20" s="352"/>
      <c r="KV20" s="353"/>
      <c r="KX20" s="353"/>
      <c r="KY20" s="351"/>
      <c r="KZ20" s="352"/>
      <c r="LA20" s="353"/>
      <c r="LB20" s="31"/>
      <c r="LC20" s="353"/>
      <c r="LD20" s="351"/>
      <c r="LE20" s="353"/>
      <c r="LF20" s="353"/>
      <c r="LG20" s="354"/>
      <c r="LJ20" s="351"/>
      <c r="LK20" s="352"/>
      <c r="LL20" s="353"/>
      <c r="LN20" s="353"/>
      <c r="LO20" s="351"/>
      <c r="LP20" s="352"/>
      <c r="LQ20" s="353"/>
      <c r="LR20" s="31"/>
      <c r="LS20" s="353"/>
      <c r="LT20" s="351"/>
      <c r="LU20" s="353"/>
      <c r="LV20" s="353"/>
      <c r="LW20" s="354"/>
      <c r="LZ20" s="351"/>
      <c r="MA20" s="352"/>
      <c r="MB20" s="353"/>
      <c r="MD20" s="353"/>
      <c r="ME20" s="351"/>
      <c r="MF20" s="352"/>
      <c r="MG20" s="353"/>
      <c r="MH20" s="31"/>
      <c r="MI20" s="353"/>
      <c r="MJ20" s="351"/>
      <c r="MK20" s="353"/>
      <c r="ML20" s="353"/>
      <c r="MM20" s="354"/>
      <c r="MP20" s="351"/>
      <c r="MQ20" s="352"/>
      <c r="MR20" s="353"/>
      <c r="MT20" s="353"/>
      <c r="MU20" s="351"/>
      <c r="MV20" s="352"/>
      <c r="MW20" s="353"/>
      <c r="MX20" s="31"/>
      <c r="MY20" s="353"/>
      <c r="MZ20" s="351"/>
      <c r="NA20" s="353"/>
      <c r="NB20" s="353"/>
      <c r="NC20" s="354"/>
      <c r="NF20" s="351"/>
      <c r="NG20" s="352"/>
      <c r="NH20" s="353"/>
      <c r="NJ20" s="353"/>
      <c r="NK20" s="351"/>
      <c r="NL20" s="352"/>
      <c r="NM20" s="353"/>
      <c r="NN20" s="31"/>
      <c r="NO20" s="353"/>
      <c r="NP20" s="351"/>
      <c r="NQ20" s="353"/>
      <c r="NR20" s="353"/>
      <c r="NS20" s="354"/>
      <c r="NV20" s="351"/>
      <c r="NW20" s="352"/>
      <c r="NX20" s="353"/>
      <c r="NZ20" s="353"/>
      <c r="OA20" s="351"/>
      <c r="OB20" s="352"/>
      <c r="OC20" s="353"/>
      <c r="OD20" s="31"/>
      <c r="OE20" s="353"/>
      <c r="OF20" s="351"/>
      <c r="OG20" s="353"/>
      <c r="OH20" s="353"/>
      <c r="OI20" s="354"/>
      <c r="OL20" s="351"/>
      <c r="OM20" s="352"/>
      <c r="ON20" s="353"/>
      <c r="OP20" s="353"/>
      <c r="OQ20" s="351"/>
      <c r="OR20" s="352"/>
      <c r="OS20" s="353"/>
      <c r="OT20" s="31"/>
      <c r="OU20" s="353"/>
      <c r="OV20" s="351"/>
      <c r="OW20" s="353"/>
      <c r="OX20" s="353"/>
      <c r="OY20" s="354"/>
      <c r="PB20" s="351"/>
      <c r="PC20" s="352"/>
      <c r="PD20" s="353"/>
      <c r="PF20" s="353"/>
      <c r="PG20" s="351"/>
      <c r="PH20" s="352"/>
      <c r="PI20" s="353"/>
      <c r="PJ20" s="31"/>
      <c r="PK20" s="353"/>
      <c r="PL20" s="351"/>
      <c r="PM20" s="353"/>
      <c r="PN20" s="353"/>
      <c r="PO20" s="354"/>
      <c r="PR20" s="351"/>
      <c r="PS20" s="352"/>
      <c r="PT20" s="353"/>
      <c r="PV20" s="353"/>
      <c r="PW20" s="351"/>
      <c r="PX20" s="352"/>
      <c r="PY20" s="353"/>
      <c r="PZ20" s="31"/>
      <c r="QA20" s="353"/>
      <c r="QB20" s="351"/>
      <c r="QC20" s="353"/>
      <c r="QD20" s="353"/>
      <c r="QE20" s="354"/>
      <c r="QH20" s="351"/>
      <c r="QI20" s="352"/>
      <c r="QJ20" s="353"/>
      <c r="QL20" s="353"/>
      <c r="QM20" s="351"/>
      <c r="QN20" s="352"/>
      <c r="QO20" s="353"/>
      <c r="QP20" s="31"/>
      <c r="QQ20" s="353"/>
      <c r="QR20" s="351"/>
      <c r="QS20" s="353"/>
      <c r="QT20" s="353"/>
      <c r="QU20" s="354"/>
      <c r="QX20" s="351"/>
      <c r="QY20" s="352"/>
      <c r="QZ20" s="353"/>
      <c r="RB20" s="353"/>
      <c r="RC20" s="351"/>
      <c r="RD20" s="352"/>
      <c r="RE20" s="353"/>
      <c r="RF20" s="31"/>
      <c r="RG20" s="353"/>
      <c r="RH20" s="351"/>
      <c r="RI20" s="353"/>
      <c r="RJ20" s="353"/>
      <c r="RK20" s="354"/>
      <c r="RN20" s="351"/>
      <c r="RO20" s="352"/>
      <c r="RP20" s="353"/>
      <c r="RR20" s="353"/>
      <c r="RS20" s="351"/>
      <c r="RT20" s="352"/>
      <c r="RU20" s="353"/>
      <c r="RV20" s="31"/>
      <c r="RW20" s="353"/>
      <c r="RX20" s="351"/>
      <c r="RY20" s="353"/>
      <c r="RZ20" s="353"/>
      <c r="SA20" s="354"/>
      <c r="SD20" s="351"/>
      <c r="SE20" s="352"/>
      <c r="SF20" s="353"/>
      <c r="SH20" s="353"/>
      <c r="SI20" s="351"/>
      <c r="SJ20" s="352"/>
      <c r="SK20" s="353"/>
      <c r="SL20" s="31"/>
      <c r="SM20" s="353"/>
      <c r="SN20" s="351"/>
      <c r="SO20" s="353"/>
      <c r="SP20" s="353"/>
      <c r="SQ20" s="354"/>
      <c r="ST20" s="351"/>
      <c r="SU20" s="352"/>
      <c r="SV20" s="353"/>
      <c r="SX20" s="353"/>
      <c r="SY20" s="351"/>
      <c r="SZ20" s="352"/>
      <c r="TA20" s="353"/>
      <c r="TB20" s="31"/>
      <c r="TC20" s="353"/>
      <c r="TD20" s="351"/>
      <c r="TE20" s="353"/>
      <c r="TF20" s="353"/>
      <c r="TG20" s="354"/>
      <c r="TJ20" s="351"/>
      <c r="TK20" s="352"/>
      <c r="TL20" s="353"/>
      <c r="TN20" s="353"/>
      <c r="TO20" s="351"/>
      <c r="TP20" s="352"/>
      <c r="TQ20" s="353"/>
      <c r="TR20" s="31"/>
      <c r="TS20" s="353"/>
      <c r="TT20" s="351"/>
      <c r="TU20" s="353"/>
      <c r="TV20" s="353"/>
      <c r="TW20" s="354"/>
      <c r="TZ20" s="351"/>
      <c r="UA20" s="352"/>
      <c r="UB20" s="353"/>
      <c r="UD20" s="353"/>
      <c r="UE20" s="351"/>
      <c r="UF20" s="352"/>
      <c r="UG20" s="353"/>
      <c r="UH20" s="31"/>
      <c r="UI20" s="353"/>
      <c r="UJ20" s="351"/>
      <c r="UK20" s="353"/>
      <c r="UL20" s="353"/>
      <c r="UM20" s="354"/>
      <c r="UP20" s="351"/>
      <c r="UQ20" s="352"/>
      <c r="UR20" s="353"/>
      <c r="UT20" s="353"/>
      <c r="UU20" s="351"/>
      <c r="UV20" s="352"/>
      <c r="UW20" s="353"/>
      <c r="UX20" s="31"/>
      <c r="UY20" s="353"/>
      <c r="UZ20" s="351"/>
      <c r="VA20" s="353"/>
      <c r="VB20" s="353"/>
      <c r="VC20" s="354"/>
      <c r="VF20" s="351"/>
      <c r="VG20" s="352"/>
      <c r="VH20" s="353"/>
      <c r="VJ20" s="353"/>
      <c r="VK20" s="351"/>
      <c r="VL20" s="352"/>
      <c r="VM20" s="353"/>
      <c r="VN20" s="31"/>
      <c r="VO20" s="353"/>
      <c r="VP20" s="351"/>
      <c r="VQ20" s="353"/>
      <c r="VR20" s="353"/>
      <c r="VS20" s="354"/>
      <c r="VV20" s="351"/>
      <c r="VW20" s="352"/>
      <c r="VX20" s="353"/>
      <c r="VZ20" s="353"/>
      <c r="WA20" s="351"/>
      <c r="WB20" s="352"/>
      <c r="WC20" s="353"/>
      <c r="WD20" s="31"/>
      <c r="WE20" s="353"/>
      <c r="WF20" s="351"/>
      <c r="WG20" s="353"/>
      <c r="WH20" s="353"/>
      <c r="WI20" s="354"/>
      <c r="WL20" s="351"/>
      <c r="WM20" s="352"/>
      <c r="WN20" s="353"/>
      <c r="WP20" s="353"/>
      <c r="WQ20" s="351"/>
      <c r="WR20" s="352"/>
      <c r="WS20" s="353"/>
      <c r="WT20" s="31"/>
      <c r="WU20" s="353"/>
      <c r="WV20" s="351"/>
      <c r="WW20" s="353"/>
      <c r="WX20" s="353"/>
      <c r="WY20" s="354"/>
      <c r="XB20" s="351"/>
      <c r="XC20" s="352"/>
      <c r="XD20" s="353"/>
      <c r="XF20" s="353"/>
      <c r="XG20" s="351"/>
      <c r="XH20" s="352"/>
      <c r="XI20" s="353"/>
      <c r="XJ20" s="31"/>
      <c r="XK20" s="353"/>
      <c r="XL20" s="351"/>
      <c r="XM20" s="353"/>
      <c r="XN20" s="353"/>
      <c r="XO20" s="354"/>
      <c r="XR20" s="351"/>
      <c r="XS20" s="352"/>
      <c r="XT20" s="353"/>
      <c r="XV20" s="353"/>
      <c r="XW20" s="351"/>
      <c r="XX20" s="352"/>
      <c r="XY20" s="353"/>
      <c r="XZ20" s="31"/>
      <c r="YA20" s="353"/>
      <c r="YB20" s="351"/>
      <c r="YC20" s="353"/>
      <c r="YD20" s="353"/>
      <c r="YE20" s="354"/>
      <c r="YH20" s="351"/>
      <c r="YI20" s="352"/>
      <c r="YJ20" s="353"/>
      <c r="YL20" s="353"/>
      <c r="YM20" s="351"/>
      <c r="YN20" s="352"/>
      <c r="YO20" s="353"/>
      <c r="YP20" s="31"/>
      <c r="YQ20" s="353"/>
      <c r="YR20" s="351"/>
      <c r="YS20" s="353"/>
      <c r="YT20" s="353"/>
      <c r="YU20" s="354"/>
      <c r="YX20" s="351"/>
      <c r="YY20" s="352"/>
      <c r="YZ20" s="353"/>
      <c r="ZB20" s="353"/>
      <c r="ZC20" s="351"/>
      <c r="ZD20" s="352"/>
      <c r="ZE20" s="353"/>
      <c r="ZF20" s="31"/>
      <c r="ZG20" s="353"/>
      <c r="ZH20" s="351"/>
      <c r="ZI20" s="353"/>
      <c r="ZJ20" s="353"/>
      <c r="ZK20" s="354"/>
      <c r="ZN20" s="351"/>
      <c r="ZO20" s="352"/>
      <c r="ZP20" s="353"/>
      <c r="ZR20" s="353"/>
      <c r="ZS20" s="351"/>
      <c r="ZT20" s="352"/>
      <c r="ZU20" s="353"/>
      <c r="ZV20" s="31"/>
      <c r="ZW20" s="353"/>
      <c r="ZX20" s="351"/>
      <c r="ZY20" s="353"/>
      <c r="ZZ20" s="353"/>
      <c r="AAA20" s="354"/>
      <c r="AAD20" s="351"/>
      <c r="AAE20" s="352"/>
      <c r="AAF20" s="353"/>
      <c r="AAH20" s="353"/>
      <c r="AAI20" s="351"/>
      <c r="AAJ20" s="352"/>
      <c r="AAK20" s="353"/>
      <c r="AAL20" s="31"/>
      <c r="AAM20" s="353"/>
      <c r="AAN20" s="351"/>
      <c r="AAO20" s="353"/>
      <c r="AAP20" s="353"/>
      <c r="AAQ20" s="354"/>
      <c r="AAT20" s="351"/>
      <c r="AAU20" s="352"/>
      <c r="AAV20" s="353"/>
      <c r="AAX20" s="353"/>
      <c r="AAY20" s="351"/>
      <c r="AAZ20" s="352"/>
      <c r="ABA20" s="353"/>
      <c r="ABB20" s="31"/>
      <c r="ABC20" s="353"/>
      <c r="ABD20" s="351"/>
      <c r="ABE20" s="353"/>
      <c r="ABF20" s="353"/>
      <c r="ABG20" s="354"/>
      <c r="ABJ20" s="351"/>
      <c r="ABK20" s="352"/>
      <c r="ABL20" s="353"/>
      <c r="ABN20" s="353"/>
      <c r="ABO20" s="351"/>
      <c r="ABP20" s="352"/>
      <c r="ABQ20" s="353"/>
      <c r="ABR20" s="31"/>
      <c r="ABS20" s="353"/>
      <c r="ABT20" s="351"/>
      <c r="ABU20" s="353"/>
      <c r="ABV20" s="353"/>
      <c r="ABW20" s="354"/>
      <c r="ABZ20" s="351"/>
      <c r="ACA20" s="352"/>
      <c r="ACB20" s="353"/>
      <c r="ACD20" s="353"/>
      <c r="ACE20" s="351"/>
      <c r="ACF20" s="352"/>
      <c r="ACG20" s="353"/>
      <c r="ACH20" s="31"/>
      <c r="ACI20" s="353"/>
      <c r="ACJ20" s="351"/>
      <c r="ACK20" s="353"/>
      <c r="ACL20" s="353"/>
      <c r="ACM20" s="354"/>
      <c r="ACP20" s="351"/>
      <c r="ACQ20" s="352"/>
      <c r="ACR20" s="353"/>
      <c r="ACT20" s="353"/>
      <c r="ACU20" s="351"/>
      <c r="ACV20" s="352"/>
      <c r="ACW20" s="353"/>
      <c r="ACX20" s="31"/>
      <c r="ACY20" s="353"/>
      <c r="ACZ20" s="351"/>
      <c r="ADA20" s="353"/>
      <c r="ADB20" s="353"/>
      <c r="ADC20" s="354"/>
      <c r="ADF20" s="351"/>
      <c r="ADG20" s="352"/>
      <c r="ADH20" s="353"/>
      <c r="ADJ20" s="353"/>
      <c r="ADK20" s="351"/>
      <c r="ADL20" s="352"/>
      <c r="ADM20" s="353"/>
      <c r="ADN20" s="31"/>
      <c r="ADO20" s="353"/>
      <c r="ADP20" s="351"/>
      <c r="ADQ20" s="353"/>
      <c r="ADR20" s="353"/>
      <c r="ADS20" s="354"/>
      <c r="ADV20" s="351"/>
      <c r="ADW20" s="352"/>
      <c r="ADX20" s="353"/>
      <c r="ADZ20" s="353"/>
      <c r="AEA20" s="351"/>
      <c r="AEB20" s="352"/>
      <c r="AEC20" s="353"/>
      <c r="AED20" s="31"/>
      <c r="AEE20" s="353"/>
      <c r="AEF20" s="351"/>
      <c r="AEG20" s="353"/>
      <c r="AEH20" s="353"/>
      <c r="AEI20" s="354"/>
      <c r="AEL20" s="351"/>
      <c r="AEM20" s="352"/>
      <c r="AEN20" s="353"/>
      <c r="AEP20" s="353"/>
      <c r="AEQ20" s="351"/>
      <c r="AER20" s="352"/>
      <c r="AES20" s="353"/>
      <c r="AET20" s="31"/>
      <c r="AEU20" s="353"/>
      <c r="AEV20" s="351"/>
      <c r="AEW20" s="353"/>
      <c r="AEX20" s="353"/>
      <c r="AEY20" s="354"/>
      <c r="AFB20" s="351"/>
      <c r="AFC20" s="352"/>
      <c r="AFD20" s="353"/>
      <c r="AFF20" s="353"/>
      <c r="AFG20" s="351"/>
      <c r="AFH20" s="352"/>
      <c r="AFI20" s="353"/>
      <c r="AFJ20" s="31"/>
      <c r="AFK20" s="353"/>
      <c r="AFL20" s="351"/>
      <c r="AFM20" s="353"/>
      <c r="AFN20" s="353"/>
      <c r="AFO20" s="354"/>
      <c r="AFR20" s="351"/>
      <c r="AFS20" s="352"/>
      <c r="AFT20" s="353"/>
      <c r="AFV20" s="353"/>
      <c r="AFW20" s="351"/>
      <c r="AFX20" s="352"/>
      <c r="AFY20" s="353"/>
      <c r="AFZ20" s="31"/>
      <c r="AGA20" s="353"/>
      <c r="AGB20" s="351"/>
      <c r="AGC20" s="353"/>
      <c r="AGD20" s="353"/>
      <c r="AGE20" s="354"/>
      <c r="AGH20" s="351"/>
      <c r="AGI20" s="352"/>
      <c r="AGJ20" s="353"/>
      <c r="AGL20" s="353"/>
      <c r="AGM20" s="351"/>
      <c r="AGN20" s="352"/>
      <c r="AGO20" s="353"/>
      <c r="AGP20" s="31"/>
      <c r="AGQ20" s="353"/>
      <c r="AGR20" s="351"/>
      <c r="AGS20" s="353"/>
      <c r="AGT20" s="353"/>
      <c r="AGU20" s="354"/>
      <c r="AGX20" s="351"/>
      <c r="AGY20" s="352"/>
      <c r="AGZ20" s="353"/>
      <c r="AHB20" s="353"/>
      <c r="AHC20" s="351"/>
      <c r="AHD20" s="352"/>
      <c r="AHE20" s="353"/>
      <c r="AHF20" s="31"/>
      <c r="AHG20" s="353"/>
      <c r="AHH20" s="351"/>
      <c r="AHI20" s="353"/>
      <c r="AHJ20" s="353"/>
      <c r="AHK20" s="354"/>
      <c r="AHN20" s="351"/>
      <c r="AHO20" s="352"/>
      <c r="AHP20" s="353"/>
      <c r="AHR20" s="353"/>
      <c r="AHS20" s="351"/>
      <c r="AHT20" s="352"/>
      <c r="AHU20" s="353"/>
      <c r="AHV20" s="31"/>
      <c r="AHW20" s="353"/>
      <c r="AHX20" s="351"/>
      <c r="AHY20" s="353"/>
      <c r="AHZ20" s="353"/>
      <c r="AIA20" s="354"/>
      <c r="AID20" s="351"/>
      <c r="AIE20" s="352"/>
      <c r="AIF20" s="353"/>
      <c r="AIH20" s="353"/>
      <c r="AII20" s="351"/>
      <c r="AIJ20" s="352"/>
      <c r="AIK20" s="353"/>
      <c r="AIL20" s="31"/>
      <c r="AIM20" s="353"/>
      <c r="AIN20" s="351"/>
      <c r="AIO20" s="353"/>
      <c r="AIP20" s="353"/>
      <c r="AIQ20" s="354"/>
      <c r="AIT20" s="351"/>
      <c r="AIU20" s="352"/>
      <c r="AIV20" s="353"/>
      <c r="AIX20" s="353"/>
      <c r="AIY20" s="351"/>
      <c r="AIZ20" s="352"/>
      <c r="AJA20" s="353"/>
      <c r="AJB20" s="31"/>
      <c r="AJC20" s="353"/>
      <c r="AJD20" s="351"/>
      <c r="AJE20" s="353"/>
      <c r="AJF20" s="353"/>
      <c r="AJG20" s="354"/>
      <c r="AJJ20" s="351"/>
      <c r="AJK20" s="352"/>
      <c r="AJL20" s="353"/>
      <c r="AJN20" s="353"/>
      <c r="AJO20" s="351"/>
      <c r="AJP20" s="352"/>
      <c r="AJQ20" s="353"/>
      <c r="AJR20" s="31"/>
      <c r="AJS20" s="353"/>
      <c r="AJT20" s="351"/>
      <c r="AJU20" s="353"/>
      <c r="AJV20" s="353"/>
      <c r="AJW20" s="354"/>
      <c r="AJZ20" s="351"/>
      <c r="AKA20" s="352"/>
      <c r="AKB20" s="353"/>
      <c r="AKD20" s="353"/>
      <c r="AKE20" s="351"/>
      <c r="AKF20" s="352"/>
      <c r="AKG20" s="353"/>
      <c r="AKH20" s="31"/>
      <c r="AKI20" s="353"/>
      <c r="AKJ20" s="351"/>
      <c r="AKK20" s="353"/>
      <c r="AKL20" s="353"/>
      <c r="AKM20" s="354"/>
      <c r="AKP20" s="351"/>
      <c r="AKQ20" s="352"/>
      <c r="AKR20" s="353"/>
      <c r="AKT20" s="353"/>
      <c r="AKU20" s="351"/>
      <c r="AKV20" s="352"/>
      <c r="AKW20" s="353"/>
      <c r="AKX20" s="31"/>
      <c r="AKY20" s="353"/>
      <c r="AKZ20" s="351"/>
      <c r="ALA20" s="353"/>
      <c r="ALB20" s="353"/>
      <c r="ALC20" s="354"/>
      <c r="ALF20" s="351"/>
      <c r="ALG20" s="352"/>
      <c r="ALH20" s="353"/>
      <c r="ALJ20" s="353"/>
      <c r="ALK20" s="351"/>
      <c r="ALL20" s="352"/>
      <c r="ALM20" s="353"/>
      <c r="ALN20" s="31"/>
      <c r="ALO20" s="353"/>
      <c r="ALP20" s="351"/>
      <c r="ALQ20" s="353"/>
      <c r="ALR20" s="353"/>
      <c r="ALS20" s="354"/>
      <c r="ALV20" s="351"/>
      <c r="ALW20" s="352"/>
      <c r="ALX20" s="353"/>
      <c r="ALZ20" s="353"/>
      <c r="AMA20" s="351"/>
      <c r="AMB20" s="352"/>
      <c r="AMC20" s="353"/>
      <c r="AMD20" s="31"/>
      <c r="AME20" s="353"/>
      <c r="AMF20" s="351"/>
      <c r="AMG20" s="353"/>
      <c r="AMH20" s="353"/>
      <c r="AMI20" s="354"/>
      <c r="AML20" s="351"/>
      <c r="AMM20" s="352"/>
      <c r="AMN20" s="353"/>
      <c r="AMP20" s="353"/>
      <c r="AMQ20" s="351"/>
      <c r="AMR20" s="352"/>
      <c r="AMS20" s="353"/>
      <c r="AMT20" s="31"/>
      <c r="AMU20" s="353"/>
      <c r="AMV20" s="351"/>
      <c r="AMW20" s="353"/>
      <c r="AMX20" s="353"/>
      <c r="AMY20" s="354"/>
      <c r="ANB20" s="351"/>
      <c r="ANC20" s="352"/>
      <c r="AND20" s="353"/>
      <c r="ANF20" s="353"/>
      <c r="ANG20" s="351"/>
      <c r="ANH20" s="352"/>
      <c r="ANI20" s="353"/>
      <c r="ANJ20" s="31"/>
      <c r="ANK20" s="353"/>
      <c r="ANL20" s="351"/>
      <c r="ANM20" s="353"/>
      <c r="ANN20" s="353"/>
      <c r="ANO20" s="354"/>
      <c r="ANR20" s="351"/>
      <c r="ANS20" s="352"/>
      <c r="ANT20" s="353"/>
      <c r="ANV20" s="353"/>
      <c r="ANW20" s="351"/>
      <c r="ANX20" s="352"/>
      <c r="ANY20" s="353"/>
      <c r="ANZ20" s="31"/>
      <c r="AOA20" s="353"/>
      <c r="AOB20" s="351"/>
      <c r="AOC20" s="353"/>
      <c r="AOD20" s="353"/>
      <c r="AOE20" s="354"/>
      <c r="AOH20" s="351"/>
      <c r="AOI20" s="352"/>
      <c r="AOJ20" s="353"/>
      <c r="AOL20" s="353"/>
      <c r="AOM20" s="351"/>
      <c r="AON20" s="352"/>
      <c r="AOO20" s="353"/>
      <c r="AOP20" s="31"/>
      <c r="AOQ20" s="353"/>
      <c r="AOR20" s="351"/>
      <c r="AOS20" s="353"/>
      <c r="AOT20" s="353"/>
      <c r="AOU20" s="354"/>
      <c r="AOX20" s="351"/>
      <c r="AOY20" s="352"/>
      <c r="AOZ20" s="353"/>
      <c r="APB20" s="353"/>
      <c r="APC20" s="351"/>
      <c r="APD20" s="352"/>
      <c r="APE20" s="353"/>
      <c r="APF20" s="31"/>
      <c r="APG20" s="353"/>
      <c r="APH20" s="351"/>
      <c r="API20" s="353"/>
      <c r="APJ20" s="353"/>
      <c r="APK20" s="354"/>
      <c r="APN20" s="351"/>
      <c r="APO20" s="352"/>
      <c r="APP20" s="353"/>
      <c r="APR20" s="353"/>
      <c r="APS20" s="351"/>
      <c r="APT20" s="352"/>
      <c r="APU20" s="353"/>
      <c r="APV20" s="31"/>
      <c r="APW20" s="353"/>
      <c r="APX20" s="351"/>
      <c r="APY20" s="353"/>
      <c r="APZ20" s="353"/>
      <c r="AQA20" s="354"/>
      <c r="AQD20" s="351"/>
      <c r="AQE20" s="352"/>
      <c r="AQF20" s="353"/>
      <c r="AQH20" s="353"/>
      <c r="AQI20" s="351"/>
      <c r="AQJ20" s="352"/>
      <c r="AQK20" s="353"/>
      <c r="AQL20" s="31"/>
      <c r="AQM20" s="353"/>
      <c r="AQN20" s="351"/>
      <c r="AQO20" s="353"/>
      <c r="AQP20" s="353"/>
      <c r="AQQ20" s="354"/>
      <c r="AQT20" s="351"/>
      <c r="AQU20" s="352"/>
      <c r="AQV20" s="353"/>
      <c r="AQX20" s="353"/>
      <c r="AQY20" s="351"/>
      <c r="AQZ20" s="352"/>
      <c r="ARA20" s="353"/>
      <c r="ARB20" s="31"/>
      <c r="ARC20" s="353"/>
      <c r="ARD20" s="351"/>
      <c r="ARE20" s="353"/>
      <c r="ARF20" s="353"/>
      <c r="ARG20" s="354"/>
      <c r="ARJ20" s="351"/>
      <c r="ARK20" s="352"/>
      <c r="ARL20" s="353"/>
      <c r="ARN20" s="353"/>
      <c r="ARO20" s="351"/>
      <c r="ARP20" s="352"/>
      <c r="ARQ20" s="353"/>
      <c r="ARR20" s="31"/>
      <c r="ARS20" s="353"/>
      <c r="ART20" s="351"/>
      <c r="ARU20" s="353"/>
      <c r="ARV20" s="353"/>
      <c r="ARW20" s="354"/>
      <c r="ARZ20" s="351"/>
      <c r="ASA20" s="352"/>
      <c r="ASB20" s="353"/>
      <c r="ASD20" s="353"/>
      <c r="ASE20" s="351"/>
      <c r="ASF20" s="352"/>
      <c r="ASG20" s="353"/>
      <c r="ASH20" s="31"/>
      <c r="ASI20" s="353"/>
      <c r="ASJ20" s="351"/>
      <c r="ASK20" s="353"/>
      <c r="ASL20" s="353"/>
      <c r="ASM20" s="354"/>
      <c r="ASP20" s="351"/>
      <c r="ASQ20" s="352"/>
      <c r="ASR20" s="353"/>
      <c r="AST20" s="353"/>
      <c r="ASU20" s="351"/>
      <c r="ASV20" s="352"/>
      <c r="ASW20" s="353"/>
      <c r="ASX20" s="31"/>
      <c r="ASY20" s="353"/>
      <c r="ASZ20" s="351"/>
      <c r="ATA20" s="353"/>
      <c r="ATB20" s="353"/>
      <c r="ATC20" s="354"/>
      <c r="ATF20" s="351"/>
      <c r="ATG20" s="352"/>
      <c r="ATH20" s="353"/>
      <c r="ATJ20" s="353"/>
      <c r="ATK20" s="351"/>
      <c r="ATL20" s="352"/>
      <c r="ATM20" s="353"/>
      <c r="ATN20" s="31"/>
      <c r="ATO20" s="353"/>
      <c r="ATP20" s="351"/>
      <c r="ATQ20" s="353"/>
      <c r="ATR20" s="353"/>
      <c r="ATS20" s="354"/>
      <c r="ATV20" s="351"/>
      <c r="ATW20" s="352"/>
      <c r="ATX20" s="353"/>
      <c r="ATZ20" s="353"/>
      <c r="AUA20" s="351"/>
      <c r="AUB20" s="352"/>
      <c r="AUC20" s="353"/>
      <c r="AUD20" s="31"/>
      <c r="AUE20" s="353"/>
      <c r="AUF20" s="351"/>
      <c r="AUG20" s="353"/>
      <c r="AUH20" s="353"/>
      <c r="AUI20" s="354"/>
      <c r="AUL20" s="351"/>
      <c r="AUM20" s="352"/>
      <c r="AUN20" s="353"/>
      <c r="AUP20" s="353"/>
      <c r="AUQ20" s="351"/>
      <c r="AUR20" s="352"/>
      <c r="AUS20" s="353"/>
      <c r="AUT20" s="31"/>
      <c r="AUU20" s="353"/>
      <c r="AUV20" s="351"/>
      <c r="AUW20" s="353"/>
      <c r="AUX20" s="353"/>
      <c r="AUY20" s="354"/>
      <c r="AVB20" s="351"/>
      <c r="AVC20" s="352"/>
      <c r="AVD20" s="353"/>
      <c r="AVF20" s="353"/>
      <c r="AVG20" s="351"/>
      <c r="AVH20" s="352"/>
      <c r="AVI20" s="353"/>
      <c r="AVJ20" s="31"/>
      <c r="AVK20" s="353"/>
      <c r="AVL20" s="351"/>
      <c r="AVM20" s="353"/>
      <c r="AVN20" s="353"/>
      <c r="AVO20" s="354"/>
      <c r="AVR20" s="351"/>
      <c r="AVS20" s="352"/>
      <c r="AVT20" s="353"/>
      <c r="AVV20" s="353"/>
      <c r="AVW20" s="351"/>
      <c r="AVX20" s="352"/>
      <c r="AVY20" s="353"/>
      <c r="AVZ20" s="31"/>
      <c r="AWA20" s="353"/>
      <c r="AWB20" s="351"/>
      <c r="AWC20" s="353"/>
      <c r="AWD20" s="353"/>
      <c r="AWE20" s="354"/>
      <c r="AWH20" s="351"/>
      <c r="AWI20" s="352"/>
      <c r="AWJ20" s="353"/>
      <c r="AWL20" s="353"/>
      <c r="AWM20" s="351"/>
      <c r="AWN20" s="352"/>
      <c r="AWO20" s="353"/>
      <c r="AWP20" s="31"/>
      <c r="AWQ20" s="353"/>
      <c r="AWR20" s="351"/>
      <c r="AWS20" s="353"/>
      <c r="AWT20" s="353"/>
      <c r="AWU20" s="354"/>
      <c r="AWX20" s="351"/>
      <c r="AWY20" s="352"/>
      <c r="AWZ20" s="353"/>
      <c r="AXB20" s="353"/>
      <c r="AXC20" s="351"/>
      <c r="AXD20" s="352"/>
      <c r="AXE20" s="353"/>
      <c r="AXF20" s="31"/>
      <c r="AXG20" s="353"/>
      <c r="AXH20" s="351"/>
      <c r="AXI20" s="353"/>
      <c r="AXJ20" s="353"/>
      <c r="AXK20" s="354"/>
      <c r="AXN20" s="351"/>
      <c r="AXO20" s="352"/>
      <c r="AXP20" s="353"/>
      <c r="AXR20" s="353"/>
      <c r="AXS20" s="351"/>
      <c r="AXT20" s="352"/>
      <c r="AXU20" s="353"/>
      <c r="AXV20" s="31"/>
      <c r="AXW20" s="353"/>
      <c r="AXX20" s="351"/>
      <c r="AXY20" s="353"/>
      <c r="AXZ20" s="353"/>
      <c r="AYA20" s="354"/>
      <c r="AYD20" s="351"/>
      <c r="AYE20" s="352"/>
      <c r="AYF20" s="353"/>
      <c r="AYH20" s="353"/>
      <c r="AYI20" s="351"/>
      <c r="AYJ20" s="352"/>
      <c r="AYK20" s="353"/>
      <c r="AYL20" s="31"/>
      <c r="AYM20" s="353"/>
      <c r="AYN20" s="351"/>
      <c r="AYO20" s="353"/>
      <c r="AYP20" s="353"/>
      <c r="AYQ20" s="354"/>
      <c r="AYT20" s="351"/>
      <c r="AYU20" s="352"/>
      <c r="AYV20" s="353"/>
      <c r="AYX20" s="353"/>
      <c r="AYY20" s="351"/>
      <c r="AYZ20" s="352"/>
      <c r="AZA20" s="353"/>
      <c r="AZB20" s="31"/>
      <c r="AZC20" s="353"/>
      <c r="AZD20" s="351"/>
      <c r="AZE20" s="353"/>
      <c r="AZF20" s="353"/>
      <c r="AZG20" s="354"/>
      <c r="AZJ20" s="351"/>
      <c r="AZK20" s="352"/>
      <c r="AZL20" s="353"/>
      <c r="AZN20" s="353"/>
      <c r="AZO20" s="351"/>
      <c r="AZP20" s="352"/>
      <c r="AZQ20" s="353"/>
      <c r="AZR20" s="31"/>
      <c r="AZS20" s="353"/>
      <c r="AZT20" s="351"/>
      <c r="AZU20" s="353"/>
      <c r="AZV20" s="353"/>
      <c r="AZW20" s="354"/>
      <c r="AZZ20" s="351"/>
      <c r="BAA20" s="352"/>
      <c r="BAB20" s="353"/>
      <c r="BAD20" s="353"/>
      <c r="BAE20" s="351"/>
      <c r="BAF20" s="352"/>
      <c r="BAG20" s="353"/>
      <c r="BAH20" s="31"/>
      <c r="BAI20" s="353"/>
      <c r="BAJ20" s="351"/>
      <c r="BAK20" s="353"/>
      <c r="BAL20" s="353"/>
      <c r="BAM20" s="354"/>
      <c r="BAP20" s="351"/>
      <c r="BAQ20" s="352"/>
      <c r="BAR20" s="353"/>
      <c r="BAT20" s="353"/>
      <c r="BAU20" s="351"/>
      <c r="BAV20" s="352"/>
      <c r="BAW20" s="353"/>
      <c r="BAX20" s="31"/>
      <c r="BAY20" s="353"/>
      <c r="BAZ20" s="351"/>
      <c r="BBA20" s="353"/>
      <c r="BBB20" s="353"/>
      <c r="BBC20" s="354"/>
      <c r="BBF20" s="351"/>
      <c r="BBG20" s="352"/>
      <c r="BBH20" s="353"/>
      <c r="BBJ20" s="353"/>
      <c r="BBK20" s="351"/>
      <c r="BBL20" s="352"/>
      <c r="BBM20" s="353"/>
      <c r="BBN20" s="31"/>
      <c r="BBO20" s="353"/>
      <c r="BBP20" s="351"/>
      <c r="BBQ20" s="353"/>
      <c r="BBR20" s="353"/>
      <c r="BBS20" s="354"/>
      <c r="BBV20" s="351"/>
      <c r="BBW20" s="352"/>
      <c r="BBX20" s="353"/>
      <c r="BBZ20" s="353"/>
      <c r="BCA20" s="351"/>
      <c r="BCB20" s="352"/>
      <c r="BCC20" s="353"/>
      <c r="BCD20" s="31"/>
      <c r="BCE20" s="353"/>
      <c r="BCF20" s="351"/>
      <c r="BCG20" s="353"/>
      <c r="BCH20" s="353"/>
      <c r="BCI20" s="354"/>
      <c r="BCL20" s="351"/>
      <c r="BCM20" s="352"/>
      <c r="BCN20" s="353"/>
      <c r="BCP20" s="353"/>
      <c r="BCQ20" s="351"/>
      <c r="BCR20" s="352"/>
      <c r="BCS20" s="353"/>
      <c r="BCT20" s="31"/>
      <c r="BCU20" s="353"/>
      <c r="BCV20" s="351"/>
      <c r="BCW20" s="353"/>
      <c r="BCX20" s="353"/>
      <c r="BCY20" s="354"/>
      <c r="BDB20" s="351"/>
      <c r="BDC20" s="352"/>
      <c r="BDD20" s="353"/>
      <c r="BDF20" s="353"/>
      <c r="BDG20" s="351"/>
      <c r="BDH20" s="352"/>
      <c r="BDI20" s="353"/>
      <c r="BDJ20" s="31"/>
      <c r="BDK20" s="353"/>
      <c r="BDL20" s="351"/>
      <c r="BDM20" s="353"/>
      <c r="BDN20" s="353"/>
      <c r="BDO20" s="354"/>
      <c r="BDR20" s="351"/>
      <c r="BDS20" s="352"/>
      <c r="BDT20" s="353"/>
      <c r="BDV20" s="353"/>
      <c r="BDW20" s="351"/>
      <c r="BDX20" s="352"/>
      <c r="BDY20" s="353"/>
      <c r="BDZ20" s="31"/>
      <c r="BEA20" s="353"/>
      <c r="BEB20" s="351"/>
      <c r="BEC20" s="353"/>
      <c r="BED20" s="353"/>
      <c r="BEE20" s="354"/>
      <c r="BEH20" s="351"/>
      <c r="BEI20" s="352"/>
      <c r="BEJ20" s="353"/>
      <c r="BEL20" s="353"/>
      <c r="BEM20" s="351"/>
      <c r="BEN20" s="352"/>
      <c r="BEO20" s="353"/>
      <c r="BEP20" s="31"/>
      <c r="BEQ20" s="353"/>
      <c r="BER20" s="351"/>
      <c r="BES20" s="353"/>
      <c r="BET20" s="353"/>
      <c r="BEU20" s="354"/>
      <c r="BEX20" s="351"/>
      <c r="BEY20" s="352"/>
      <c r="BEZ20" s="353"/>
      <c r="BFB20" s="353"/>
      <c r="BFC20" s="351"/>
      <c r="BFD20" s="352"/>
      <c r="BFE20" s="353"/>
      <c r="BFF20" s="31"/>
      <c r="BFG20" s="353"/>
      <c r="BFH20" s="351"/>
      <c r="BFI20" s="353"/>
      <c r="BFJ20" s="353"/>
      <c r="BFK20" s="354"/>
      <c r="BFN20" s="351"/>
      <c r="BFO20" s="352"/>
      <c r="BFP20" s="353"/>
      <c r="BFR20" s="353"/>
      <c r="BFS20" s="351"/>
      <c r="BFT20" s="352"/>
      <c r="BFU20" s="353"/>
      <c r="BFV20" s="31"/>
      <c r="BFW20" s="353"/>
      <c r="BFX20" s="351"/>
      <c r="BFY20" s="353"/>
      <c r="BFZ20" s="353"/>
      <c r="BGA20" s="354"/>
      <c r="BGD20" s="351"/>
      <c r="BGE20" s="352"/>
      <c r="BGF20" s="353"/>
      <c r="BGH20" s="353"/>
      <c r="BGI20" s="351"/>
      <c r="BGJ20" s="352"/>
      <c r="BGK20" s="353"/>
      <c r="BGL20" s="31"/>
      <c r="BGM20" s="353"/>
      <c r="BGN20" s="351"/>
      <c r="BGO20" s="353"/>
      <c r="BGP20" s="353"/>
      <c r="BGQ20" s="354"/>
      <c r="BGT20" s="351"/>
      <c r="BGU20" s="352"/>
      <c r="BGV20" s="353"/>
      <c r="BGX20" s="353"/>
      <c r="BGY20" s="351"/>
      <c r="BGZ20" s="352"/>
      <c r="BHA20" s="353"/>
      <c r="BHB20" s="31"/>
      <c r="BHC20" s="353"/>
      <c r="BHD20" s="351"/>
      <c r="BHE20" s="353"/>
      <c r="BHF20" s="353"/>
      <c r="BHG20" s="354"/>
      <c r="BHJ20" s="351"/>
      <c r="BHK20" s="352"/>
      <c r="BHL20" s="353"/>
      <c r="BHN20" s="353"/>
      <c r="BHO20" s="351"/>
      <c r="BHP20" s="352"/>
      <c r="BHQ20" s="353"/>
      <c r="BHR20" s="31"/>
      <c r="BHS20" s="353"/>
      <c r="BHT20" s="351"/>
      <c r="BHU20" s="353"/>
      <c r="BHV20" s="353"/>
      <c r="BHW20" s="354"/>
      <c r="BHZ20" s="351"/>
      <c r="BIA20" s="352"/>
      <c r="BIB20" s="353"/>
      <c r="BID20" s="353"/>
      <c r="BIE20" s="351"/>
      <c r="BIF20" s="352"/>
      <c r="BIG20" s="353"/>
      <c r="BIH20" s="31"/>
      <c r="BII20" s="353"/>
      <c r="BIJ20" s="351"/>
      <c r="BIK20" s="353"/>
      <c r="BIL20" s="353"/>
      <c r="BIM20" s="354"/>
      <c r="BIP20" s="351"/>
      <c r="BIQ20" s="352"/>
      <c r="BIR20" s="353"/>
      <c r="BIT20" s="353"/>
      <c r="BIU20" s="351"/>
      <c r="BIV20" s="352"/>
      <c r="BIW20" s="353"/>
      <c r="BIX20" s="31"/>
      <c r="BIY20" s="353"/>
      <c r="BIZ20" s="351"/>
      <c r="BJA20" s="353"/>
      <c r="BJB20" s="353"/>
      <c r="BJC20" s="354"/>
      <c r="BJF20" s="351"/>
      <c r="BJG20" s="352"/>
      <c r="BJH20" s="353"/>
      <c r="BJJ20" s="353"/>
      <c r="BJK20" s="351"/>
      <c r="BJL20" s="352"/>
      <c r="BJM20" s="353"/>
      <c r="BJN20" s="31"/>
      <c r="BJO20" s="353"/>
      <c r="BJP20" s="351"/>
      <c r="BJQ20" s="353"/>
      <c r="BJR20" s="353"/>
      <c r="BJS20" s="354"/>
      <c r="BJV20" s="351"/>
      <c r="BJW20" s="352"/>
      <c r="BJX20" s="353"/>
      <c r="BJZ20" s="353"/>
      <c r="BKA20" s="351"/>
      <c r="BKB20" s="352"/>
      <c r="BKC20" s="353"/>
      <c r="BKD20" s="31"/>
      <c r="BKE20" s="353"/>
      <c r="BKF20" s="351"/>
      <c r="BKG20" s="353"/>
      <c r="BKH20" s="353"/>
      <c r="BKI20" s="354"/>
      <c r="BKL20" s="351"/>
      <c r="BKM20" s="352"/>
      <c r="BKN20" s="353"/>
      <c r="BKP20" s="353"/>
      <c r="BKQ20" s="351"/>
      <c r="BKR20" s="352"/>
      <c r="BKS20" s="353"/>
      <c r="BKT20" s="31"/>
      <c r="BKU20" s="353"/>
      <c r="BKV20" s="351"/>
      <c r="BKW20" s="353"/>
      <c r="BKX20" s="353"/>
      <c r="BKY20" s="354"/>
      <c r="BLB20" s="351"/>
      <c r="BLC20" s="352"/>
      <c r="BLD20" s="353"/>
      <c r="BLF20" s="353"/>
      <c r="BLG20" s="351"/>
      <c r="BLH20" s="352"/>
      <c r="BLI20" s="353"/>
      <c r="BLJ20" s="31"/>
      <c r="BLK20" s="353"/>
      <c r="BLL20" s="351"/>
      <c r="BLM20" s="353"/>
      <c r="BLN20" s="353"/>
      <c r="BLO20" s="354"/>
      <c r="BLR20" s="351"/>
      <c r="BLS20" s="352"/>
      <c r="BLT20" s="353"/>
      <c r="BLV20" s="353"/>
      <c r="BLW20" s="351"/>
      <c r="BLX20" s="352"/>
      <c r="BLY20" s="353"/>
      <c r="BLZ20" s="31"/>
      <c r="BMA20" s="353"/>
      <c r="BMB20" s="351"/>
      <c r="BMC20" s="353"/>
      <c r="BMD20" s="353"/>
      <c r="BME20" s="354"/>
      <c r="BMH20" s="351"/>
      <c r="BMI20" s="352"/>
      <c r="BMJ20" s="353"/>
      <c r="BML20" s="353"/>
      <c r="BMM20" s="351"/>
      <c r="BMN20" s="352"/>
      <c r="BMO20" s="353"/>
      <c r="BMP20" s="31"/>
      <c r="BMQ20" s="353"/>
      <c r="BMR20" s="351"/>
      <c r="BMS20" s="353"/>
      <c r="BMT20" s="353"/>
      <c r="BMU20" s="354"/>
      <c r="BMX20" s="351"/>
      <c r="BMY20" s="352"/>
      <c r="BMZ20" s="353"/>
      <c r="BNB20" s="353"/>
      <c r="BNC20" s="351"/>
      <c r="BND20" s="352"/>
      <c r="BNE20" s="353"/>
      <c r="BNF20" s="31"/>
      <c r="BNG20" s="353"/>
      <c r="BNH20" s="351"/>
      <c r="BNI20" s="353"/>
      <c r="BNJ20" s="353"/>
      <c r="BNK20" s="354"/>
      <c r="BNN20" s="351"/>
      <c r="BNO20" s="352"/>
      <c r="BNP20" s="353"/>
      <c r="BNR20" s="353"/>
      <c r="BNS20" s="351"/>
      <c r="BNT20" s="352"/>
      <c r="BNU20" s="353"/>
      <c r="BNV20" s="31"/>
      <c r="BNW20" s="353"/>
      <c r="BNX20" s="351"/>
      <c r="BNY20" s="353"/>
      <c r="BNZ20" s="353"/>
      <c r="BOA20" s="354"/>
      <c r="BOD20" s="351"/>
      <c r="BOE20" s="352"/>
      <c r="BOF20" s="353"/>
      <c r="BOH20" s="353"/>
      <c r="BOI20" s="351"/>
      <c r="BOJ20" s="352"/>
      <c r="BOK20" s="353"/>
      <c r="BOL20" s="31"/>
      <c r="BOM20" s="353"/>
      <c r="BON20" s="351"/>
      <c r="BOO20" s="353"/>
      <c r="BOP20" s="353"/>
      <c r="BOQ20" s="354"/>
      <c r="BOT20" s="351"/>
      <c r="BOU20" s="352"/>
      <c r="BOV20" s="353"/>
      <c r="BOX20" s="353"/>
      <c r="BOY20" s="351"/>
      <c r="BOZ20" s="352"/>
      <c r="BPA20" s="353"/>
      <c r="BPB20" s="31"/>
      <c r="BPC20" s="353"/>
      <c r="BPD20" s="351"/>
      <c r="BPE20" s="353"/>
      <c r="BPF20" s="353"/>
      <c r="BPG20" s="354"/>
      <c r="BPJ20" s="351"/>
      <c r="BPK20" s="352"/>
      <c r="BPL20" s="353"/>
      <c r="BPN20" s="353"/>
      <c r="BPO20" s="351"/>
      <c r="BPP20" s="352"/>
      <c r="BPQ20" s="353"/>
      <c r="BPR20" s="31"/>
      <c r="BPS20" s="353"/>
      <c r="BPT20" s="351"/>
      <c r="BPU20" s="353"/>
      <c r="BPV20" s="353"/>
      <c r="BPW20" s="354"/>
      <c r="BPZ20" s="351"/>
      <c r="BQA20" s="352"/>
      <c r="BQB20" s="353"/>
      <c r="BQD20" s="353"/>
      <c r="BQE20" s="351"/>
      <c r="BQF20" s="352"/>
      <c r="BQG20" s="353"/>
      <c r="BQH20" s="31"/>
      <c r="BQI20" s="353"/>
      <c r="BQJ20" s="351"/>
      <c r="BQK20" s="353"/>
      <c r="BQL20" s="353"/>
      <c r="BQM20" s="354"/>
      <c r="BQP20" s="351"/>
      <c r="BQQ20" s="352"/>
      <c r="BQR20" s="353"/>
      <c r="BQT20" s="353"/>
      <c r="BQU20" s="351"/>
      <c r="BQV20" s="352"/>
      <c r="BQW20" s="353"/>
      <c r="BQX20" s="31"/>
      <c r="BQY20" s="353"/>
      <c r="BQZ20" s="351"/>
      <c r="BRA20" s="353"/>
      <c r="BRB20" s="353"/>
      <c r="BRC20" s="354"/>
      <c r="BRF20" s="351"/>
      <c r="BRG20" s="352"/>
      <c r="BRH20" s="353"/>
      <c r="BRJ20" s="353"/>
      <c r="BRK20" s="351"/>
      <c r="BRL20" s="352"/>
      <c r="BRM20" s="353"/>
      <c r="BRN20" s="31"/>
      <c r="BRO20" s="353"/>
      <c r="BRP20" s="351"/>
      <c r="BRQ20" s="353"/>
      <c r="BRR20" s="353"/>
      <c r="BRS20" s="354"/>
      <c r="BRV20" s="351"/>
      <c r="BRW20" s="352"/>
      <c r="BRX20" s="353"/>
      <c r="BRZ20" s="353"/>
      <c r="BSA20" s="351"/>
      <c r="BSB20" s="352"/>
      <c r="BSC20" s="353"/>
      <c r="BSD20" s="31"/>
      <c r="BSE20" s="353"/>
      <c r="BSF20" s="351"/>
      <c r="BSG20" s="353"/>
      <c r="BSH20" s="353"/>
      <c r="BSI20" s="354"/>
      <c r="BSL20" s="351"/>
      <c r="BSM20" s="352"/>
      <c r="BSN20" s="353"/>
      <c r="BSP20" s="353"/>
      <c r="BSQ20" s="351"/>
      <c r="BSR20" s="352"/>
      <c r="BSS20" s="353"/>
      <c r="BST20" s="31"/>
      <c r="BSU20" s="353"/>
      <c r="BSV20" s="351"/>
      <c r="BSW20" s="353"/>
      <c r="BSX20" s="353"/>
      <c r="BSY20" s="354"/>
      <c r="BTB20" s="351"/>
      <c r="BTC20" s="352"/>
      <c r="BTD20" s="353"/>
      <c r="BTF20" s="353"/>
      <c r="BTG20" s="351"/>
      <c r="BTH20" s="352"/>
      <c r="BTI20" s="353"/>
      <c r="BTJ20" s="31"/>
      <c r="BTK20" s="353"/>
      <c r="BTL20" s="351"/>
      <c r="BTM20" s="353"/>
      <c r="BTN20" s="353"/>
      <c r="BTO20" s="354"/>
      <c r="BTR20" s="351"/>
      <c r="BTS20" s="352"/>
      <c r="BTT20" s="353"/>
      <c r="BTV20" s="353"/>
      <c r="BTW20" s="351"/>
      <c r="BTX20" s="352"/>
      <c r="BTY20" s="353"/>
      <c r="BTZ20" s="31"/>
      <c r="BUA20" s="353"/>
      <c r="BUB20" s="351"/>
      <c r="BUC20" s="353"/>
      <c r="BUD20" s="353"/>
      <c r="BUE20" s="354"/>
      <c r="BUH20" s="351"/>
      <c r="BUI20" s="352"/>
      <c r="BUJ20" s="353"/>
      <c r="BUL20" s="353"/>
      <c r="BUM20" s="351"/>
      <c r="BUN20" s="352"/>
      <c r="BUO20" s="353"/>
      <c r="BUP20" s="31"/>
      <c r="BUQ20" s="353"/>
      <c r="BUR20" s="351"/>
      <c r="BUS20" s="353"/>
      <c r="BUT20" s="353"/>
      <c r="BUU20" s="354"/>
      <c r="BUX20" s="351"/>
      <c r="BUY20" s="352"/>
      <c r="BUZ20" s="353"/>
      <c r="BVB20" s="353"/>
      <c r="BVC20" s="351"/>
      <c r="BVD20" s="352"/>
      <c r="BVE20" s="353"/>
      <c r="BVF20" s="31"/>
      <c r="BVG20" s="353"/>
      <c r="BVH20" s="351"/>
      <c r="BVI20" s="353"/>
      <c r="BVJ20" s="353"/>
      <c r="BVK20" s="354"/>
      <c r="BVN20" s="351"/>
      <c r="BVO20" s="352"/>
      <c r="BVP20" s="353"/>
      <c r="BVR20" s="353"/>
      <c r="BVS20" s="351"/>
      <c r="BVT20" s="352"/>
      <c r="BVU20" s="353"/>
      <c r="BVV20" s="31"/>
      <c r="BVW20" s="353"/>
      <c r="BVX20" s="351"/>
      <c r="BVY20" s="353"/>
      <c r="BVZ20" s="353"/>
      <c r="BWA20" s="354"/>
      <c r="BWD20" s="351"/>
      <c r="BWE20" s="352"/>
      <c r="BWF20" s="353"/>
      <c r="BWH20" s="353"/>
      <c r="BWI20" s="351"/>
      <c r="BWJ20" s="352"/>
      <c r="BWK20" s="353"/>
      <c r="BWL20" s="31"/>
      <c r="BWM20" s="353"/>
      <c r="BWN20" s="351"/>
      <c r="BWO20" s="353"/>
      <c r="BWP20" s="353"/>
      <c r="BWQ20" s="354"/>
      <c r="BWT20" s="351"/>
      <c r="BWU20" s="352"/>
      <c r="BWV20" s="353"/>
      <c r="BWX20" s="353"/>
      <c r="BWY20" s="351"/>
      <c r="BWZ20" s="352"/>
      <c r="BXA20" s="353"/>
      <c r="BXB20" s="31"/>
      <c r="BXC20" s="353"/>
      <c r="BXD20" s="351"/>
      <c r="BXE20" s="353"/>
      <c r="BXF20" s="353"/>
      <c r="BXG20" s="354"/>
      <c r="BXJ20" s="351"/>
      <c r="BXK20" s="352"/>
      <c r="BXL20" s="353"/>
      <c r="BXN20" s="353"/>
      <c r="BXO20" s="351"/>
      <c r="BXP20" s="352"/>
      <c r="BXQ20" s="353"/>
      <c r="BXR20" s="31"/>
      <c r="BXS20" s="353"/>
      <c r="BXT20" s="351"/>
      <c r="BXU20" s="353"/>
      <c r="BXV20" s="353"/>
      <c r="BXW20" s="354"/>
      <c r="BXZ20" s="351"/>
      <c r="BYA20" s="352"/>
      <c r="BYB20" s="353"/>
      <c r="BYD20" s="353"/>
      <c r="BYE20" s="351"/>
      <c r="BYF20" s="352"/>
      <c r="BYG20" s="353"/>
      <c r="BYH20" s="31"/>
      <c r="BYI20" s="353"/>
      <c r="BYJ20" s="351"/>
      <c r="BYK20" s="353"/>
      <c r="BYL20" s="353"/>
      <c r="BYM20" s="354"/>
      <c r="BYP20" s="351"/>
      <c r="BYQ20" s="352"/>
      <c r="BYR20" s="353"/>
      <c r="BYT20" s="353"/>
      <c r="BYU20" s="351"/>
      <c r="BYV20" s="352"/>
      <c r="BYW20" s="353"/>
      <c r="BYX20" s="31"/>
      <c r="BYY20" s="353"/>
      <c r="BYZ20" s="351"/>
      <c r="BZA20" s="353"/>
      <c r="BZB20" s="353"/>
      <c r="BZC20" s="354"/>
      <c r="BZF20" s="351"/>
      <c r="BZG20" s="352"/>
      <c r="BZH20" s="353"/>
      <c r="BZJ20" s="353"/>
      <c r="BZK20" s="351"/>
      <c r="BZL20" s="352"/>
      <c r="BZM20" s="353"/>
      <c r="BZN20" s="31"/>
      <c r="BZO20" s="353"/>
      <c r="BZP20" s="351"/>
      <c r="BZQ20" s="353"/>
      <c r="BZR20" s="353"/>
      <c r="BZS20" s="354"/>
      <c r="BZV20" s="351"/>
      <c r="BZW20" s="352"/>
      <c r="BZX20" s="353"/>
      <c r="BZZ20" s="353"/>
      <c r="CAA20" s="351"/>
      <c r="CAB20" s="352"/>
      <c r="CAC20" s="353"/>
      <c r="CAD20" s="31"/>
      <c r="CAE20" s="353"/>
      <c r="CAF20" s="351"/>
      <c r="CAG20" s="353"/>
      <c r="CAH20" s="353"/>
      <c r="CAI20" s="354"/>
      <c r="CAL20" s="351"/>
      <c r="CAM20" s="352"/>
      <c r="CAN20" s="353"/>
      <c r="CAP20" s="353"/>
      <c r="CAQ20" s="351"/>
      <c r="CAR20" s="352"/>
      <c r="CAS20" s="353"/>
      <c r="CAT20" s="31"/>
      <c r="CAU20" s="353"/>
      <c r="CAV20" s="351"/>
      <c r="CAW20" s="353"/>
      <c r="CAX20" s="353"/>
      <c r="CAY20" s="354"/>
      <c r="CBB20" s="351"/>
      <c r="CBC20" s="352"/>
      <c r="CBD20" s="353"/>
      <c r="CBF20" s="353"/>
      <c r="CBG20" s="351"/>
      <c r="CBH20" s="352"/>
      <c r="CBI20" s="353"/>
      <c r="CBJ20" s="31"/>
      <c r="CBK20" s="353"/>
      <c r="CBL20" s="351"/>
      <c r="CBM20" s="353"/>
      <c r="CBN20" s="353"/>
      <c r="CBO20" s="354"/>
      <c r="CBR20" s="351"/>
      <c r="CBS20" s="352"/>
      <c r="CBT20" s="353"/>
      <c r="CBV20" s="353"/>
      <c r="CBW20" s="351"/>
      <c r="CBX20" s="352"/>
      <c r="CBY20" s="353"/>
      <c r="CBZ20" s="31"/>
      <c r="CCA20" s="353"/>
      <c r="CCB20" s="351"/>
      <c r="CCC20" s="353"/>
      <c r="CCD20" s="353"/>
      <c r="CCE20" s="354"/>
      <c r="CCH20" s="351"/>
      <c r="CCI20" s="352"/>
      <c r="CCJ20" s="353"/>
      <c r="CCL20" s="353"/>
      <c r="CCM20" s="351"/>
      <c r="CCN20" s="352"/>
      <c r="CCO20" s="353"/>
      <c r="CCP20" s="31"/>
      <c r="CCQ20" s="353"/>
      <c r="CCR20" s="351"/>
      <c r="CCS20" s="353"/>
      <c r="CCT20" s="353"/>
      <c r="CCU20" s="354"/>
      <c r="CCX20" s="351"/>
      <c r="CCY20" s="352"/>
      <c r="CCZ20" s="353"/>
      <c r="CDB20" s="353"/>
      <c r="CDC20" s="351"/>
      <c r="CDD20" s="352"/>
      <c r="CDE20" s="353"/>
      <c r="CDF20" s="31"/>
      <c r="CDG20" s="353"/>
      <c r="CDH20" s="351"/>
      <c r="CDI20" s="353"/>
      <c r="CDJ20" s="353"/>
      <c r="CDK20" s="354"/>
      <c r="CDN20" s="351"/>
      <c r="CDO20" s="352"/>
      <c r="CDP20" s="353"/>
      <c r="CDR20" s="353"/>
      <c r="CDS20" s="351"/>
      <c r="CDT20" s="352"/>
      <c r="CDU20" s="353"/>
      <c r="CDV20" s="31"/>
      <c r="CDW20" s="353"/>
      <c r="CDX20" s="351"/>
      <c r="CDY20" s="353"/>
      <c r="CDZ20" s="353"/>
      <c r="CEA20" s="354"/>
      <c r="CED20" s="351"/>
      <c r="CEE20" s="352"/>
      <c r="CEF20" s="353"/>
      <c r="CEH20" s="353"/>
      <c r="CEI20" s="351"/>
      <c r="CEJ20" s="352"/>
      <c r="CEK20" s="353"/>
      <c r="CEL20" s="31"/>
      <c r="CEM20" s="353"/>
      <c r="CEN20" s="351"/>
      <c r="CEO20" s="353"/>
      <c r="CEP20" s="353"/>
      <c r="CEQ20" s="354"/>
      <c r="CET20" s="351"/>
      <c r="CEU20" s="352"/>
      <c r="CEV20" s="353"/>
      <c r="CEX20" s="353"/>
      <c r="CEY20" s="351"/>
      <c r="CEZ20" s="352"/>
      <c r="CFA20" s="353"/>
      <c r="CFB20" s="31"/>
      <c r="CFC20" s="353"/>
      <c r="CFD20" s="351"/>
      <c r="CFE20" s="353"/>
      <c r="CFF20" s="353"/>
      <c r="CFG20" s="354"/>
      <c r="CFJ20" s="351"/>
      <c r="CFK20" s="352"/>
      <c r="CFL20" s="353"/>
      <c r="CFN20" s="353"/>
      <c r="CFO20" s="351"/>
      <c r="CFP20" s="352"/>
      <c r="CFQ20" s="353"/>
      <c r="CFR20" s="31"/>
      <c r="CFS20" s="353"/>
      <c r="CFT20" s="351"/>
      <c r="CFU20" s="353"/>
      <c r="CFV20" s="353"/>
      <c r="CFW20" s="354"/>
      <c r="CFZ20" s="351"/>
      <c r="CGA20" s="352"/>
      <c r="CGB20" s="353"/>
      <c r="CGD20" s="353"/>
      <c r="CGE20" s="351"/>
      <c r="CGF20" s="352"/>
      <c r="CGG20" s="353"/>
      <c r="CGH20" s="31"/>
      <c r="CGI20" s="353"/>
      <c r="CGJ20" s="351"/>
      <c r="CGK20" s="353"/>
      <c r="CGL20" s="353"/>
      <c r="CGM20" s="354"/>
      <c r="CGP20" s="351"/>
      <c r="CGQ20" s="352"/>
      <c r="CGR20" s="353"/>
      <c r="CGT20" s="353"/>
      <c r="CGU20" s="351"/>
      <c r="CGV20" s="352"/>
      <c r="CGW20" s="353"/>
      <c r="CGX20" s="31"/>
      <c r="CGY20" s="353"/>
      <c r="CGZ20" s="351"/>
      <c r="CHA20" s="353"/>
      <c r="CHB20" s="353"/>
      <c r="CHC20" s="354"/>
      <c r="CHF20" s="351"/>
      <c r="CHG20" s="352"/>
      <c r="CHH20" s="353"/>
      <c r="CHJ20" s="353"/>
      <c r="CHK20" s="351"/>
      <c r="CHL20" s="352"/>
      <c r="CHM20" s="353"/>
      <c r="CHN20" s="31"/>
      <c r="CHO20" s="353"/>
      <c r="CHP20" s="351"/>
      <c r="CHQ20" s="353"/>
      <c r="CHR20" s="353"/>
      <c r="CHS20" s="354"/>
      <c r="CHV20" s="351"/>
      <c r="CHW20" s="352"/>
      <c r="CHX20" s="353"/>
      <c r="CHZ20" s="353"/>
      <c r="CIA20" s="351"/>
      <c r="CIB20" s="352"/>
      <c r="CIC20" s="353"/>
      <c r="CID20" s="31"/>
      <c r="CIE20" s="353"/>
      <c r="CIF20" s="351"/>
      <c r="CIG20" s="353"/>
      <c r="CIH20" s="353"/>
      <c r="CII20" s="354"/>
      <c r="CIL20" s="351"/>
      <c r="CIM20" s="352"/>
      <c r="CIN20" s="353"/>
      <c r="CIP20" s="353"/>
      <c r="CIQ20" s="351"/>
      <c r="CIR20" s="352"/>
      <c r="CIS20" s="353"/>
      <c r="CIT20" s="31"/>
      <c r="CIU20" s="353"/>
      <c r="CIV20" s="351"/>
      <c r="CIW20" s="353"/>
      <c r="CIX20" s="353"/>
      <c r="CIY20" s="354"/>
      <c r="CJB20" s="351"/>
      <c r="CJC20" s="352"/>
      <c r="CJD20" s="353"/>
      <c r="CJF20" s="353"/>
      <c r="CJG20" s="351"/>
      <c r="CJH20" s="352"/>
      <c r="CJI20" s="353"/>
      <c r="CJJ20" s="31"/>
      <c r="CJK20" s="353"/>
      <c r="CJL20" s="351"/>
      <c r="CJM20" s="353"/>
      <c r="CJN20" s="353"/>
      <c r="CJO20" s="354"/>
      <c r="CJR20" s="351"/>
      <c r="CJS20" s="352"/>
      <c r="CJT20" s="353"/>
      <c r="CJV20" s="353"/>
      <c r="CJW20" s="351"/>
      <c r="CJX20" s="352"/>
      <c r="CJY20" s="353"/>
      <c r="CJZ20" s="31"/>
      <c r="CKA20" s="353"/>
      <c r="CKB20" s="351"/>
      <c r="CKC20" s="353"/>
      <c r="CKD20" s="353"/>
      <c r="CKE20" s="354"/>
      <c r="CKH20" s="351"/>
      <c r="CKI20" s="352"/>
      <c r="CKJ20" s="353"/>
      <c r="CKL20" s="353"/>
      <c r="CKM20" s="351"/>
      <c r="CKN20" s="352"/>
      <c r="CKO20" s="353"/>
      <c r="CKP20" s="31"/>
      <c r="CKQ20" s="353"/>
      <c r="CKR20" s="351"/>
      <c r="CKS20" s="353"/>
      <c r="CKT20" s="353"/>
      <c r="CKU20" s="354"/>
      <c r="CKX20" s="351"/>
      <c r="CKY20" s="352"/>
      <c r="CKZ20" s="353"/>
      <c r="CLB20" s="353"/>
      <c r="CLC20" s="351"/>
      <c r="CLD20" s="352"/>
      <c r="CLE20" s="353"/>
      <c r="CLF20" s="31"/>
      <c r="CLG20" s="353"/>
      <c r="CLH20" s="351"/>
      <c r="CLI20" s="353"/>
      <c r="CLJ20" s="353"/>
      <c r="CLK20" s="354"/>
      <c r="CLN20" s="351"/>
      <c r="CLO20" s="352"/>
      <c r="CLP20" s="353"/>
      <c r="CLR20" s="353"/>
      <c r="CLS20" s="351"/>
      <c r="CLT20" s="352"/>
      <c r="CLU20" s="353"/>
      <c r="CLV20" s="31"/>
      <c r="CLW20" s="353"/>
      <c r="CLX20" s="351"/>
      <c r="CLY20" s="353"/>
      <c r="CLZ20" s="353"/>
      <c r="CMA20" s="354"/>
      <c r="CMD20" s="351"/>
      <c r="CME20" s="352"/>
      <c r="CMF20" s="353"/>
      <c r="CMH20" s="353"/>
      <c r="CMI20" s="351"/>
      <c r="CMJ20" s="352"/>
      <c r="CMK20" s="353"/>
      <c r="CML20" s="31"/>
      <c r="CMM20" s="353"/>
      <c r="CMN20" s="351"/>
      <c r="CMO20" s="353"/>
      <c r="CMP20" s="353"/>
      <c r="CMQ20" s="354"/>
      <c r="CMT20" s="351"/>
      <c r="CMU20" s="352"/>
      <c r="CMV20" s="353"/>
      <c r="CMX20" s="353"/>
      <c r="CMY20" s="351"/>
      <c r="CMZ20" s="352"/>
      <c r="CNA20" s="353"/>
      <c r="CNB20" s="31"/>
      <c r="CNC20" s="353"/>
      <c r="CND20" s="351"/>
      <c r="CNE20" s="353"/>
      <c r="CNF20" s="353"/>
      <c r="CNG20" s="354"/>
      <c r="CNJ20" s="351"/>
      <c r="CNK20" s="352"/>
      <c r="CNL20" s="353"/>
      <c r="CNN20" s="353"/>
      <c r="CNO20" s="351"/>
      <c r="CNP20" s="352"/>
      <c r="CNQ20" s="353"/>
      <c r="CNR20" s="31"/>
      <c r="CNS20" s="353"/>
      <c r="CNT20" s="351"/>
      <c r="CNU20" s="353"/>
      <c r="CNV20" s="353"/>
      <c r="CNW20" s="354"/>
      <c r="CNZ20" s="351"/>
      <c r="COA20" s="352"/>
      <c r="COB20" s="353"/>
      <c r="COD20" s="353"/>
      <c r="COE20" s="351"/>
      <c r="COF20" s="352"/>
      <c r="COG20" s="353"/>
      <c r="COH20" s="31"/>
      <c r="COI20" s="353"/>
      <c r="COJ20" s="351"/>
      <c r="COK20" s="353"/>
      <c r="COL20" s="353"/>
      <c r="COM20" s="354"/>
      <c r="COP20" s="351"/>
      <c r="COQ20" s="352"/>
      <c r="COR20" s="353"/>
      <c r="COT20" s="353"/>
      <c r="COU20" s="351"/>
      <c r="COV20" s="352"/>
      <c r="COW20" s="353"/>
      <c r="COX20" s="31"/>
      <c r="COY20" s="353"/>
      <c r="COZ20" s="351"/>
      <c r="CPA20" s="353"/>
      <c r="CPB20" s="353"/>
      <c r="CPC20" s="354"/>
      <c r="CPF20" s="351"/>
      <c r="CPG20" s="352"/>
      <c r="CPH20" s="353"/>
      <c r="CPJ20" s="353"/>
      <c r="CPK20" s="351"/>
      <c r="CPL20" s="352"/>
      <c r="CPM20" s="353"/>
      <c r="CPN20" s="31"/>
      <c r="CPO20" s="353"/>
      <c r="CPP20" s="351"/>
      <c r="CPQ20" s="353"/>
      <c r="CPR20" s="353"/>
      <c r="CPS20" s="354"/>
      <c r="CPV20" s="351"/>
      <c r="CPW20" s="352"/>
      <c r="CPX20" s="353"/>
      <c r="CPZ20" s="353"/>
      <c r="CQA20" s="351"/>
      <c r="CQB20" s="352"/>
      <c r="CQC20" s="353"/>
      <c r="CQD20" s="31"/>
      <c r="CQE20" s="353"/>
      <c r="CQF20" s="351"/>
      <c r="CQG20" s="353"/>
      <c r="CQH20" s="353"/>
      <c r="CQI20" s="354"/>
      <c r="CQL20" s="351"/>
      <c r="CQM20" s="352"/>
      <c r="CQN20" s="353"/>
      <c r="CQP20" s="353"/>
      <c r="CQQ20" s="351"/>
      <c r="CQR20" s="352"/>
      <c r="CQS20" s="353"/>
      <c r="CQT20" s="31"/>
      <c r="CQU20" s="353"/>
      <c r="CQV20" s="351"/>
      <c r="CQW20" s="353"/>
      <c r="CQX20" s="353"/>
      <c r="CQY20" s="354"/>
      <c r="CRB20" s="351"/>
      <c r="CRC20" s="352"/>
      <c r="CRD20" s="353"/>
      <c r="CRF20" s="353"/>
      <c r="CRG20" s="351"/>
      <c r="CRH20" s="352"/>
      <c r="CRI20" s="353"/>
      <c r="CRJ20" s="31"/>
      <c r="CRK20" s="353"/>
      <c r="CRL20" s="351"/>
      <c r="CRM20" s="353"/>
      <c r="CRN20" s="353"/>
      <c r="CRO20" s="354"/>
      <c r="CRR20" s="351"/>
      <c r="CRS20" s="352"/>
      <c r="CRT20" s="353"/>
      <c r="CRV20" s="353"/>
      <c r="CRW20" s="351"/>
      <c r="CRX20" s="352"/>
      <c r="CRY20" s="353"/>
      <c r="CRZ20" s="31"/>
      <c r="CSA20" s="353"/>
      <c r="CSB20" s="351"/>
      <c r="CSC20" s="353"/>
      <c r="CSD20" s="353"/>
      <c r="CSE20" s="354"/>
      <c r="CSH20" s="351"/>
      <c r="CSI20" s="352"/>
      <c r="CSJ20" s="353"/>
      <c r="CSL20" s="353"/>
      <c r="CSM20" s="351"/>
      <c r="CSN20" s="352"/>
      <c r="CSO20" s="353"/>
      <c r="CSP20" s="31"/>
      <c r="CSQ20" s="353"/>
      <c r="CSR20" s="351"/>
      <c r="CSS20" s="353"/>
      <c r="CST20" s="353"/>
      <c r="CSU20" s="354"/>
      <c r="CSX20" s="351"/>
      <c r="CSY20" s="352"/>
      <c r="CSZ20" s="353"/>
      <c r="CTB20" s="353"/>
      <c r="CTC20" s="351"/>
      <c r="CTD20" s="352"/>
      <c r="CTE20" s="353"/>
      <c r="CTF20" s="31"/>
      <c r="CTG20" s="353"/>
      <c r="CTH20" s="351"/>
      <c r="CTI20" s="353"/>
      <c r="CTJ20" s="353"/>
      <c r="CTK20" s="354"/>
      <c r="CTN20" s="351"/>
      <c r="CTO20" s="352"/>
      <c r="CTP20" s="353"/>
      <c r="CTR20" s="353"/>
      <c r="CTS20" s="351"/>
      <c r="CTT20" s="352"/>
      <c r="CTU20" s="353"/>
      <c r="CTV20" s="31"/>
      <c r="CTW20" s="353"/>
      <c r="CTX20" s="351"/>
      <c r="CTY20" s="353"/>
      <c r="CTZ20" s="353"/>
      <c r="CUA20" s="354"/>
      <c r="CUD20" s="351"/>
      <c r="CUE20" s="352"/>
      <c r="CUF20" s="353"/>
      <c r="CUH20" s="353"/>
      <c r="CUI20" s="351"/>
      <c r="CUJ20" s="352"/>
      <c r="CUK20" s="353"/>
      <c r="CUL20" s="31"/>
      <c r="CUM20" s="353"/>
      <c r="CUN20" s="351"/>
      <c r="CUO20" s="353"/>
      <c r="CUP20" s="353"/>
      <c r="CUQ20" s="354"/>
      <c r="CUT20" s="351"/>
      <c r="CUU20" s="352"/>
      <c r="CUV20" s="353"/>
      <c r="CUX20" s="353"/>
      <c r="CUY20" s="351"/>
      <c r="CUZ20" s="352"/>
      <c r="CVA20" s="353"/>
      <c r="CVB20" s="31"/>
      <c r="CVC20" s="353"/>
      <c r="CVD20" s="351"/>
      <c r="CVE20" s="353"/>
      <c r="CVF20" s="353"/>
      <c r="CVG20" s="354"/>
      <c r="CVJ20" s="351"/>
      <c r="CVK20" s="352"/>
      <c r="CVL20" s="353"/>
      <c r="CVN20" s="353"/>
      <c r="CVO20" s="351"/>
      <c r="CVP20" s="352"/>
      <c r="CVQ20" s="353"/>
      <c r="CVR20" s="31"/>
      <c r="CVS20" s="353"/>
      <c r="CVT20" s="351"/>
      <c r="CVU20" s="353"/>
      <c r="CVV20" s="353"/>
      <c r="CVW20" s="354"/>
      <c r="CVZ20" s="351"/>
      <c r="CWA20" s="352"/>
      <c r="CWB20" s="353"/>
      <c r="CWD20" s="353"/>
      <c r="CWE20" s="351"/>
      <c r="CWF20" s="352"/>
      <c r="CWG20" s="353"/>
      <c r="CWH20" s="31"/>
      <c r="CWI20" s="353"/>
      <c r="CWJ20" s="351"/>
      <c r="CWK20" s="353"/>
      <c r="CWL20" s="353"/>
      <c r="CWM20" s="354"/>
      <c r="CWP20" s="351"/>
      <c r="CWQ20" s="352"/>
      <c r="CWR20" s="353"/>
      <c r="CWT20" s="353"/>
      <c r="CWU20" s="351"/>
      <c r="CWV20" s="352"/>
      <c r="CWW20" s="353"/>
      <c r="CWX20" s="31"/>
      <c r="CWY20" s="353"/>
      <c r="CWZ20" s="351"/>
      <c r="CXA20" s="353"/>
      <c r="CXB20" s="353"/>
      <c r="CXC20" s="354"/>
      <c r="CXF20" s="351"/>
      <c r="CXG20" s="352"/>
      <c r="CXH20" s="353"/>
      <c r="CXJ20" s="353"/>
      <c r="CXK20" s="351"/>
      <c r="CXL20" s="352"/>
      <c r="CXM20" s="353"/>
      <c r="CXN20" s="31"/>
      <c r="CXO20" s="353"/>
      <c r="CXP20" s="351"/>
      <c r="CXQ20" s="353"/>
      <c r="CXR20" s="353"/>
      <c r="CXS20" s="354"/>
      <c r="CXV20" s="351"/>
      <c r="CXW20" s="352"/>
      <c r="CXX20" s="353"/>
      <c r="CXZ20" s="353"/>
      <c r="CYA20" s="351"/>
      <c r="CYB20" s="352"/>
      <c r="CYC20" s="353"/>
      <c r="CYD20" s="31"/>
      <c r="CYE20" s="353"/>
      <c r="CYF20" s="351"/>
      <c r="CYG20" s="353"/>
      <c r="CYH20" s="353"/>
      <c r="CYI20" s="354"/>
      <c r="CYL20" s="351"/>
      <c r="CYM20" s="352"/>
      <c r="CYN20" s="353"/>
      <c r="CYP20" s="353"/>
      <c r="CYQ20" s="351"/>
      <c r="CYR20" s="352"/>
      <c r="CYS20" s="353"/>
      <c r="CYT20" s="31"/>
      <c r="CYU20" s="353"/>
      <c r="CYV20" s="351"/>
      <c r="CYW20" s="353"/>
      <c r="CYX20" s="353"/>
      <c r="CYY20" s="354"/>
      <c r="CZB20" s="351"/>
      <c r="CZC20" s="352"/>
      <c r="CZD20" s="353"/>
      <c r="CZF20" s="353"/>
      <c r="CZG20" s="351"/>
      <c r="CZH20" s="352"/>
      <c r="CZI20" s="353"/>
      <c r="CZJ20" s="31"/>
      <c r="CZK20" s="353"/>
      <c r="CZL20" s="351"/>
      <c r="CZM20" s="353"/>
      <c r="CZN20" s="353"/>
      <c r="CZO20" s="354"/>
      <c r="CZR20" s="351"/>
      <c r="CZS20" s="352"/>
      <c r="CZT20" s="353"/>
      <c r="CZV20" s="353"/>
      <c r="CZW20" s="351"/>
      <c r="CZX20" s="352"/>
      <c r="CZY20" s="353"/>
      <c r="CZZ20" s="31"/>
      <c r="DAA20" s="353"/>
      <c r="DAB20" s="351"/>
      <c r="DAC20" s="353"/>
      <c r="DAD20" s="353"/>
      <c r="DAE20" s="354"/>
      <c r="DAH20" s="351"/>
      <c r="DAI20" s="352"/>
      <c r="DAJ20" s="353"/>
      <c r="DAL20" s="353"/>
      <c r="DAM20" s="351"/>
      <c r="DAN20" s="352"/>
      <c r="DAO20" s="353"/>
      <c r="DAP20" s="31"/>
      <c r="DAQ20" s="353"/>
      <c r="DAR20" s="351"/>
      <c r="DAS20" s="353"/>
      <c r="DAT20" s="353"/>
      <c r="DAU20" s="354"/>
      <c r="DAX20" s="351"/>
      <c r="DAY20" s="352"/>
      <c r="DAZ20" s="353"/>
      <c r="DBB20" s="353"/>
      <c r="DBC20" s="351"/>
      <c r="DBD20" s="352"/>
      <c r="DBE20" s="353"/>
      <c r="DBF20" s="31"/>
      <c r="DBG20" s="353"/>
      <c r="DBH20" s="351"/>
      <c r="DBI20" s="353"/>
      <c r="DBJ20" s="353"/>
      <c r="DBK20" s="354"/>
      <c r="DBN20" s="351"/>
      <c r="DBO20" s="352"/>
      <c r="DBP20" s="353"/>
      <c r="DBR20" s="353"/>
      <c r="DBS20" s="351"/>
      <c r="DBT20" s="352"/>
      <c r="DBU20" s="353"/>
      <c r="DBV20" s="31"/>
      <c r="DBW20" s="353"/>
      <c r="DBX20" s="351"/>
      <c r="DBY20" s="353"/>
      <c r="DBZ20" s="353"/>
      <c r="DCA20" s="354"/>
      <c r="DCD20" s="351"/>
      <c r="DCE20" s="352"/>
      <c r="DCF20" s="353"/>
      <c r="DCH20" s="353"/>
      <c r="DCI20" s="351"/>
      <c r="DCJ20" s="352"/>
      <c r="DCK20" s="353"/>
      <c r="DCL20" s="31"/>
      <c r="DCM20" s="353"/>
      <c r="DCN20" s="351"/>
      <c r="DCO20" s="353"/>
      <c r="DCP20" s="353"/>
      <c r="DCQ20" s="354"/>
      <c r="DCT20" s="351"/>
      <c r="DCU20" s="352"/>
      <c r="DCV20" s="353"/>
      <c r="DCX20" s="353"/>
      <c r="DCY20" s="351"/>
      <c r="DCZ20" s="352"/>
      <c r="DDA20" s="353"/>
      <c r="DDB20" s="31"/>
      <c r="DDC20" s="353"/>
      <c r="DDD20" s="351"/>
      <c r="DDE20" s="353"/>
      <c r="DDF20" s="353"/>
      <c r="DDG20" s="354"/>
      <c r="DDJ20" s="351"/>
      <c r="DDK20" s="352"/>
      <c r="DDL20" s="353"/>
      <c r="DDN20" s="353"/>
      <c r="DDO20" s="351"/>
      <c r="DDP20" s="352"/>
      <c r="DDQ20" s="353"/>
      <c r="DDR20" s="31"/>
      <c r="DDS20" s="353"/>
      <c r="DDT20" s="351"/>
      <c r="DDU20" s="353"/>
      <c r="DDV20" s="353"/>
      <c r="DDW20" s="354"/>
      <c r="DDZ20" s="351"/>
      <c r="DEA20" s="352"/>
      <c r="DEB20" s="353"/>
      <c r="DED20" s="353"/>
      <c r="DEE20" s="351"/>
      <c r="DEF20" s="352"/>
      <c r="DEG20" s="353"/>
      <c r="DEH20" s="31"/>
      <c r="DEI20" s="353"/>
      <c r="DEJ20" s="351"/>
      <c r="DEK20" s="353"/>
      <c r="DEL20" s="353"/>
      <c r="DEM20" s="354"/>
      <c r="DEP20" s="351"/>
      <c r="DEQ20" s="352"/>
      <c r="DER20" s="353"/>
      <c r="DET20" s="353"/>
      <c r="DEU20" s="351"/>
      <c r="DEV20" s="352"/>
      <c r="DEW20" s="353"/>
      <c r="DEX20" s="31"/>
      <c r="DEY20" s="353"/>
      <c r="DEZ20" s="351"/>
      <c r="DFA20" s="353"/>
      <c r="DFB20" s="353"/>
      <c r="DFC20" s="354"/>
      <c r="DFF20" s="351"/>
      <c r="DFG20" s="352"/>
      <c r="DFH20" s="353"/>
      <c r="DFJ20" s="353"/>
      <c r="DFK20" s="351"/>
      <c r="DFL20" s="352"/>
      <c r="DFM20" s="353"/>
      <c r="DFN20" s="31"/>
      <c r="DFO20" s="353"/>
      <c r="DFP20" s="351"/>
      <c r="DFQ20" s="353"/>
      <c r="DFR20" s="353"/>
      <c r="DFS20" s="354"/>
      <c r="DFV20" s="351"/>
      <c r="DFW20" s="352"/>
      <c r="DFX20" s="353"/>
      <c r="DFZ20" s="353"/>
      <c r="DGA20" s="351"/>
      <c r="DGB20" s="352"/>
      <c r="DGC20" s="353"/>
      <c r="DGD20" s="31"/>
      <c r="DGE20" s="353"/>
      <c r="DGF20" s="351"/>
      <c r="DGG20" s="353"/>
      <c r="DGH20" s="353"/>
      <c r="DGI20" s="354"/>
      <c r="DGL20" s="351"/>
      <c r="DGM20" s="352"/>
      <c r="DGN20" s="353"/>
      <c r="DGP20" s="353"/>
      <c r="DGQ20" s="351"/>
      <c r="DGR20" s="352"/>
      <c r="DGS20" s="353"/>
      <c r="DGT20" s="31"/>
      <c r="DGU20" s="353"/>
      <c r="DGV20" s="351"/>
      <c r="DGW20" s="353"/>
      <c r="DGX20" s="353"/>
      <c r="DGY20" s="354"/>
      <c r="DHB20" s="351"/>
      <c r="DHC20" s="352"/>
      <c r="DHD20" s="353"/>
      <c r="DHF20" s="353"/>
      <c r="DHG20" s="351"/>
      <c r="DHH20" s="352"/>
      <c r="DHI20" s="353"/>
      <c r="DHJ20" s="31"/>
      <c r="DHK20" s="353"/>
      <c r="DHL20" s="351"/>
      <c r="DHM20" s="353"/>
      <c r="DHN20" s="353"/>
      <c r="DHO20" s="354"/>
      <c r="DHR20" s="351"/>
      <c r="DHS20" s="352"/>
      <c r="DHT20" s="353"/>
      <c r="DHV20" s="353"/>
      <c r="DHW20" s="351"/>
      <c r="DHX20" s="352"/>
      <c r="DHY20" s="353"/>
      <c r="DHZ20" s="31"/>
      <c r="DIA20" s="353"/>
      <c r="DIB20" s="351"/>
      <c r="DIC20" s="353"/>
      <c r="DID20" s="353"/>
      <c r="DIE20" s="354"/>
      <c r="DIH20" s="351"/>
      <c r="DII20" s="352"/>
      <c r="DIJ20" s="353"/>
      <c r="DIL20" s="353"/>
      <c r="DIM20" s="351"/>
      <c r="DIN20" s="352"/>
      <c r="DIO20" s="353"/>
      <c r="DIP20" s="31"/>
      <c r="DIQ20" s="353"/>
      <c r="DIR20" s="351"/>
      <c r="DIS20" s="353"/>
      <c r="DIT20" s="353"/>
      <c r="DIU20" s="354"/>
      <c r="DIX20" s="351"/>
      <c r="DIY20" s="352"/>
      <c r="DIZ20" s="353"/>
      <c r="DJB20" s="353"/>
      <c r="DJC20" s="351"/>
      <c r="DJD20" s="352"/>
      <c r="DJE20" s="353"/>
      <c r="DJF20" s="31"/>
      <c r="DJG20" s="353"/>
      <c r="DJH20" s="351"/>
      <c r="DJI20" s="353"/>
      <c r="DJJ20" s="353"/>
      <c r="DJK20" s="354"/>
      <c r="DJN20" s="351"/>
      <c r="DJO20" s="352"/>
      <c r="DJP20" s="353"/>
      <c r="DJR20" s="353"/>
      <c r="DJS20" s="351"/>
      <c r="DJT20" s="352"/>
      <c r="DJU20" s="353"/>
      <c r="DJV20" s="31"/>
      <c r="DJW20" s="353"/>
      <c r="DJX20" s="351"/>
      <c r="DJY20" s="353"/>
      <c r="DJZ20" s="353"/>
      <c r="DKA20" s="354"/>
      <c r="DKD20" s="351"/>
      <c r="DKE20" s="352"/>
      <c r="DKF20" s="353"/>
      <c r="DKH20" s="353"/>
      <c r="DKI20" s="351"/>
      <c r="DKJ20" s="352"/>
      <c r="DKK20" s="353"/>
      <c r="DKL20" s="31"/>
      <c r="DKM20" s="353"/>
      <c r="DKN20" s="351"/>
      <c r="DKO20" s="353"/>
      <c r="DKP20" s="353"/>
      <c r="DKQ20" s="354"/>
      <c r="DKT20" s="351"/>
      <c r="DKU20" s="352"/>
      <c r="DKV20" s="353"/>
      <c r="DKX20" s="353"/>
      <c r="DKY20" s="351"/>
      <c r="DKZ20" s="352"/>
      <c r="DLA20" s="353"/>
      <c r="DLB20" s="31"/>
      <c r="DLC20" s="353"/>
      <c r="DLD20" s="351"/>
      <c r="DLE20" s="353"/>
      <c r="DLF20" s="353"/>
      <c r="DLG20" s="354"/>
      <c r="DLJ20" s="351"/>
      <c r="DLK20" s="352"/>
      <c r="DLL20" s="353"/>
      <c r="DLN20" s="353"/>
      <c r="DLO20" s="351"/>
      <c r="DLP20" s="352"/>
      <c r="DLQ20" s="353"/>
      <c r="DLR20" s="31"/>
      <c r="DLS20" s="353"/>
      <c r="DLT20" s="351"/>
      <c r="DLU20" s="353"/>
      <c r="DLV20" s="353"/>
      <c r="DLW20" s="354"/>
      <c r="DLZ20" s="351"/>
      <c r="DMA20" s="352"/>
      <c r="DMB20" s="353"/>
      <c r="DMD20" s="353"/>
      <c r="DME20" s="351"/>
      <c r="DMF20" s="352"/>
      <c r="DMG20" s="353"/>
      <c r="DMH20" s="31"/>
      <c r="DMI20" s="353"/>
      <c r="DMJ20" s="351"/>
      <c r="DMK20" s="353"/>
      <c r="DML20" s="353"/>
      <c r="DMM20" s="354"/>
      <c r="DMP20" s="351"/>
      <c r="DMQ20" s="352"/>
      <c r="DMR20" s="353"/>
      <c r="DMT20" s="353"/>
      <c r="DMU20" s="351"/>
      <c r="DMV20" s="352"/>
      <c r="DMW20" s="353"/>
      <c r="DMX20" s="31"/>
      <c r="DMY20" s="353"/>
      <c r="DMZ20" s="351"/>
      <c r="DNA20" s="353"/>
      <c r="DNB20" s="353"/>
      <c r="DNC20" s="354"/>
      <c r="DNF20" s="351"/>
      <c r="DNG20" s="352"/>
      <c r="DNH20" s="353"/>
      <c r="DNJ20" s="353"/>
      <c r="DNK20" s="351"/>
      <c r="DNL20" s="352"/>
      <c r="DNM20" s="353"/>
      <c r="DNN20" s="31"/>
      <c r="DNO20" s="353"/>
      <c r="DNP20" s="351"/>
      <c r="DNQ20" s="353"/>
      <c r="DNR20" s="353"/>
      <c r="DNS20" s="354"/>
      <c r="DNV20" s="351"/>
      <c r="DNW20" s="352"/>
      <c r="DNX20" s="353"/>
      <c r="DNZ20" s="353"/>
      <c r="DOA20" s="351"/>
      <c r="DOB20" s="352"/>
      <c r="DOC20" s="353"/>
      <c r="DOD20" s="31"/>
      <c r="DOE20" s="353"/>
      <c r="DOF20" s="351"/>
      <c r="DOG20" s="353"/>
      <c r="DOH20" s="353"/>
      <c r="DOI20" s="354"/>
      <c r="DOL20" s="351"/>
      <c r="DOM20" s="352"/>
      <c r="DON20" s="353"/>
      <c r="DOP20" s="353"/>
      <c r="DOQ20" s="351"/>
      <c r="DOR20" s="352"/>
      <c r="DOS20" s="353"/>
      <c r="DOT20" s="31"/>
      <c r="DOU20" s="353"/>
      <c r="DOV20" s="351"/>
      <c r="DOW20" s="353"/>
      <c r="DOX20" s="353"/>
      <c r="DOY20" s="354"/>
      <c r="DPB20" s="351"/>
      <c r="DPC20" s="352"/>
      <c r="DPD20" s="353"/>
      <c r="DPF20" s="353"/>
      <c r="DPG20" s="351"/>
      <c r="DPH20" s="352"/>
      <c r="DPI20" s="353"/>
      <c r="DPJ20" s="31"/>
      <c r="DPK20" s="353"/>
      <c r="DPL20" s="351"/>
      <c r="DPM20" s="353"/>
      <c r="DPN20" s="353"/>
      <c r="DPO20" s="354"/>
      <c r="DPR20" s="351"/>
      <c r="DPS20" s="352"/>
      <c r="DPT20" s="353"/>
      <c r="DPV20" s="353"/>
      <c r="DPW20" s="351"/>
      <c r="DPX20" s="352"/>
      <c r="DPY20" s="353"/>
      <c r="DPZ20" s="31"/>
      <c r="DQA20" s="353"/>
      <c r="DQB20" s="351"/>
      <c r="DQC20" s="353"/>
      <c r="DQD20" s="353"/>
      <c r="DQE20" s="354"/>
      <c r="DQH20" s="351"/>
      <c r="DQI20" s="352"/>
      <c r="DQJ20" s="353"/>
      <c r="DQL20" s="353"/>
      <c r="DQM20" s="351"/>
      <c r="DQN20" s="352"/>
      <c r="DQO20" s="353"/>
      <c r="DQP20" s="31"/>
      <c r="DQQ20" s="353"/>
      <c r="DQR20" s="351"/>
      <c r="DQS20" s="353"/>
      <c r="DQT20" s="353"/>
      <c r="DQU20" s="354"/>
      <c r="DQX20" s="351"/>
      <c r="DQY20" s="352"/>
      <c r="DQZ20" s="353"/>
      <c r="DRB20" s="353"/>
      <c r="DRC20" s="351"/>
      <c r="DRD20" s="352"/>
      <c r="DRE20" s="353"/>
      <c r="DRF20" s="31"/>
      <c r="DRG20" s="353"/>
      <c r="DRH20" s="351"/>
      <c r="DRI20" s="353"/>
      <c r="DRJ20" s="353"/>
      <c r="DRK20" s="354"/>
      <c r="DRN20" s="351"/>
      <c r="DRO20" s="352"/>
      <c r="DRP20" s="353"/>
      <c r="DRR20" s="353"/>
      <c r="DRS20" s="351"/>
      <c r="DRT20" s="352"/>
      <c r="DRU20" s="353"/>
      <c r="DRV20" s="31"/>
      <c r="DRW20" s="353"/>
      <c r="DRX20" s="351"/>
      <c r="DRY20" s="353"/>
      <c r="DRZ20" s="353"/>
      <c r="DSA20" s="354"/>
      <c r="DSD20" s="351"/>
      <c r="DSE20" s="352"/>
      <c r="DSF20" s="353"/>
      <c r="DSH20" s="353"/>
      <c r="DSI20" s="351"/>
      <c r="DSJ20" s="352"/>
      <c r="DSK20" s="353"/>
      <c r="DSL20" s="31"/>
      <c r="DSM20" s="353"/>
      <c r="DSN20" s="351"/>
      <c r="DSO20" s="353"/>
      <c r="DSP20" s="353"/>
      <c r="DSQ20" s="354"/>
      <c r="DST20" s="351"/>
      <c r="DSU20" s="352"/>
      <c r="DSV20" s="353"/>
      <c r="DSX20" s="353"/>
      <c r="DSY20" s="351"/>
      <c r="DSZ20" s="352"/>
      <c r="DTA20" s="353"/>
      <c r="DTB20" s="31"/>
      <c r="DTC20" s="353"/>
      <c r="DTD20" s="351"/>
      <c r="DTE20" s="353"/>
      <c r="DTF20" s="353"/>
      <c r="DTG20" s="354"/>
      <c r="DTJ20" s="351"/>
      <c r="DTK20" s="352"/>
      <c r="DTL20" s="353"/>
      <c r="DTN20" s="353"/>
      <c r="DTO20" s="351"/>
      <c r="DTP20" s="352"/>
      <c r="DTQ20" s="353"/>
      <c r="DTR20" s="31"/>
      <c r="DTS20" s="353"/>
      <c r="DTT20" s="351"/>
      <c r="DTU20" s="353"/>
      <c r="DTV20" s="353"/>
      <c r="DTW20" s="354"/>
      <c r="DTZ20" s="351"/>
      <c r="DUA20" s="352"/>
      <c r="DUB20" s="353"/>
      <c r="DUD20" s="353"/>
      <c r="DUE20" s="351"/>
      <c r="DUF20" s="352"/>
      <c r="DUG20" s="353"/>
      <c r="DUH20" s="31"/>
      <c r="DUI20" s="353"/>
      <c r="DUJ20" s="351"/>
      <c r="DUK20" s="353"/>
      <c r="DUL20" s="353"/>
      <c r="DUM20" s="354"/>
      <c r="DUP20" s="351"/>
      <c r="DUQ20" s="352"/>
      <c r="DUR20" s="353"/>
      <c r="DUT20" s="353"/>
      <c r="DUU20" s="351"/>
      <c r="DUV20" s="352"/>
      <c r="DUW20" s="353"/>
      <c r="DUX20" s="31"/>
      <c r="DUY20" s="353"/>
      <c r="DUZ20" s="351"/>
      <c r="DVA20" s="353"/>
      <c r="DVB20" s="353"/>
      <c r="DVC20" s="354"/>
      <c r="DVF20" s="351"/>
      <c r="DVG20" s="352"/>
      <c r="DVH20" s="353"/>
      <c r="DVJ20" s="353"/>
      <c r="DVK20" s="351"/>
      <c r="DVL20" s="352"/>
      <c r="DVM20" s="353"/>
      <c r="DVN20" s="31"/>
      <c r="DVO20" s="353"/>
      <c r="DVP20" s="351"/>
      <c r="DVQ20" s="353"/>
      <c r="DVR20" s="353"/>
      <c r="DVS20" s="354"/>
      <c r="DVV20" s="351"/>
      <c r="DVW20" s="352"/>
      <c r="DVX20" s="353"/>
      <c r="DVZ20" s="353"/>
      <c r="DWA20" s="351"/>
      <c r="DWB20" s="352"/>
      <c r="DWC20" s="353"/>
      <c r="DWD20" s="31"/>
      <c r="DWE20" s="353"/>
      <c r="DWF20" s="351"/>
      <c r="DWG20" s="353"/>
      <c r="DWH20" s="353"/>
      <c r="DWI20" s="354"/>
      <c r="DWL20" s="351"/>
      <c r="DWM20" s="352"/>
      <c r="DWN20" s="353"/>
      <c r="DWP20" s="353"/>
      <c r="DWQ20" s="351"/>
      <c r="DWR20" s="352"/>
      <c r="DWS20" s="353"/>
      <c r="DWT20" s="31"/>
      <c r="DWU20" s="353"/>
      <c r="DWV20" s="351"/>
      <c r="DWW20" s="353"/>
      <c r="DWX20" s="353"/>
      <c r="DWY20" s="354"/>
      <c r="DXB20" s="351"/>
      <c r="DXC20" s="352"/>
      <c r="DXD20" s="353"/>
      <c r="DXF20" s="353"/>
      <c r="DXG20" s="351"/>
      <c r="DXH20" s="352"/>
      <c r="DXI20" s="353"/>
      <c r="DXJ20" s="31"/>
      <c r="DXK20" s="353"/>
      <c r="DXL20" s="351"/>
      <c r="DXM20" s="353"/>
      <c r="DXN20" s="353"/>
      <c r="DXO20" s="354"/>
      <c r="DXR20" s="351"/>
      <c r="DXS20" s="352"/>
      <c r="DXT20" s="353"/>
      <c r="DXV20" s="353"/>
      <c r="DXW20" s="351"/>
      <c r="DXX20" s="352"/>
      <c r="DXY20" s="353"/>
      <c r="DXZ20" s="31"/>
      <c r="DYA20" s="353"/>
      <c r="DYB20" s="351"/>
      <c r="DYC20" s="353"/>
      <c r="DYD20" s="353"/>
      <c r="DYE20" s="354"/>
      <c r="DYH20" s="351"/>
      <c r="DYI20" s="352"/>
      <c r="DYJ20" s="353"/>
      <c r="DYL20" s="353"/>
      <c r="DYM20" s="351"/>
      <c r="DYN20" s="352"/>
      <c r="DYO20" s="353"/>
      <c r="DYP20" s="31"/>
      <c r="DYQ20" s="353"/>
      <c r="DYR20" s="351"/>
      <c r="DYS20" s="353"/>
      <c r="DYT20" s="353"/>
      <c r="DYU20" s="354"/>
      <c r="DYX20" s="351"/>
      <c r="DYY20" s="352"/>
      <c r="DYZ20" s="353"/>
      <c r="DZB20" s="353"/>
      <c r="DZC20" s="351"/>
      <c r="DZD20" s="352"/>
      <c r="DZE20" s="353"/>
      <c r="DZF20" s="31"/>
      <c r="DZG20" s="353"/>
      <c r="DZH20" s="351"/>
      <c r="DZI20" s="353"/>
      <c r="DZJ20" s="353"/>
      <c r="DZK20" s="354"/>
      <c r="DZN20" s="351"/>
      <c r="DZO20" s="352"/>
      <c r="DZP20" s="353"/>
      <c r="DZR20" s="353"/>
      <c r="DZS20" s="351"/>
      <c r="DZT20" s="352"/>
      <c r="DZU20" s="353"/>
      <c r="DZV20" s="31"/>
      <c r="DZW20" s="353"/>
      <c r="DZX20" s="351"/>
      <c r="DZY20" s="353"/>
      <c r="DZZ20" s="353"/>
      <c r="EAA20" s="354"/>
      <c r="EAD20" s="351"/>
      <c r="EAE20" s="352"/>
      <c r="EAF20" s="353"/>
      <c r="EAH20" s="353"/>
      <c r="EAI20" s="351"/>
      <c r="EAJ20" s="352"/>
      <c r="EAK20" s="353"/>
      <c r="EAL20" s="31"/>
      <c r="EAM20" s="353"/>
      <c r="EAN20" s="351"/>
      <c r="EAO20" s="353"/>
      <c r="EAP20" s="353"/>
      <c r="EAQ20" s="354"/>
      <c r="EAT20" s="351"/>
      <c r="EAU20" s="352"/>
      <c r="EAV20" s="353"/>
      <c r="EAX20" s="353"/>
      <c r="EAY20" s="351"/>
      <c r="EAZ20" s="352"/>
      <c r="EBA20" s="353"/>
      <c r="EBB20" s="31"/>
      <c r="EBC20" s="353"/>
      <c r="EBD20" s="351"/>
      <c r="EBE20" s="353"/>
      <c r="EBF20" s="353"/>
      <c r="EBG20" s="354"/>
      <c r="EBJ20" s="351"/>
      <c r="EBK20" s="352"/>
      <c r="EBL20" s="353"/>
      <c r="EBN20" s="353"/>
      <c r="EBO20" s="351"/>
      <c r="EBP20" s="352"/>
      <c r="EBQ20" s="353"/>
      <c r="EBR20" s="31"/>
      <c r="EBS20" s="353"/>
      <c r="EBT20" s="351"/>
      <c r="EBU20" s="353"/>
      <c r="EBV20" s="353"/>
      <c r="EBW20" s="354"/>
      <c r="EBZ20" s="351"/>
      <c r="ECA20" s="352"/>
      <c r="ECB20" s="353"/>
      <c r="ECD20" s="353"/>
      <c r="ECE20" s="351"/>
      <c r="ECF20" s="352"/>
      <c r="ECG20" s="353"/>
      <c r="ECH20" s="31"/>
      <c r="ECI20" s="353"/>
      <c r="ECJ20" s="351"/>
      <c r="ECK20" s="353"/>
      <c r="ECL20" s="353"/>
      <c r="ECM20" s="354"/>
      <c r="ECP20" s="351"/>
      <c r="ECQ20" s="352"/>
      <c r="ECR20" s="353"/>
      <c r="ECT20" s="353"/>
      <c r="ECU20" s="351"/>
      <c r="ECV20" s="352"/>
      <c r="ECW20" s="353"/>
      <c r="ECX20" s="31"/>
      <c r="ECY20" s="353"/>
      <c r="ECZ20" s="351"/>
      <c r="EDA20" s="353"/>
      <c r="EDB20" s="353"/>
      <c r="EDC20" s="354"/>
      <c r="EDF20" s="351"/>
      <c r="EDG20" s="352"/>
      <c r="EDH20" s="353"/>
      <c r="EDJ20" s="353"/>
      <c r="EDK20" s="351"/>
      <c r="EDL20" s="352"/>
      <c r="EDM20" s="353"/>
      <c r="EDN20" s="31"/>
      <c r="EDO20" s="353"/>
      <c r="EDP20" s="351"/>
      <c r="EDQ20" s="353"/>
      <c r="EDR20" s="353"/>
      <c r="EDS20" s="354"/>
      <c r="EDV20" s="351"/>
      <c r="EDW20" s="352"/>
      <c r="EDX20" s="353"/>
      <c r="EDZ20" s="353"/>
      <c r="EEA20" s="351"/>
      <c r="EEB20" s="352"/>
      <c r="EEC20" s="353"/>
      <c r="EED20" s="31"/>
      <c r="EEE20" s="353"/>
      <c r="EEF20" s="351"/>
      <c r="EEG20" s="353"/>
      <c r="EEH20" s="353"/>
      <c r="EEI20" s="354"/>
      <c r="EEL20" s="351"/>
      <c r="EEM20" s="352"/>
      <c r="EEN20" s="353"/>
      <c r="EEP20" s="353"/>
      <c r="EEQ20" s="351"/>
      <c r="EER20" s="352"/>
      <c r="EES20" s="353"/>
      <c r="EET20" s="31"/>
      <c r="EEU20" s="353"/>
      <c r="EEV20" s="351"/>
      <c r="EEW20" s="353"/>
      <c r="EEX20" s="353"/>
      <c r="EEY20" s="354"/>
      <c r="EFB20" s="351"/>
      <c r="EFC20" s="352"/>
      <c r="EFD20" s="353"/>
      <c r="EFF20" s="353"/>
      <c r="EFG20" s="351"/>
      <c r="EFH20" s="352"/>
      <c r="EFI20" s="353"/>
      <c r="EFJ20" s="31"/>
      <c r="EFK20" s="353"/>
      <c r="EFL20" s="351"/>
      <c r="EFM20" s="353"/>
      <c r="EFN20" s="353"/>
      <c r="EFO20" s="354"/>
      <c r="EFR20" s="351"/>
      <c r="EFS20" s="352"/>
      <c r="EFT20" s="353"/>
      <c r="EFV20" s="353"/>
      <c r="EFW20" s="351"/>
      <c r="EFX20" s="352"/>
      <c r="EFY20" s="353"/>
      <c r="EFZ20" s="31"/>
      <c r="EGA20" s="353"/>
      <c r="EGB20" s="351"/>
      <c r="EGC20" s="353"/>
      <c r="EGD20" s="353"/>
      <c r="EGE20" s="354"/>
      <c r="EGH20" s="351"/>
      <c r="EGI20" s="352"/>
      <c r="EGJ20" s="353"/>
      <c r="EGL20" s="353"/>
      <c r="EGM20" s="351"/>
      <c r="EGN20" s="352"/>
      <c r="EGO20" s="353"/>
      <c r="EGP20" s="31"/>
      <c r="EGQ20" s="353"/>
      <c r="EGR20" s="351"/>
      <c r="EGS20" s="353"/>
      <c r="EGT20" s="353"/>
      <c r="EGU20" s="354"/>
      <c r="EGX20" s="351"/>
      <c r="EGY20" s="352"/>
      <c r="EGZ20" s="353"/>
      <c r="EHB20" s="353"/>
      <c r="EHC20" s="351"/>
      <c r="EHD20" s="352"/>
      <c r="EHE20" s="353"/>
      <c r="EHF20" s="31"/>
      <c r="EHG20" s="353"/>
      <c r="EHH20" s="351"/>
      <c r="EHI20" s="353"/>
      <c r="EHJ20" s="353"/>
      <c r="EHK20" s="354"/>
      <c r="EHN20" s="351"/>
      <c r="EHO20" s="352"/>
      <c r="EHP20" s="353"/>
      <c r="EHR20" s="353"/>
      <c r="EHS20" s="351"/>
      <c r="EHT20" s="352"/>
      <c r="EHU20" s="353"/>
      <c r="EHV20" s="31"/>
      <c r="EHW20" s="353"/>
      <c r="EHX20" s="351"/>
      <c r="EHY20" s="353"/>
      <c r="EHZ20" s="353"/>
      <c r="EIA20" s="354"/>
      <c r="EID20" s="351"/>
      <c r="EIE20" s="352"/>
      <c r="EIF20" s="353"/>
      <c r="EIH20" s="353"/>
      <c r="EII20" s="351"/>
      <c r="EIJ20" s="352"/>
      <c r="EIK20" s="353"/>
      <c r="EIL20" s="31"/>
      <c r="EIM20" s="353"/>
      <c r="EIN20" s="351"/>
      <c r="EIO20" s="353"/>
      <c r="EIP20" s="353"/>
      <c r="EIQ20" s="354"/>
      <c r="EIT20" s="351"/>
      <c r="EIU20" s="352"/>
      <c r="EIV20" s="353"/>
      <c r="EIX20" s="353"/>
      <c r="EIY20" s="351"/>
      <c r="EIZ20" s="352"/>
      <c r="EJA20" s="353"/>
      <c r="EJB20" s="31"/>
      <c r="EJC20" s="353"/>
      <c r="EJD20" s="351"/>
      <c r="EJE20" s="353"/>
      <c r="EJF20" s="353"/>
      <c r="EJG20" s="354"/>
      <c r="EJJ20" s="351"/>
      <c r="EJK20" s="352"/>
      <c r="EJL20" s="353"/>
      <c r="EJN20" s="353"/>
      <c r="EJO20" s="351"/>
      <c r="EJP20" s="352"/>
      <c r="EJQ20" s="353"/>
      <c r="EJR20" s="31"/>
      <c r="EJS20" s="353"/>
      <c r="EJT20" s="351"/>
      <c r="EJU20" s="353"/>
      <c r="EJV20" s="353"/>
      <c r="EJW20" s="354"/>
      <c r="EJZ20" s="351"/>
      <c r="EKA20" s="352"/>
      <c r="EKB20" s="353"/>
      <c r="EKD20" s="353"/>
      <c r="EKE20" s="351"/>
      <c r="EKF20" s="352"/>
      <c r="EKG20" s="353"/>
      <c r="EKH20" s="31"/>
      <c r="EKI20" s="353"/>
      <c r="EKJ20" s="351"/>
      <c r="EKK20" s="353"/>
      <c r="EKL20" s="353"/>
      <c r="EKM20" s="354"/>
      <c r="EKP20" s="351"/>
      <c r="EKQ20" s="352"/>
      <c r="EKR20" s="353"/>
      <c r="EKT20" s="353"/>
      <c r="EKU20" s="351"/>
      <c r="EKV20" s="352"/>
      <c r="EKW20" s="353"/>
      <c r="EKX20" s="31"/>
      <c r="EKY20" s="353"/>
      <c r="EKZ20" s="351"/>
      <c r="ELA20" s="353"/>
      <c r="ELB20" s="353"/>
      <c r="ELC20" s="354"/>
      <c r="ELF20" s="351"/>
      <c r="ELG20" s="352"/>
      <c r="ELH20" s="353"/>
      <c r="ELJ20" s="353"/>
      <c r="ELK20" s="351"/>
      <c r="ELL20" s="352"/>
      <c r="ELM20" s="353"/>
      <c r="ELN20" s="31"/>
      <c r="ELO20" s="353"/>
      <c r="ELP20" s="351"/>
      <c r="ELQ20" s="353"/>
      <c r="ELR20" s="353"/>
      <c r="ELS20" s="354"/>
      <c r="ELV20" s="351"/>
      <c r="ELW20" s="352"/>
      <c r="ELX20" s="353"/>
      <c r="ELZ20" s="353"/>
      <c r="EMA20" s="351"/>
      <c r="EMB20" s="352"/>
      <c r="EMC20" s="353"/>
      <c r="EMD20" s="31"/>
      <c r="EME20" s="353"/>
      <c r="EMF20" s="351"/>
      <c r="EMG20" s="353"/>
      <c r="EMH20" s="353"/>
      <c r="EMI20" s="354"/>
      <c r="EML20" s="351"/>
      <c r="EMM20" s="352"/>
      <c r="EMN20" s="353"/>
      <c r="EMP20" s="353"/>
      <c r="EMQ20" s="351"/>
      <c r="EMR20" s="352"/>
      <c r="EMS20" s="353"/>
      <c r="EMT20" s="31"/>
      <c r="EMU20" s="353"/>
      <c r="EMV20" s="351"/>
      <c r="EMW20" s="353"/>
      <c r="EMX20" s="353"/>
      <c r="EMY20" s="354"/>
      <c r="ENB20" s="351"/>
      <c r="ENC20" s="352"/>
      <c r="END20" s="353"/>
      <c r="ENF20" s="353"/>
      <c r="ENG20" s="351"/>
      <c r="ENH20" s="352"/>
      <c r="ENI20" s="353"/>
      <c r="ENJ20" s="31"/>
      <c r="ENK20" s="353"/>
      <c r="ENL20" s="351"/>
      <c r="ENM20" s="353"/>
      <c r="ENN20" s="353"/>
      <c r="ENO20" s="354"/>
      <c r="ENR20" s="351"/>
      <c r="ENS20" s="352"/>
      <c r="ENT20" s="353"/>
      <c r="ENV20" s="353"/>
      <c r="ENW20" s="351"/>
      <c r="ENX20" s="352"/>
      <c r="ENY20" s="353"/>
      <c r="ENZ20" s="31"/>
      <c r="EOA20" s="353"/>
      <c r="EOB20" s="351"/>
      <c r="EOC20" s="353"/>
      <c r="EOD20" s="353"/>
      <c r="EOE20" s="354"/>
      <c r="EOH20" s="351"/>
      <c r="EOI20" s="352"/>
      <c r="EOJ20" s="353"/>
      <c r="EOL20" s="353"/>
      <c r="EOM20" s="351"/>
      <c r="EON20" s="352"/>
      <c r="EOO20" s="353"/>
      <c r="EOP20" s="31"/>
      <c r="EOQ20" s="353"/>
      <c r="EOR20" s="351"/>
      <c r="EOS20" s="353"/>
      <c r="EOT20" s="353"/>
      <c r="EOU20" s="354"/>
      <c r="EOX20" s="351"/>
      <c r="EOY20" s="352"/>
      <c r="EOZ20" s="353"/>
      <c r="EPB20" s="353"/>
      <c r="EPC20" s="351"/>
      <c r="EPD20" s="352"/>
      <c r="EPE20" s="353"/>
      <c r="EPF20" s="31"/>
      <c r="EPG20" s="353"/>
      <c r="EPH20" s="351"/>
      <c r="EPI20" s="353"/>
      <c r="EPJ20" s="353"/>
      <c r="EPK20" s="354"/>
      <c r="EPN20" s="351"/>
      <c r="EPO20" s="352"/>
      <c r="EPP20" s="353"/>
      <c r="EPR20" s="353"/>
      <c r="EPS20" s="351"/>
      <c r="EPT20" s="352"/>
      <c r="EPU20" s="353"/>
      <c r="EPV20" s="31"/>
      <c r="EPW20" s="353"/>
      <c r="EPX20" s="351"/>
      <c r="EPY20" s="353"/>
      <c r="EPZ20" s="353"/>
      <c r="EQA20" s="354"/>
      <c r="EQD20" s="351"/>
      <c r="EQE20" s="352"/>
      <c r="EQF20" s="353"/>
      <c r="EQH20" s="353"/>
      <c r="EQI20" s="351"/>
      <c r="EQJ20" s="352"/>
      <c r="EQK20" s="353"/>
      <c r="EQL20" s="31"/>
      <c r="EQM20" s="353"/>
      <c r="EQN20" s="351"/>
      <c r="EQO20" s="353"/>
      <c r="EQP20" s="353"/>
      <c r="EQQ20" s="354"/>
      <c r="EQT20" s="351"/>
      <c r="EQU20" s="352"/>
      <c r="EQV20" s="353"/>
      <c r="EQX20" s="353"/>
      <c r="EQY20" s="351"/>
      <c r="EQZ20" s="352"/>
      <c r="ERA20" s="353"/>
      <c r="ERB20" s="31"/>
      <c r="ERC20" s="353"/>
      <c r="ERD20" s="351"/>
      <c r="ERE20" s="353"/>
      <c r="ERF20" s="353"/>
      <c r="ERG20" s="354"/>
      <c r="ERJ20" s="351"/>
      <c r="ERK20" s="352"/>
      <c r="ERL20" s="353"/>
      <c r="ERN20" s="353"/>
      <c r="ERO20" s="351"/>
      <c r="ERP20" s="352"/>
      <c r="ERQ20" s="353"/>
      <c r="ERR20" s="31"/>
      <c r="ERS20" s="353"/>
      <c r="ERT20" s="351"/>
      <c r="ERU20" s="353"/>
      <c r="ERV20" s="353"/>
      <c r="ERW20" s="354"/>
      <c r="ERZ20" s="351"/>
      <c r="ESA20" s="352"/>
      <c r="ESB20" s="353"/>
      <c r="ESD20" s="353"/>
      <c r="ESE20" s="351"/>
      <c r="ESF20" s="352"/>
      <c r="ESG20" s="353"/>
      <c r="ESH20" s="31"/>
      <c r="ESI20" s="353"/>
      <c r="ESJ20" s="351"/>
      <c r="ESK20" s="353"/>
      <c r="ESL20" s="353"/>
      <c r="ESM20" s="354"/>
      <c r="ESP20" s="351"/>
      <c r="ESQ20" s="352"/>
      <c r="ESR20" s="353"/>
      <c r="EST20" s="353"/>
      <c r="ESU20" s="351"/>
      <c r="ESV20" s="352"/>
      <c r="ESW20" s="353"/>
      <c r="ESX20" s="31"/>
      <c r="ESY20" s="353"/>
      <c r="ESZ20" s="351"/>
      <c r="ETA20" s="353"/>
      <c r="ETB20" s="353"/>
      <c r="ETC20" s="354"/>
      <c r="ETF20" s="351"/>
      <c r="ETG20" s="352"/>
      <c r="ETH20" s="353"/>
      <c r="ETJ20" s="353"/>
      <c r="ETK20" s="351"/>
      <c r="ETL20" s="352"/>
      <c r="ETM20" s="353"/>
      <c r="ETN20" s="31"/>
      <c r="ETO20" s="353"/>
      <c r="ETP20" s="351"/>
      <c r="ETQ20" s="353"/>
      <c r="ETR20" s="353"/>
      <c r="ETS20" s="354"/>
      <c r="ETV20" s="351"/>
      <c r="ETW20" s="352"/>
      <c r="ETX20" s="353"/>
      <c r="ETZ20" s="353"/>
      <c r="EUA20" s="351"/>
      <c r="EUB20" s="352"/>
      <c r="EUC20" s="353"/>
      <c r="EUD20" s="31"/>
      <c r="EUE20" s="353"/>
      <c r="EUF20" s="351"/>
      <c r="EUG20" s="353"/>
      <c r="EUH20" s="353"/>
      <c r="EUI20" s="354"/>
      <c r="EUL20" s="351"/>
      <c r="EUM20" s="352"/>
      <c r="EUN20" s="353"/>
      <c r="EUP20" s="353"/>
      <c r="EUQ20" s="351"/>
      <c r="EUR20" s="352"/>
      <c r="EUS20" s="353"/>
      <c r="EUT20" s="31"/>
      <c r="EUU20" s="353"/>
      <c r="EUV20" s="351"/>
      <c r="EUW20" s="353"/>
      <c r="EUX20" s="353"/>
      <c r="EUY20" s="354"/>
      <c r="EVB20" s="351"/>
      <c r="EVC20" s="352"/>
      <c r="EVD20" s="353"/>
      <c r="EVF20" s="353"/>
      <c r="EVG20" s="351"/>
      <c r="EVH20" s="352"/>
      <c r="EVI20" s="353"/>
      <c r="EVJ20" s="31"/>
      <c r="EVK20" s="353"/>
      <c r="EVL20" s="351"/>
      <c r="EVM20" s="353"/>
      <c r="EVN20" s="353"/>
      <c r="EVO20" s="354"/>
      <c r="EVR20" s="351"/>
      <c r="EVS20" s="352"/>
      <c r="EVT20" s="353"/>
      <c r="EVV20" s="353"/>
      <c r="EVW20" s="351"/>
      <c r="EVX20" s="352"/>
      <c r="EVY20" s="353"/>
      <c r="EVZ20" s="31"/>
      <c r="EWA20" s="353"/>
      <c r="EWB20" s="351"/>
      <c r="EWC20" s="353"/>
      <c r="EWD20" s="353"/>
      <c r="EWE20" s="354"/>
      <c r="EWH20" s="351"/>
      <c r="EWI20" s="352"/>
      <c r="EWJ20" s="353"/>
      <c r="EWL20" s="353"/>
      <c r="EWM20" s="351"/>
      <c r="EWN20" s="352"/>
      <c r="EWO20" s="353"/>
      <c r="EWP20" s="31"/>
      <c r="EWQ20" s="353"/>
      <c r="EWR20" s="351"/>
      <c r="EWS20" s="353"/>
      <c r="EWT20" s="353"/>
      <c r="EWU20" s="354"/>
      <c r="EWX20" s="351"/>
      <c r="EWY20" s="352"/>
      <c r="EWZ20" s="353"/>
      <c r="EXB20" s="353"/>
      <c r="EXC20" s="351"/>
      <c r="EXD20" s="352"/>
      <c r="EXE20" s="353"/>
      <c r="EXF20" s="31"/>
      <c r="EXG20" s="353"/>
      <c r="EXH20" s="351"/>
      <c r="EXI20" s="353"/>
      <c r="EXJ20" s="353"/>
      <c r="EXK20" s="354"/>
      <c r="EXN20" s="351"/>
      <c r="EXO20" s="352"/>
      <c r="EXP20" s="353"/>
      <c r="EXR20" s="353"/>
      <c r="EXS20" s="351"/>
      <c r="EXT20" s="352"/>
      <c r="EXU20" s="353"/>
      <c r="EXV20" s="31"/>
      <c r="EXW20" s="353"/>
      <c r="EXX20" s="351"/>
      <c r="EXY20" s="353"/>
      <c r="EXZ20" s="353"/>
      <c r="EYA20" s="354"/>
      <c r="EYD20" s="351"/>
      <c r="EYE20" s="352"/>
      <c r="EYF20" s="353"/>
      <c r="EYH20" s="353"/>
      <c r="EYI20" s="351"/>
      <c r="EYJ20" s="352"/>
      <c r="EYK20" s="353"/>
      <c r="EYL20" s="31"/>
      <c r="EYM20" s="353"/>
      <c r="EYN20" s="351"/>
      <c r="EYO20" s="353"/>
      <c r="EYP20" s="353"/>
      <c r="EYQ20" s="354"/>
      <c r="EYT20" s="351"/>
      <c r="EYU20" s="352"/>
      <c r="EYV20" s="353"/>
      <c r="EYX20" s="353"/>
      <c r="EYY20" s="351"/>
      <c r="EYZ20" s="352"/>
      <c r="EZA20" s="353"/>
      <c r="EZB20" s="31"/>
      <c r="EZC20" s="353"/>
      <c r="EZD20" s="351"/>
      <c r="EZE20" s="353"/>
      <c r="EZF20" s="353"/>
      <c r="EZG20" s="354"/>
      <c r="EZJ20" s="351"/>
      <c r="EZK20" s="352"/>
      <c r="EZL20" s="353"/>
      <c r="EZN20" s="353"/>
      <c r="EZO20" s="351"/>
      <c r="EZP20" s="352"/>
      <c r="EZQ20" s="353"/>
      <c r="EZR20" s="31"/>
      <c r="EZS20" s="353"/>
      <c r="EZT20" s="351"/>
      <c r="EZU20" s="353"/>
      <c r="EZV20" s="353"/>
      <c r="EZW20" s="354"/>
      <c r="EZZ20" s="351"/>
      <c r="FAA20" s="352"/>
      <c r="FAB20" s="353"/>
      <c r="FAD20" s="353"/>
      <c r="FAE20" s="351"/>
      <c r="FAF20" s="352"/>
      <c r="FAG20" s="353"/>
      <c r="FAH20" s="31"/>
      <c r="FAI20" s="353"/>
      <c r="FAJ20" s="351"/>
      <c r="FAK20" s="353"/>
      <c r="FAL20" s="353"/>
      <c r="FAM20" s="354"/>
      <c r="FAP20" s="351"/>
      <c r="FAQ20" s="352"/>
      <c r="FAR20" s="353"/>
      <c r="FAT20" s="353"/>
      <c r="FAU20" s="351"/>
      <c r="FAV20" s="352"/>
      <c r="FAW20" s="353"/>
      <c r="FAX20" s="31"/>
      <c r="FAY20" s="353"/>
      <c r="FAZ20" s="351"/>
      <c r="FBA20" s="353"/>
      <c r="FBB20" s="353"/>
      <c r="FBC20" s="354"/>
      <c r="FBF20" s="351"/>
      <c r="FBG20" s="352"/>
      <c r="FBH20" s="353"/>
      <c r="FBJ20" s="353"/>
      <c r="FBK20" s="351"/>
      <c r="FBL20" s="352"/>
      <c r="FBM20" s="353"/>
      <c r="FBN20" s="31"/>
      <c r="FBO20" s="353"/>
      <c r="FBP20" s="351"/>
      <c r="FBQ20" s="353"/>
      <c r="FBR20" s="353"/>
      <c r="FBS20" s="354"/>
      <c r="FBV20" s="351"/>
      <c r="FBW20" s="352"/>
      <c r="FBX20" s="353"/>
      <c r="FBZ20" s="353"/>
      <c r="FCA20" s="351"/>
      <c r="FCB20" s="352"/>
      <c r="FCC20" s="353"/>
      <c r="FCD20" s="31"/>
      <c r="FCE20" s="353"/>
      <c r="FCF20" s="351"/>
      <c r="FCG20" s="353"/>
      <c r="FCH20" s="353"/>
      <c r="FCI20" s="354"/>
      <c r="FCL20" s="351"/>
      <c r="FCM20" s="352"/>
      <c r="FCN20" s="353"/>
      <c r="FCP20" s="353"/>
      <c r="FCQ20" s="351"/>
      <c r="FCR20" s="352"/>
      <c r="FCS20" s="353"/>
      <c r="FCT20" s="31"/>
      <c r="FCU20" s="353"/>
      <c r="FCV20" s="351"/>
      <c r="FCW20" s="353"/>
      <c r="FCX20" s="353"/>
      <c r="FCY20" s="354"/>
      <c r="FDB20" s="351"/>
      <c r="FDC20" s="352"/>
      <c r="FDD20" s="353"/>
      <c r="FDF20" s="353"/>
      <c r="FDG20" s="351"/>
      <c r="FDH20" s="352"/>
      <c r="FDI20" s="353"/>
      <c r="FDJ20" s="31"/>
      <c r="FDK20" s="353"/>
      <c r="FDL20" s="351"/>
      <c r="FDM20" s="353"/>
      <c r="FDN20" s="353"/>
      <c r="FDO20" s="354"/>
      <c r="FDR20" s="351"/>
      <c r="FDS20" s="352"/>
      <c r="FDT20" s="353"/>
      <c r="FDV20" s="353"/>
      <c r="FDW20" s="351"/>
      <c r="FDX20" s="352"/>
      <c r="FDY20" s="353"/>
      <c r="FDZ20" s="31"/>
      <c r="FEA20" s="353"/>
      <c r="FEB20" s="351"/>
      <c r="FEC20" s="353"/>
      <c r="FED20" s="353"/>
      <c r="FEE20" s="354"/>
      <c r="FEH20" s="351"/>
      <c r="FEI20" s="352"/>
      <c r="FEJ20" s="353"/>
      <c r="FEL20" s="353"/>
      <c r="FEM20" s="351"/>
      <c r="FEN20" s="352"/>
      <c r="FEO20" s="353"/>
      <c r="FEP20" s="31"/>
      <c r="FEQ20" s="353"/>
      <c r="FER20" s="351"/>
      <c r="FES20" s="353"/>
      <c r="FET20" s="353"/>
      <c r="FEU20" s="354"/>
      <c r="FEX20" s="351"/>
      <c r="FEY20" s="352"/>
      <c r="FEZ20" s="353"/>
      <c r="FFB20" s="353"/>
      <c r="FFC20" s="351"/>
      <c r="FFD20" s="352"/>
      <c r="FFE20" s="353"/>
      <c r="FFF20" s="31"/>
      <c r="FFG20" s="353"/>
      <c r="FFH20" s="351"/>
      <c r="FFI20" s="353"/>
      <c r="FFJ20" s="353"/>
      <c r="FFK20" s="354"/>
      <c r="FFN20" s="351"/>
      <c r="FFO20" s="352"/>
      <c r="FFP20" s="353"/>
      <c r="FFR20" s="353"/>
      <c r="FFS20" s="351"/>
      <c r="FFT20" s="352"/>
      <c r="FFU20" s="353"/>
      <c r="FFV20" s="31"/>
      <c r="FFW20" s="353"/>
      <c r="FFX20" s="351"/>
      <c r="FFY20" s="353"/>
      <c r="FFZ20" s="353"/>
      <c r="FGA20" s="354"/>
      <c r="FGD20" s="351"/>
      <c r="FGE20" s="352"/>
      <c r="FGF20" s="353"/>
      <c r="FGH20" s="353"/>
      <c r="FGI20" s="351"/>
      <c r="FGJ20" s="352"/>
      <c r="FGK20" s="353"/>
      <c r="FGL20" s="31"/>
      <c r="FGM20" s="353"/>
      <c r="FGN20" s="351"/>
      <c r="FGO20" s="353"/>
      <c r="FGP20" s="353"/>
      <c r="FGQ20" s="354"/>
      <c r="FGT20" s="351"/>
      <c r="FGU20" s="352"/>
      <c r="FGV20" s="353"/>
      <c r="FGX20" s="353"/>
      <c r="FGY20" s="351"/>
      <c r="FGZ20" s="352"/>
      <c r="FHA20" s="353"/>
      <c r="FHB20" s="31"/>
      <c r="FHC20" s="353"/>
      <c r="FHD20" s="351"/>
      <c r="FHE20" s="353"/>
      <c r="FHF20" s="353"/>
      <c r="FHG20" s="354"/>
      <c r="FHJ20" s="351"/>
      <c r="FHK20" s="352"/>
      <c r="FHL20" s="353"/>
      <c r="FHN20" s="353"/>
      <c r="FHO20" s="351"/>
      <c r="FHP20" s="352"/>
      <c r="FHQ20" s="353"/>
      <c r="FHR20" s="31"/>
      <c r="FHS20" s="353"/>
      <c r="FHT20" s="351"/>
      <c r="FHU20" s="353"/>
      <c r="FHV20" s="353"/>
      <c r="FHW20" s="354"/>
      <c r="FHZ20" s="351"/>
      <c r="FIA20" s="352"/>
      <c r="FIB20" s="353"/>
      <c r="FID20" s="353"/>
      <c r="FIE20" s="351"/>
      <c r="FIF20" s="352"/>
      <c r="FIG20" s="353"/>
      <c r="FIH20" s="31"/>
      <c r="FII20" s="353"/>
      <c r="FIJ20" s="351"/>
      <c r="FIK20" s="353"/>
      <c r="FIL20" s="353"/>
      <c r="FIM20" s="354"/>
      <c r="FIP20" s="351"/>
      <c r="FIQ20" s="352"/>
      <c r="FIR20" s="353"/>
      <c r="FIT20" s="353"/>
      <c r="FIU20" s="351"/>
      <c r="FIV20" s="352"/>
      <c r="FIW20" s="353"/>
      <c r="FIX20" s="31"/>
      <c r="FIY20" s="353"/>
      <c r="FIZ20" s="351"/>
      <c r="FJA20" s="353"/>
      <c r="FJB20" s="353"/>
      <c r="FJC20" s="354"/>
      <c r="FJF20" s="351"/>
      <c r="FJG20" s="352"/>
      <c r="FJH20" s="353"/>
      <c r="FJJ20" s="353"/>
      <c r="FJK20" s="351"/>
      <c r="FJL20" s="352"/>
      <c r="FJM20" s="353"/>
      <c r="FJN20" s="31"/>
      <c r="FJO20" s="353"/>
      <c r="FJP20" s="351"/>
      <c r="FJQ20" s="353"/>
      <c r="FJR20" s="353"/>
      <c r="FJS20" s="354"/>
      <c r="FJV20" s="351"/>
      <c r="FJW20" s="352"/>
      <c r="FJX20" s="353"/>
      <c r="FJZ20" s="353"/>
      <c r="FKA20" s="351"/>
      <c r="FKB20" s="352"/>
      <c r="FKC20" s="353"/>
      <c r="FKD20" s="31"/>
      <c r="FKE20" s="353"/>
      <c r="FKF20" s="351"/>
      <c r="FKG20" s="353"/>
      <c r="FKH20" s="353"/>
      <c r="FKI20" s="354"/>
      <c r="FKL20" s="351"/>
      <c r="FKM20" s="352"/>
      <c r="FKN20" s="353"/>
      <c r="FKP20" s="353"/>
      <c r="FKQ20" s="351"/>
      <c r="FKR20" s="352"/>
      <c r="FKS20" s="353"/>
      <c r="FKT20" s="31"/>
      <c r="FKU20" s="353"/>
      <c r="FKV20" s="351"/>
      <c r="FKW20" s="353"/>
      <c r="FKX20" s="353"/>
      <c r="FKY20" s="354"/>
      <c r="FLB20" s="351"/>
      <c r="FLC20" s="352"/>
      <c r="FLD20" s="353"/>
      <c r="FLF20" s="353"/>
      <c r="FLG20" s="351"/>
      <c r="FLH20" s="352"/>
      <c r="FLI20" s="353"/>
      <c r="FLJ20" s="31"/>
      <c r="FLK20" s="353"/>
      <c r="FLL20" s="351"/>
      <c r="FLM20" s="353"/>
      <c r="FLN20" s="353"/>
      <c r="FLO20" s="354"/>
      <c r="FLR20" s="351"/>
      <c r="FLS20" s="352"/>
      <c r="FLT20" s="353"/>
      <c r="FLV20" s="353"/>
      <c r="FLW20" s="351"/>
      <c r="FLX20" s="352"/>
      <c r="FLY20" s="353"/>
      <c r="FLZ20" s="31"/>
      <c r="FMA20" s="353"/>
      <c r="FMB20" s="351"/>
      <c r="FMC20" s="353"/>
      <c r="FMD20" s="353"/>
      <c r="FME20" s="354"/>
      <c r="FMH20" s="351"/>
      <c r="FMI20" s="352"/>
      <c r="FMJ20" s="353"/>
      <c r="FML20" s="353"/>
      <c r="FMM20" s="351"/>
      <c r="FMN20" s="352"/>
      <c r="FMO20" s="353"/>
      <c r="FMP20" s="31"/>
      <c r="FMQ20" s="353"/>
      <c r="FMR20" s="351"/>
      <c r="FMS20" s="353"/>
      <c r="FMT20" s="353"/>
      <c r="FMU20" s="354"/>
      <c r="FMX20" s="351"/>
      <c r="FMY20" s="352"/>
      <c r="FMZ20" s="353"/>
      <c r="FNB20" s="353"/>
      <c r="FNC20" s="351"/>
      <c r="FND20" s="352"/>
      <c r="FNE20" s="353"/>
      <c r="FNF20" s="31"/>
      <c r="FNG20" s="353"/>
      <c r="FNH20" s="351"/>
      <c r="FNI20" s="353"/>
      <c r="FNJ20" s="353"/>
      <c r="FNK20" s="354"/>
      <c r="FNN20" s="351"/>
      <c r="FNO20" s="352"/>
      <c r="FNP20" s="353"/>
      <c r="FNR20" s="353"/>
      <c r="FNS20" s="351"/>
      <c r="FNT20" s="352"/>
      <c r="FNU20" s="353"/>
      <c r="FNV20" s="31"/>
      <c r="FNW20" s="353"/>
      <c r="FNX20" s="351"/>
      <c r="FNY20" s="353"/>
      <c r="FNZ20" s="353"/>
      <c r="FOA20" s="354"/>
      <c r="FOD20" s="351"/>
      <c r="FOE20" s="352"/>
      <c r="FOF20" s="353"/>
      <c r="FOH20" s="353"/>
      <c r="FOI20" s="351"/>
      <c r="FOJ20" s="352"/>
      <c r="FOK20" s="353"/>
      <c r="FOL20" s="31"/>
      <c r="FOM20" s="353"/>
      <c r="FON20" s="351"/>
      <c r="FOO20" s="353"/>
      <c r="FOP20" s="353"/>
      <c r="FOQ20" s="354"/>
      <c r="FOT20" s="351"/>
      <c r="FOU20" s="352"/>
      <c r="FOV20" s="353"/>
      <c r="FOX20" s="353"/>
      <c r="FOY20" s="351"/>
      <c r="FOZ20" s="352"/>
      <c r="FPA20" s="353"/>
      <c r="FPB20" s="31"/>
      <c r="FPC20" s="353"/>
      <c r="FPD20" s="351"/>
      <c r="FPE20" s="353"/>
      <c r="FPF20" s="353"/>
      <c r="FPG20" s="354"/>
      <c r="FPJ20" s="351"/>
      <c r="FPK20" s="352"/>
      <c r="FPL20" s="353"/>
      <c r="FPN20" s="353"/>
      <c r="FPO20" s="351"/>
      <c r="FPP20" s="352"/>
      <c r="FPQ20" s="353"/>
      <c r="FPR20" s="31"/>
      <c r="FPS20" s="353"/>
      <c r="FPT20" s="351"/>
      <c r="FPU20" s="353"/>
      <c r="FPV20" s="353"/>
      <c r="FPW20" s="354"/>
      <c r="FPZ20" s="351"/>
      <c r="FQA20" s="352"/>
      <c r="FQB20" s="353"/>
      <c r="FQD20" s="353"/>
      <c r="FQE20" s="351"/>
      <c r="FQF20" s="352"/>
      <c r="FQG20" s="353"/>
      <c r="FQH20" s="31"/>
      <c r="FQI20" s="353"/>
      <c r="FQJ20" s="351"/>
      <c r="FQK20" s="353"/>
      <c r="FQL20" s="353"/>
      <c r="FQM20" s="354"/>
      <c r="FQP20" s="351"/>
      <c r="FQQ20" s="352"/>
      <c r="FQR20" s="353"/>
      <c r="FQT20" s="353"/>
      <c r="FQU20" s="351"/>
      <c r="FQV20" s="352"/>
      <c r="FQW20" s="353"/>
      <c r="FQX20" s="31"/>
      <c r="FQY20" s="353"/>
      <c r="FQZ20" s="351"/>
      <c r="FRA20" s="353"/>
      <c r="FRB20" s="353"/>
      <c r="FRC20" s="354"/>
      <c r="FRF20" s="351"/>
      <c r="FRG20" s="352"/>
      <c r="FRH20" s="353"/>
      <c r="FRJ20" s="353"/>
      <c r="FRK20" s="351"/>
      <c r="FRL20" s="352"/>
      <c r="FRM20" s="353"/>
      <c r="FRN20" s="31"/>
      <c r="FRO20" s="353"/>
      <c r="FRP20" s="351"/>
      <c r="FRQ20" s="353"/>
      <c r="FRR20" s="353"/>
      <c r="FRS20" s="354"/>
      <c r="FRV20" s="351"/>
      <c r="FRW20" s="352"/>
      <c r="FRX20" s="353"/>
      <c r="FRZ20" s="353"/>
      <c r="FSA20" s="351"/>
      <c r="FSB20" s="352"/>
      <c r="FSC20" s="353"/>
      <c r="FSD20" s="31"/>
      <c r="FSE20" s="353"/>
      <c r="FSF20" s="351"/>
      <c r="FSG20" s="353"/>
      <c r="FSH20" s="353"/>
      <c r="FSI20" s="354"/>
      <c r="FSL20" s="351"/>
      <c r="FSM20" s="352"/>
      <c r="FSN20" s="353"/>
      <c r="FSP20" s="353"/>
      <c r="FSQ20" s="351"/>
      <c r="FSR20" s="352"/>
      <c r="FSS20" s="353"/>
      <c r="FST20" s="31"/>
      <c r="FSU20" s="353"/>
      <c r="FSV20" s="351"/>
      <c r="FSW20" s="353"/>
      <c r="FSX20" s="353"/>
      <c r="FSY20" s="354"/>
      <c r="FTB20" s="351"/>
      <c r="FTC20" s="352"/>
      <c r="FTD20" s="353"/>
      <c r="FTF20" s="353"/>
      <c r="FTG20" s="351"/>
      <c r="FTH20" s="352"/>
      <c r="FTI20" s="353"/>
      <c r="FTJ20" s="31"/>
      <c r="FTK20" s="353"/>
      <c r="FTL20" s="351"/>
      <c r="FTM20" s="353"/>
      <c r="FTN20" s="353"/>
      <c r="FTO20" s="354"/>
      <c r="FTR20" s="351"/>
      <c r="FTS20" s="352"/>
      <c r="FTT20" s="353"/>
      <c r="FTV20" s="353"/>
      <c r="FTW20" s="351"/>
      <c r="FTX20" s="352"/>
      <c r="FTY20" s="353"/>
      <c r="FTZ20" s="31"/>
      <c r="FUA20" s="353"/>
      <c r="FUB20" s="351"/>
      <c r="FUC20" s="353"/>
      <c r="FUD20" s="353"/>
      <c r="FUE20" s="354"/>
      <c r="FUH20" s="351"/>
      <c r="FUI20" s="352"/>
      <c r="FUJ20" s="353"/>
      <c r="FUL20" s="353"/>
      <c r="FUM20" s="351"/>
      <c r="FUN20" s="352"/>
      <c r="FUO20" s="353"/>
      <c r="FUP20" s="31"/>
      <c r="FUQ20" s="353"/>
      <c r="FUR20" s="351"/>
      <c r="FUS20" s="353"/>
      <c r="FUT20" s="353"/>
      <c r="FUU20" s="354"/>
      <c r="FUX20" s="351"/>
      <c r="FUY20" s="352"/>
      <c r="FUZ20" s="353"/>
      <c r="FVB20" s="353"/>
      <c r="FVC20" s="351"/>
      <c r="FVD20" s="352"/>
      <c r="FVE20" s="353"/>
      <c r="FVF20" s="31"/>
      <c r="FVG20" s="353"/>
      <c r="FVH20" s="351"/>
      <c r="FVI20" s="353"/>
      <c r="FVJ20" s="353"/>
      <c r="FVK20" s="354"/>
      <c r="FVN20" s="351"/>
      <c r="FVO20" s="352"/>
      <c r="FVP20" s="353"/>
      <c r="FVR20" s="353"/>
      <c r="FVS20" s="351"/>
      <c r="FVT20" s="352"/>
      <c r="FVU20" s="353"/>
      <c r="FVV20" s="31"/>
      <c r="FVW20" s="353"/>
      <c r="FVX20" s="351"/>
      <c r="FVY20" s="353"/>
      <c r="FVZ20" s="353"/>
      <c r="FWA20" s="354"/>
      <c r="FWD20" s="351"/>
      <c r="FWE20" s="352"/>
      <c r="FWF20" s="353"/>
      <c r="FWH20" s="353"/>
      <c r="FWI20" s="351"/>
      <c r="FWJ20" s="352"/>
      <c r="FWK20" s="353"/>
      <c r="FWL20" s="31"/>
      <c r="FWM20" s="353"/>
      <c r="FWN20" s="351"/>
      <c r="FWO20" s="353"/>
      <c r="FWP20" s="353"/>
      <c r="FWQ20" s="354"/>
      <c r="FWT20" s="351"/>
      <c r="FWU20" s="352"/>
      <c r="FWV20" s="353"/>
      <c r="FWX20" s="353"/>
      <c r="FWY20" s="351"/>
      <c r="FWZ20" s="352"/>
      <c r="FXA20" s="353"/>
      <c r="FXB20" s="31"/>
      <c r="FXC20" s="353"/>
      <c r="FXD20" s="351"/>
      <c r="FXE20" s="353"/>
      <c r="FXF20" s="353"/>
      <c r="FXG20" s="354"/>
      <c r="FXJ20" s="351"/>
      <c r="FXK20" s="352"/>
      <c r="FXL20" s="353"/>
      <c r="FXN20" s="353"/>
      <c r="FXO20" s="351"/>
      <c r="FXP20" s="352"/>
      <c r="FXQ20" s="353"/>
      <c r="FXR20" s="31"/>
      <c r="FXS20" s="353"/>
      <c r="FXT20" s="351"/>
      <c r="FXU20" s="353"/>
      <c r="FXV20" s="353"/>
      <c r="FXW20" s="354"/>
      <c r="FXZ20" s="351"/>
      <c r="FYA20" s="352"/>
      <c r="FYB20" s="353"/>
      <c r="FYD20" s="353"/>
      <c r="FYE20" s="351"/>
      <c r="FYF20" s="352"/>
      <c r="FYG20" s="353"/>
      <c r="FYH20" s="31"/>
      <c r="FYI20" s="353"/>
      <c r="FYJ20" s="351"/>
      <c r="FYK20" s="353"/>
      <c r="FYL20" s="353"/>
      <c r="FYM20" s="354"/>
      <c r="FYP20" s="351"/>
      <c r="FYQ20" s="352"/>
      <c r="FYR20" s="353"/>
      <c r="FYT20" s="353"/>
      <c r="FYU20" s="351"/>
      <c r="FYV20" s="352"/>
      <c r="FYW20" s="353"/>
      <c r="FYX20" s="31"/>
      <c r="FYY20" s="353"/>
      <c r="FYZ20" s="351"/>
      <c r="FZA20" s="353"/>
      <c r="FZB20" s="353"/>
      <c r="FZC20" s="354"/>
      <c r="FZF20" s="351"/>
      <c r="FZG20" s="352"/>
      <c r="FZH20" s="353"/>
      <c r="FZJ20" s="353"/>
      <c r="FZK20" s="351"/>
      <c r="FZL20" s="352"/>
      <c r="FZM20" s="353"/>
      <c r="FZN20" s="31"/>
      <c r="FZO20" s="353"/>
      <c r="FZP20" s="351"/>
      <c r="FZQ20" s="353"/>
      <c r="FZR20" s="353"/>
      <c r="FZS20" s="354"/>
      <c r="FZV20" s="351"/>
      <c r="FZW20" s="352"/>
      <c r="FZX20" s="353"/>
      <c r="FZZ20" s="353"/>
      <c r="GAA20" s="351"/>
      <c r="GAB20" s="352"/>
      <c r="GAC20" s="353"/>
      <c r="GAD20" s="31"/>
      <c r="GAE20" s="353"/>
      <c r="GAF20" s="351"/>
      <c r="GAG20" s="353"/>
      <c r="GAH20" s="353"/>
      <c r="GAI20" s="354"/>
      <c r="GAL20" s="351"/>
      <c r="GAM20" s="352"/>
      <c r="GAN20" s="353"/>
      <c r="GAP20" s="353"/>
      <c r="GAQ20" s="351"/>
      <c r="GAR20" s="352"/>
      <c r="GAS20" s="353"/>
      <c r="GAT20" s="31"/>
      <c r="GAU20" s="353"/>
      <c r="GAV20" s="351"/>
      <c r="GAW20" s="353"/>
      <c r="GAX20" s="353"/>
      <c r="GAY20" s="354"/>
      <c r="GBB20" s="351"/>
      <c r="GBC20" s="352"/>
      <c r="GBD20" s="353"/>
      <c r="GBF20" s="353"/>
      <c r="GBG20" s="351"/>
      <c r="GBH20" s="352"/>
      <c r="GBI20" s="353"/>
      <c r="GBJ20" s="31"/>
      <c r="GBK20" s="353"/>
      <c r="GBL20" s="351"/>
      <c r="GBM20" s="353"/>
      <c r="GBN20" s="353"/>
      <c r="GBO20" s="354"/>
      <c r="GBR20" s="351"/>
      <c r="GBS20" s="352"/>
      <c r="GBT20" s="353"/>
      <c r="GBV20" s="353"/>
      <c r="GBW20" s="351"/>
      <c r="GBX20" s="352"/>
      <c r="GBY20" s="353"/>
      <c r="GBZ20" s="31"/>
      <c r="GCA20" s="353"/>
      <c r="GCB20" s="351"/>
      <c r="GCC20" s="353"/>
      <c r="GCD20" s="353"/>
      <c r="GCE20" s="354"/>
      <c r="GCH20" s="351"/>
      <c r="GCI20" s="352"/>
      <c r="GCJ20" s="353"/>
      <c r="GCL20" s="353"/>
      <c r="GCM20" s="351"/>
      <c r="GCN20" s="352"/>
      <c r="GCO20" s="353"/>
      <c r="GCP20" s="31"/>
      <c r="GCQ20" s="353"/>
      <c r="GCR20" s="351"/>
      <c r="GCS20" s="353"/>
      <c r="GCT20" s="353"/>
      <c r="GCU20" s="354"/>
      <c r="GCX20" s="351"/>
      <c r="GCY20" s="352"/>
      <c r="GCZ20" s="353"/>
      <c r="GDB20" s="353"/>
      <c r="GDC20" s="351"/>
      <c r="GDD20" s="352"/>
      <c r="GDE20" s="353"/>
      <c r="GDF20" s="31"/>
      <c r="GDG20" s="353"/>
      <c r="GDH20" s="351"/>
      <c r="GDI20" s="353"/>
      <c r="GDJ20" s="353"/>
      <c r="GDK20" s="354"/>
      <c r="GDN20" s="351"/>
      <c r="GDO20" s="352"/>
      <c r="GDP20" s="353"/>
      <c r="GDR20" s="353"/>
      <c r="GDS20" s="351"/>
      <c r="GDT20" s="352"/>
      <c r="GDU20" s="353"/>
      <c r="GDV20" s="31"/>
      <c r="GDW20" s="353"/>
      <c r="GDX20" s="351"/>
      <c r="GDY20" s="353"/>
      <c r="GDZ20" s="353"/>
      <c r="GEA20" s="354"/>
      <c r="GED20" s="351"/>
      <c r="GEE20" s="352"/>
      <c r="GEF20" s="353"/>
      <c r="GEH20" s="353"/>
      <c r="GEI20" s="351"/>
      <c r="GEJ20" s="352"/>
      <c r="GEK20" s="353"/>
      <c r="GEL20" s="31"/>
      <c r="GEM20" s="353"/>
      <c r="GEN20" s="351"/>
      <c r="GEO20" s="353"/>
      <c r="GEP20" s="353"/>
      <c r="GEQ20" s="354"/>
      <c r="GET20" s="351"/>
      <c r="GEU20" s="352"/>
      <c r="GEV20" s="353"/>
      <c r="GEX20" s="353"/>
      <c r="GEY20" s="351"/>
      <c r="GEZ20" s="352"/>
      <c r="GFA20" s="353"/>
      <c r="GFB20" s="31"/>
      <c r="GFC20" s="353"/>
      <c r="GFD20" s="351"/>
      <c r="GFE20" s="353"/>
      <c r="GFF20" s="353"/>
      <c r="GFG20" s="354"/>
      <c r="GFJ20" s="351"/>
      <c r="GFK20" s="352"/>
      <c r="GFL20" s="353"/>
      <c r="GFN20" s="353"/>
      <c r="GFO20" s="351"/>
      <c r="GFP20" s="352"/>
      <c r="GFQ20" s="353"/>
      <c r="GFR20" s="31"/>
      <c r="GFS20" s="353"/>
      <c r="GFT20" s="351"/>
      <c r="GFU20" s="353"/>
      <c r="GFV20" s="353"/>
      <c r="GFW20" s="354"/>
      <c r="GFZ20" s="351"/>
      <c r="GGA20" s="352"/>
      <c r="GGB20" s="353"/>
      <c r="GGD20" s="353"/>
      <c r="GGE20" s="351"/>
      <c r="GGF20" s="352"/>
      <c r="GGG20" s="353"/>
      <c r="GGH20" s="31"/>
      <c r="GGI20" s="353"/>
      <c r="GGJ20" s="351"/>
      <c r="GGK20" s="353"/>
      <c r="GGL20" s="353"/>
      <c r="GGM20" s="354"/>
      <c r="GGP20" s="351"/>
      <c r="GGQ20" s="352"/>
      <c r="GGR20" s="353"/>
      <c r="GGT20" s="353"/>
      <c r="GGU20" s="351"/>
      <c r="GGV20" s="352"/>
      <c r="GGW20" s="353"/>
      <c r="GGX20" s="31"/>
      <c r="GGY20" s="353"/>
      <c r="GGZ20" s="351"/>
      <c r="GHA20" s="353"/>
      <c r="GHB20" s="353"/>
      <c r="GHC20" s="354"/>
      <c r="GHF20" s="351"/>
      <c r="GHG20" s="352"/>
      <c r="GHH20" s="353"/>
      <c r="GHJ20" s="353"/>
      <c r="GHK20" s="351"/>
      <c r="GHL20" s="352"/>
      <c r="GHM20" s="353"/>
      <c r="GHN20" s="31"/>
      <c r="GHO20" s="353"/>
      <c r="GHP20" s="351"/>
      <c r="GHQ20" s="353"/>
      <c r="GHR20" s="353"/>
      <c r="GHS20" s="354"/>
      <c r="GHV20" s="351"/>
      <c r="GHW20" s="352"/>
      <c r="GHX20" s="353"/>
      <c r="GHZ20" s="353"/>
      <c r="GIA20" s="351"/>
      <c r="GIB20" s="352"/>
      <c r="GIC20" s="353"/>
      <c r="GID20" s="31"/>
      <c r="GIE20" s="353"/>
      <c r="GIF20" s="351"/>
      <c r="GIG20" s="353"/>
      <c r="GIH20" s="353"/>
      <c r="GII20" s="354"/>
      <c r="GIL20" s="351"/>
      <c r="GIM20" s="352"/>
      <c r="GIN20" s="353"/>
      <c r="GIP20" s="353"/>
      <c r="GIQ20" s="351"/>
      <c r="GIR20" s="352"/>
      <c r="GIS20" s="353"/>
      <c r="GIT20" s="31"/>
      <c r="GIU20" s="353"/>
      <c r="GIV20" s="351"/>
      <c r="GIW20" s="353"/>
      <c r="GIX20" s="353"/>
      <c r="GIY20" s="354"/>
      <c r="GJB20" s="351"/>
      <c r="GJC20" s="352"/>
      <c r="GJD20" s="353"/>
      <c r="GJF20" s="353"/>
      <c r="GJG20" s="351"/>
      <c r="GJH20" s="352"/>
      <c r="GJI20" s="353"/>
      <c r="GJJ20" s="31"/>
      <c r="GJK20" s="353"/>
      <c r="GJL20" s="351"/>
      <c r="GJM20" s="353"/>
      <c r="GJN20" s="353"/>
      <c r="GJO20" s="354"/>
      <c r="GJR20" s="351"/>
      <c r="GJS20" s="352"/>
      <c r="GJT20" s="353"/>
      <c r="GJV20" s="353"/>
      <c r="GJW20" s="351"/>
      <c r="GJX20" s="352"/>
      <c r="GJY20" s="353"/>
      <c r="GJZ20" s="31"/>
      <c r="GKA20" s="353"/>
      <c r="GKB20" s="351"/>
      <c r="GKC20" s="353"/>
      <c r="GKD20" s="353"/>
      <c r="GKE20" s="354"/>
      <c r="GKH20" s="351"/>
      <c r="GKI20" s="352"/>
      <c r="GKJ20" s="353"/>
      <c r="GKL20" s="353"/>
      <c r="GKM20" s="351"/>
      <c r="GKN20" s="352"/>
      <c r="GKO20" s="353"/>
      <c r="GKP20" s="31"/>
      <c r="GKQ20" s="353"/>
      <c r="GKR20" s="351"/>
      <c r="GKS20" s="353"/>
      <c r="GKT20" s="353"/>
      <c r="GKU20" s="354"/>
      <c r="GKX20" s="351"/>
      <c r="GKY20" s="352"/>
      <c r="GKZ20" s="353"/>
      <c r="GLB20" s="353"/>
      <c r="GLC20" s="351"/>
      <c r="GLD20" s="352"/>
      <c r="GLE20" s="353"/>
      <c r="GLF20" s="31"/>
      <c r="GLG20" s="353"/>
      <c r="GLH20" s="351"/>
      <c r="GLI20" s="353"/>
      <c r="GLJ20" s="353"/>
      <c r="GLK20" s="354"/>
      <c r="GLN20" s="351"/>
      <c r="GLO20" s="352"/>
      <c r="GLP20" s="353"/>
      <c r="GLR20" s="353"/>
      <c r="GLS20" s="351"/>
      <c r="GLT20" s="352"/>
      <c r="GLU20" s="353"/>
      <c r="GLV20" s="31"/>
      <c r="GLW20" s="353"/>
      <c r="GLX20" s="351"/>
      <c r="GLY20" s="353"/>
      <c r="GLZ20" s="353"/>
      <c r="GMA20" s="354"/>
      <c r="GMD20" s="351"/>
      <c r="GME20" s="352"/>
      <c r="GMF20" s="353"/>
      <c r="GMH20" s="353"/>
      <c r="GMI20" s="351"/>
      <c r="GMJ20" s="352"/>
      <c r="GMK20" s="353"/>
      <c r="GML20" s="31"/>
      <c r="GMM20" s="353"/>
      <c r="GMN20" s="351"/>
      <c r="GMO20" s="353"/>
      <c r="GMP20" s="353"/>
      <c r="GMQ20" s="354"/>
      <c r="GMT20" s="351"/>
      <c r="GMU20" s="352"/>
      <c r="GMV20" s="353"/>
      <c r="GMX20" s="353"/>
      <c r="GMY20" s="351"/>
      <c r="GMZ20" s="352"/>
      <c r="GNA20" s="353"/>
      <c r="GNB20" s="31"/>
      <c r="GNC20" s="353"/>
      <c r="GND20" s="351"/>
      <c r="GNE20" s="353"/>
      <c r="GNF20" s="353"/>
      <c r="GNG20" s="354"/>
      <c r="GNJ20" s="351"/>
      <c r="GNK20" s="352"/>
      <c r="GNL20" s="353"/>
      <c r="GNN20" s="353"/>
      <c r="GNO20" s="351"/>
      <c r="GNP20" s="352"/>
      <c r="GNQ20" s="353"/>
      <c r="GNR20" s="31"/>
      <c r="GNS20" s="353"/>
      <c r="GNT20" s="351"/>
      <c r="GNU20" s="353"/>
      <c r="GNV20" s="353"/>
      <c r="GNW20" s="354"/>
      <c r="GNZ20" s="351"/>
      <c r="GOA20" s="352"/>
      <c r="GOB20" s="353"/>
      <c r="GOD20" s="353"/>
      <c r="GOE20" s="351"/>
      <c r="GOF20" s="352"/>
      <c r="GOG20" s="353"/>
      <c r="GOH20" s="31"/>
      <c r="GOI20" s="353"/>
      <c r="GOJ20" s="351"/>
      <c r="GOK20" s="353"/>
      <c r="GOL20" s="353"/>
      <c r="GOM20" s="354"/>
      <c r="GOP20" s="351"/>
      <c r="GOQ20" s="352"/>
      <c r="GOR20" s="353"/>
      <c r="GOT20" s="353"/>
      <c r="GOU20" s="351"/>
      <c r="GOV20" s="352"/>
      <c r="GOW20" s="353"/>
      <c r="GOX20" s="31"/>
      <c r="GOY20" s="353"/>
      <c r="GOZ20" s="351"/>
      <c r="GPA20" s="353"/>
      <c r="GPB20" s="353"/>
      <c r="GPC20" s="354"/>
      <c r="GPF20" s="351"/>
      <c r="GPG20" s="352"/>
      <c r="GPH20" s="353"/>
      <c r="GPJ20" s="353"/>
      <c r="GPK20" s="351"/>
      <c r="GPL20" s="352"/>
      <c r="GPM20" s="353"/>
      <c r="GPN20" s="31"/>
      <c r="GPO20" s="353"/>
      <c r="GPP20" s="351"/>
      <c r="GPQ20" s="353"/>
      <c r="GPR20" s="353"/>
      <c r="GPS20" s="354"/>
      <c r="GPV20" s="351"/>
      <c r="GPW20" s="352"/>
      <c r="GPX20" s="353"/>
      <c r="GPZ20" s="353"/>
      <c r="GQA20" s="351"/>
      <c r="GQB20" s="352"/>
      <c r="GQC20" s="353"/>
      <c r="GQD20" s="31"/>
      <c r="GQE20" s="353"/>
      <c r="GQF20" s="351"/>
      <c r="GQG20" s="353"/>
      <c r="GQH20" s="353"/>
      <c r="GQI20" s="354"/>
      <c r="GQL20" s="351"/>
      <c r="GQM20" s="352"/>
      <c r="GQN20" s="353"/>
      <c r="GQP20" s="353"/>
      <c r="GQQ20" s="351"/>
      <c r="GQR20" s="352"/>
      <c r="GQS20" s="353"/>
      <c r="GQT20" s="31"/>
      <c r="GQU20" s="353"/>
      <c r="GQV20" s="351"/>
      <c r="GQW20" s="353"/>
      <c r="GQX20" s="353"/>
      <c r="GQY20" s="354"/>
      <c r="GRB20" s="351"/>
      <c r="GRC20" s="352"/>
      <c r="GRD20" s="353"/>
      <c r="GRF20" s="353"/>
      <c r="GRG20" s="351"/>
      <c r="GRH20" s="352"/>
      <c r="GRI20" s="353"/>
      <c r="GRJ20" s="31"/>
      <c r="GRK20" s="353"/>
      <c r="GRL20" s="351"/>
      <c r="GRM20" s="353"/>
      <c r="GRN20" s="353"/>
      <c r="GRO20" s="354"/>
      <c r="GRR20" s="351"/>
      <c r="GRS20" s="352"/>
      <c r="GRT20" s="353"/>
      <c r="GRV20" s="353"/>
      <c r="GRW20" s="351"/>
      <c r="GRX20" s="352"/>
      <c r="GRY20" s="353"/>
      <c r="GRZ20" s="31"/>
      <c r="GSA20" s="353"/>
      <c r="GSB20" s="351"/>
      <c r="GSC20" s="353"/>
      <c r="GSD20" s="353"/>
      <c r="GSE20" s="354"/>
      <c r="GSH20" s="351"/>
      <c r="GSI20" s="352"/>
      <c r="GSJ20" s="353"/>
      <c r="GSL20" s="353"/>
      <c r="GSM20" s="351"/>
      <c r="GSN20" s="352"/>
      <c r="GSO20" s="353"/>
      <c r="GSP20" s="31"/>
      <c r="GSQ20" s="353"/>
      <c r="GSR20" s="351"/>
      <c r="GSS20" s="353"/>
      <c r="GST20" s="353"/>
      <c r="GSU20" s="354"/>
      <c r="GSX20" s="351"/>
      <c r="GSY20" s="352"/>
      <c r="GSZ20" s="353"/>
      <c r="GTB20" s="353"/>
      <c r="GTC20" s="351"/>
      <c r="GTD20" s="352"/>
      <c r="GTE20" s="353"/>
      <c r="GTF20" s="31"/>
      <c r="GTG20" s="353"/>
      <c r="GTH20" s="351"/>
      <c r="GTI20" s="353"/>
      <c r="GTJ20" s="353"/>
      <c r="GTK20" s="354"/>
      <c r="GTN20" s="351"/>
      <c r="GTO20" s="352"/>
      <c r="GTP20" s="353"/>
      <c r="GTR20" s="353"/>
      <c r="GTS20" s="351"/>
      <c r="GTT20" s="352"/>
      <c r="GTU20" s="353"/>
      <c r="GTV20" s="31"/>
      <c r="GTW20" s="353"/>
      <c r="GTX20" s="351"/>
      <c r="GTY20" s="353"/>
      <c r="GTZ20" s="353"/>
      <c r="GUA20" s="354"/>
      <c r="GUD20" s="351"/>
      <c r="GUE20" s="352"/>
      <c r="GUF20" s="353"/>
      <c r="GUH20" s="353"/>
      <c r="GUI20" s="351"/>
      <c r="GUJ20" s="352"/>
      <c r="GUK20" s="353"/>
      <c r="GUL20" s="31"/>
      <c r="GUM20" s="353"/>
      <c r="GUN20" s="351"/>
      <c r="GUO20" s="353"/>
      <c r="GUP20" s="353"/>
      <c r="GUQ20" s="354"/>
      <c r="GUT20" s="351"/>
      <c r="GUU20" s="352"/>
      <c r="GUV20" s="353"/>
      <c r="GUX20" s="353"/>
      <c r="GUY20" s="351"/>
      <c r="GUZ20" s="352"/>
      <c r="GVA20" s="353"/>
      <c r="GVB20" s="31"/>
      <c r="GVC20" s="353"/>
      <c r="GVD20" s="351"/>
      <c r="GVE20" s="353"/>
      <c r="GVF20" s="353"/>
      <c r="GVG20" s="354"/>
      <c r="GVJ20" s="351"/>
      <c r="GVK20" s="352"/>
      <c r="GVL20" s="353"/>
      <c r="GVN20" s="353"/>
      <c r="GVO20" s="351"/>
      <c r="GVP20" s="352"/>
      <c r="GVQ20" s="353"/>
      <c r="GVR20" s="31"/>
      <c r="GVS20" s="353"/>
      <c r="GVT20" s="351"/>
      <c r="GVU20" s="353"/>
      <c r="GVV20" s="353"/>
      <c r="GVW20" s="354"/>
      <c r="GVZ20" s="351"/>
      <c r="GWA20" s="352"/>
      <c r="GWB20" s="353"/>
      <c r="GWD20" s="353"/>
      <c r="GWE20" s="351"/>
      <c r="GWF20" s="352"/>
      <c r="GWG20" s="353"/>
      <c r="GWH20" s="31"/>
      <c r="GWI20" s="353"/>
      <c r="GWJ20" s="351"/>
      <c r="GWK20" s="353"/>
      <c r="GWL20" s="353"/>
      <c r="GWM20" s="354"/>
      <c r="GWP20" s="351"/>
      <c r="GWQ20" s="352"/>
      <c r="GWR20" s="353"/>
      <c r="GWT20" s="353"/>
      <c r="GWU20" s="351"/>
      <c r="GWV20" s="352"/>
      <c r="GWW20" s="353"/>
      <c r="GWX20" s="31"/>
      <c r="GWY20" s="353"/>
      <c r="GWZ20" s="351"/>
      <c r="GXA20" s="353"/>
      <c r="GXB20" s="353"/>
      <c r="GXC20" s="354"/>
      <c r="GXF20" s="351"/>
      <c r="GXG20" s="352"/>
      <c r="GXH20" s="353"/>
      <c r="GXJ20" s="353"/>
      <c r="GXK20" s="351"/>
      <c r="GXL20" s="352"/>
      <c r="GXM20" s="353"/>
      <c r="GXN20" s="31"/>
      <c r="GXO20" s="353"/>
      <c r="GXP20" s="351"/>
      <c r="GXQ20" s="353"/>
      <c r="GXR20" s="353"/>
      <c r="GXS20" s="354"/>
      <c r="GXV20" s="351"/>
      <c r="GXW20" s="352"/>
      <c r="GXX20" s="353"/>
      <c r="GXZ20" s="353"/>
      <c r="GYA20" s="351"/>
      <c r="GYB20" s="352"/>
      <c r="GYC20" s="353"/>
      <c r="GYD20" s="31"/>
      <c r="GYE20" s="353"/>
      <c r="GYF20" s="351"/>
      <c r="GYG20" s="353"/>
      <c r="GYH20" s="353"/>
      <c r="GYI20" s="354"/>
      <c r="GYL20" s="351"/>
      <c r="GYM20" s="352"/>
      <c r="GYN20" s="353"/>
      <c r="GYP20" s="353"/>
      <c r="GYQ20" s="351"/>
      <c r="GYR20" s="352"/>
      <c r="GYS20" s="353"/>
      <c r="GYT20" s="31"/>
      <c r="GYU20" s="353"/>
      <c r="GYV20" s="351"/>
      <c r="GYW20" s="353"/>
      <c r="GYX20" s="353"/>
      <c r="GYY20" s="354"/>
      <c r="GZB20" s="351"/>
      <c r="GZC20" s="352"/>
      <c r="GZD20" s="353"/>
      <c r="GZF20" s="353"/>
      <c r="GZG20" s="351"/>
      <c r="GZH20" s="352"/>
      <c r="GZI20" s="353"/>
      <c r="GZJ20" s="31"/>
      <c r="GZK20" s="353"/>
      <c r="GZL20" s="351"/>
      <c r="GZM20" s="353"/>
      <c r="GZN20" s="353"/>
      <c r="GZO20" s="354"/>
      <c r="GZR20" s="351"/>
      <c r="GZS20" s="352"/>
      <c r="GZT20" s="353"/>
      <c r="GZV20" s="353"/>
      <c r="GZW20" s="351"/>
      <c r="GZX20" s="352"/>
      <c r="GZY20" s="353"/>
      <c r="GZZ20" s="31"/>
      <c r="HAA20" s="353"/>
      <c r="HAB20" s="351"/>
      <c r="HAC20" s="353"/>
      <c r="HAD20" s="353"/>
      <c r="HAE20" s="354"/>
      <c r="HAH20" s="351"/>
      <c r="HAI20" s="352"/>
      <c r="HAJ20" s="353"/>
      <c r="HAL20" s="353"/>
      <c r="HAM20" s="351"/>
      <c r="HAN20" s="352"/>
      <c r="HAO20" s="353"/>
      <c r="HAP20" s="31"/>
      <c r="HAQ20" s="353"/>
      <c r="HAR20" s="351"/>
      <c r="HAS20" s="353"/>
      <c r="HAT20" s="353"/>
      <c r="HAU20" s="354"/>
      <c r="HAX20" s="351"/>
      <c r="HAY20" s="352"/>
      <c r="HAZ20" s="353"/>
      <c r="HBB20" s="353"/>
      <c r="HBC20" s="351"/>
      <c r="HBD20" s="352"/>
      <c r="HBE20" s="353"/>
      <c r="HBF20" s="31"/>
      <c r="HBG20" s="353"/>
      <c r="HBH20" s="351"/>
      <c r="HBI20" s="353"/>
      <c r="HBJ20" s="353"/>
      <c r="HBK20" s="354"/>
      <c r="HBN20" s="351"/>
      <c r="HBO20" s="352"/>
      <c r="HBP20" s="353"/>
      <c r="HBR20" s="353"/>
      <c r="HBS20" s="351"/>
      <c r="HBT20" s="352"/>
      <c r="HBU20" s="353"/>
      <c r="HBV20" s="31"/>
      <c r="HBW20" s="353"/>
      <c r="HBX20" s="351"/>
      <c r="HBY20" s="353"/>
      <c r="HBZ20" s="353"/>
      <c r="HCA20" s="354"/>
      <c r="HCD20" s="351"/>
      <c r="HCE20" s="352"/>
      <c r="HCF20" s="353"/>
      <c r="HCH20" s="353"/>
      <c r="HCI20" s="351"/>
      <c r="HCJ20" s="352"/>
      <c r="HCK20" s="353"/>
      <c r="HCL20" s="31"/>
      <c r="HCM20" s="353"/>
      <c r="HCN20" s="351"/>
      <c r="HCO20" s="353"/>
      <c r="HCP20" s="353"/>
      <c r="HCQ20" s="354"/>
      <c r="HCT20" s="351"/>
      <c r="HCU20" s="352"/>
      <c r="HCV20" s="353"/>
      <c r="HCX20" s="353"/>
      <c r="HCY20" s="351"/>
      <c r="HCZ20" s="352"/>
      <c r="HDA20" s="353"/>
      <c r="HDB20" s="31"/>
      <c r="HDC20" s="353"/>
      <c r="HDD20" s="351"/>
      <c r="HDE20" s="353"/>
      <c r="HDF20" s="353"/>
      <c r="HDG20" s="354"/>
      <c r="HDJ20" s="351"/>
      <c r="HDK20" s="352"/>
      <c r="HDL20" s="353"/>
      <c r="HDN20" s="353"/>
      <c r="HDO20" s="351"/>
      <c r="HDP20" s="352"/>
      <c r="HDQ20" s="353"/>
      <c r="HDR20" s="31"/>
      <c r="HDS20" s="353"/>
      <c r="HDT20" s="351"/>
      <c r="HDU20" s="353"/>
      <c r="HDV20" s="353"/>
      <c r="HDW20" s="354"/>
      <c r="HDZ20" s="351"/>
      <c r="HEA20" s="352"/>
      <c r="HEB20" s="353"/>
      <c r="HED20" s="353"/>
      <c r="HEE20" s="351"/>
      <c r="HEF20" s="352"/>
      <c r="HEG20" s="353"/>
      <c r="HEH20" s="31"/>
      <c r="HEI20" s="353"/>
      <c r="HEJ20" s="351"/>
      <c r="HEK20" s="353"/>
      <c r="HEL20" s="353"/>
      <c r="HEM20" s="354"/>
      <c r="HEP20" s="351"/>
      <c r="HEQ20" s="352"/>
      <c r="HER20" s="353"/>
      <c r="HET20" s="353"/>
      <c r="HEU20" s="351"/>
      <c r="HEV20" s="352"/>
      <c r="HEW20" s="353"/>
      <c r="HEX20" s="31"/>
      <c r="HEY20" s="353"/>
      <c r="HEZ20" s="351"/>
      <c r="HFA20" s="353"/>
      <c r="HFB20" s="353"/>
      <c r="HFC20" s="354"/>
      <c r="HFF20" s="351"/>
      <c r="HFG20" s="352"/>
      <c r="HFH20" s="353"/>
      <c r="HFJ20" s="353"/>
      <c r="HFK20" s="351"/>
      <c r="HFL20" s="352"/>
      <c r="HFM20" s="353"/>
      <c r="HFN20" s="31"/>
      <c r="HFO20" s="353"/>
      <c r="HFP20" s="351"/>
      <c r="HFQ20" s="353"/>
      <c r="HFR20" s="353"/>
      <c r="HFS20" s="354"/>
      <c r="HFV20" s="351"/>
      <c r="HFW20" s="352"/>
      <c r="HFX20" s="353"/>
      <c r="HFZ20" s="353"/>
      <c r="HGA20" s="351"/>
      <c r="HGB20" s="352"/>
      <c r="HGC20" s="353"/>
      <c r="HGD20" s="31"/>
      <c r="HGE20" s="353"/>
      <c r="HGF20" s="351"/>
      <c r="HGG20" s="353"/>
      <c r="HGH20" s="353"/>
      <c r="HGI20" s="354"/>
      <c r="HGL20" s="351"/>
      <c r="HGM20" s="352"/>
      <c r="HGN20" s="353"/>
      <c r="HGP20" s="353"/>
      <c r="HGQ20" s="351"/>
      <c r="HGR20" s="352"/>
      <c r="HGS20" s="353"/>
      <c r="HGT20" s="31"/>
      <c r="HGU20" s="353"/>
      <c r="HGV20" s="351"/>
      <c r="HGW20" s="353"/>
      <c r="HGX20" s="353"/>
      <c r="HGY20" s="354"/>
      <c r="HHB20" s="351"/>
      <c r="HHC20" s="352"/>
      <c r="HHD20" s="353"/>
      <c r="HHF20" s="353"/>
      <c r="HHG20" s="351"/>
      <c r="HHH20" s="352"/>
      <c r="HHI20" s="353"/>
      <c r="HHJ20" s="31"/>
      <c r="HHK20" s="353"/>
      <c r="HHL20" s="351"/>
      <c r="HHM20" s="353"/>
      <c r="HHN20" s="353"/>
      <c r="HHO20" s="354"/>
      <c r="HHR20" s="351"/>
      <c r="HHS20" s="352"/>
      <c r="HHT20" s="353"/>
      <c r="HHV20" s="353"/>
      <c r="HHW20" s="351"/>
      <c r="HHX20" s="352"/>
      <c r="HHY20" s="353"/>
      <c r="HHZ20" s="31"/>
      <c r="HIA20" s="353"/>
      <c r="HIB20" s="351"/>
      <c r="HIC20" s="353"/>
      <c r="HID20" s="353"/>
      <c r="HIE20" s="354"/>
      <c r="HIH20" s="351"/>
      <c r="HII20" s="352"/>
      <c r="HIJ20" s="353"/>
      <c r="HIL20" s="353"/>
      <c r="HIM20" s="351"/>
      <c r="HIN20" s="352"/>
      <c r="HIO20" s="353"/>
      <c r="HIP20" s="31"/>
      <c r="HIQ20" s="353"/>
      <c r="HIR20" s="351"/>
      <c r="HIS20" s="353"/>
      <c r="HIT20" s="353"/>
      <c r="HIU20" s="354"/>
      <c r="HIX20" s="351"/>
      <c r="HIY20" s="352"/>
      <c r="HIZ20" s="353"/>
      <c r="HJB20" s="353"/>
      <c r="HJC20" s="351"/>
      <c r="HJD20" s="352"/>
      <c r="HJE20" s="353"/>
      <c r="HJF20" s="31"/>
      <c r="HJG20" s="353"/>
      <c r="HJH20" s="351"/>
      <c r="HJI20" s="353"/>
      <c r="HJJ20" s="353"/>
      <c r="HJK20" s="354"/>
      <c r="HJN20" s="351"/>
      <c r="HJO20" s="352"/>
      <c r="HJP20" s="353"/>
      <c r="HJR20" s="353"/>
      <c r="HJS20" s="351"/>
      <c r="HJT20" s="352"/>
      <c r="HJU20" s="353"/>
      <c r="HJV20" s="31"/>
      <c r="HJW20" s="353"/>
      <c r="HJX20" s="351"/>
      <c r="HJY20" s="353"/>
      <c r="HJZ20" s="353"/>
      <c r="HKA20" s="354"/>
      <c r="HKD20" s="351"/>
      <c r="HKE20" s="352"/>
      <c r="HKF20" s="353"/>
      <c r="HKH20" s="353"/>
      <c r="HKI20" s="351"/>
      <c r="HKJ20" s="352"/>
      <c r="HKK20" s="353"/>
      <c r="HKL20" s="31"/>
      <c r="HKM20" s="353"/>
      <c r="HKN20" s="351"/>
      <c r="HKO20" s="353"/>
      <c r="HKP20" s="353"/>
      <c r="HKQ20" s="354"/>
      <c r="HKT20" s="351"/>
      <c r="HKU20" s="352"/>
      <c r="HKV20" s="353"/>
      <c r="HKX20" s="353"/>
      <c r="HKY20" s="351"/>
      <c r="HKZ20" s="352"/>
      <c r="HLA20" s="353"/>
      <c r="HLB20" s="31"/>
      <c r="HLC20" s="353"/>
      <c r="HLD20" s="351"/>
      <c r="HLE20" s="353"/>
      <c r="HLF20" s="353"/>
      <c r="HLG20" s="354"/>
      <c r="HLJ20" s="351"/>
      <c r="HLK20" s="352"/>
      <c r="HLL20" s="353"/>
      <c r="HLN20" s="353"/>
      <c r="HLO20" s="351"/>
      <c r="HLP20" s="352"/>
      <c r="HLQ20" s="353"/>
      <c r="HLR20" s="31"/>
      <c r="HLS20" s="353"/>
      <c r="HLT20" s="351"/>
      <c r="HLU20" s="353"/>
      <c r="HLV20" s="353"/>
      <c r="HLW20" s="354"/>
      <c r="HLZ20" s="351"/>
      <c r="HMA20" s="352"/>
      <c r="HMB20" s="353"/>
      <c r="HMD20" s="353"/>
      <c r="HME20" s="351"/>
      <c r="HMF20" s="352"/>
      <c r="HMG20" s="353"/>
      <c r="HMH20" s="31"/>
      <c r="HMI20" s="353"/>
      <c r="HMJ20" s="351"/>
      <c r="HMK20" s="353"/>
      <c r="HML20" s="353"/>
      <c r="HMM20" s="354"/>
      <c r="HMP20" s="351"/>
      <c r="HMQ20" s="352"/>
      <c r="HMR20" s="353"/>
      <c r="HMT20" s="353"/>
      <c r="HMU20" s="351"/>
      <c r="HMV20" s="352"/>
      <c r="HMW20" s="353"/>
      <c r="HMX20" s="31"/>
      <c r="HMY20" s="353"/>
      <c r="HMZ20" s="351"/>
      <c r="HNA20" s="353"/>
      <c r="HNB20" s="353"/>
      <c r="HNC20" s="354"/>
      <c r="HNF20" s="351"/>
      <c r="HNG20" s="352"/>
      <c r="HNH20" s="353"/>
      <c r="HNJ20" s="353"/>
      <c r="HNK20" s="351"/>
      <c r="HNL20" s="352"/>
      <c r="HNM20" s="353"/>
      <c r="HNN20" s="31"/>
      <c r="HNO20" s="353"/>
      <c r="HNP20" s="351"/>
      <c r="HNQ20" s="353"/>
      <c r="HNR20" s="353"/>
      <c r="HNS20" s="354"/>
      <c r="HNV20" s="351"/>
      <c r="HNW20" s="352"/>
      <c r="HNX20" s="353"/>
      <c r="HNZ20" s="353"/>
      <c r="HOA20" s="351"/>
      <c r="HOB20" s="352"/>
      <c r="HOC20" s="353"/>
      <c r="HOD20" s="31"/>
      <c r="HOE20" s="353"/>
      <c r="HOF20" s="351"/>
      <c r="HOG20" s="353"/>
      <c r="HOH20" s="353"/>
      <c r="HOI20" s="354"/>
      <c r="HOL20" s="351"/>
      <c r="HOM20" s="352"/>
      <c r="HON20" s="353"/>
      <c r="HOP20" s="353"/>
      <c r="HOQ20" s="351"/>
      <c r="HOR20" s="352"/>
      <c r="HOS20" s="353"/>
      <c r="HOT20" s="31"/>
      <c r="HOU20" s="353"/>
      <c r="HOV20" s="351"/>
      <c r="HOW20" s="353"/>
      <c r="HOX20" s="353"/>
      <c r="HOY20" s="354"/>
      <c r="HPB20" s="351"/>
      <c r="HPC20" s="352"/>
      <c r="HPD20" s="353"/>
      <c r="HPF20" s="353"/>
      <c r="HPG20" s="351"/>
      <c r="HPH20" s="352"/>
      <c r="HPI20" s="353"/>
      <c r="HPJ20" s="31"/>
      <c r="HPK20" s="353"/>
      <c r="HPL20" s="351"/>
      <c r="HPM20" s="353"/>
      <c r="HPN20" s="353"/>
      <c r="HPO20" s="354"/>
      <c r="HPR20" s="351"/>
      <c r="HPS20" s="352"/>
      <c r="HPT20" s="353"/>
      <c r="HPV20" s="353"/>
      <c r="HPW20" s="351"/>
      <c r="HPX20" s="352"/>
      <c r="HPY20" s="353"/>
      <c r="HPZ20" s="31"/>
      <c r="HQA20" s="353"/>
      <c r="HQB20" s="351"/>
      <c r="HQC20" s="353"/>
      <c r="HQD20" s="353"/>
      <c r="HQE20" s="354"/>
      <c r="HQH20" s="351"/>
      <c r="HQI20" s="352"/>
      <c r="HQJ20" s="353"/>
      <c r="HQL20" s="353"/>
      <c r="HQM20" s="351"/>
      <c r="HQN20" s="352"/>
      <c r="HQO20" s="353"/>
      <c r="HQP20" s="31"/>
      <c r="HQQ20" s="353"/>
      <c r="HQR20" s="351"/>
      <c r="HQS20" s="353"/>
      <c r="HQT20" s="353"/>
      <c r="HQU20" s="354"/>
      <c r="HQX20" s="351"/>
      <c r="HQY20" s="352"/>
      <c r="HQZ20" s="353"/>
      <c r="HRB20" s="353"/>
      <c r="HRC20" s="351"/>
      <c r="HRD20" s="352"/>
      <c r="HRE20" s="353"/>
      <c r="HRF20" s="31"/>
      <c r="HRG20" s="353"/>
      <c r="HRH20" s="351"/>
      <c r="HRI20" s="353"/>
      <c r="HRJ20" s="353"/>
      <c r="HRK20" s="354"/>
      <c r="HRN20" s="351"/>
      <c r="HRO20" s="352"/>
      <c r="HRP20" s="353"/>
      <c r="HRR20" s="353"/>
      <c r="HRS20" s="351"/>
      <c r="HRT20" s="352"/>
      <c r="HRU20" s="353"/>
      <c r="HRV20" s="31"/>
      <c r="HRW20" s="353"/>
      <c r="HRX20" s="351"/>
      <c r="HRY20" s="353"/>
      <c r="HRZ20" s="353"/>
      <c r="HSA20" s="354"/>
      <c r="HSD20" s="351"/>
      <c r="HSE20" s="352"/>
      <c r="HSF20" s="353"/>
      <c r="HSH20" s="353"/>
      <c r="HSI20" s="351"/>
      <c r="HSJ20" s="352"/>
      <c r="HSK20" s="353"/>
      <c r="HSL20" s="31"/>
      <c r="HSM20" s="353"/>
      <c r="HSN20" s="351"/>
      <c r="HSO20" s="353"/>
      <c r="HSP20" s="353"/>
      <c r="HSQ20" s="354"/>
      <c r="HST20" s="351"/>
      <c r="HSU20" s="352"/>
      <c r="HSV20" s="353"/>
      <c r="HSX20" s="353"/>
      <c r="HSY20" s="351"/>
      <c r="HSZ20" s="352"/>
      <c r="HTA20" s="353"/>
      <c r="HTB20" s="31"/>
      <c r="HTC20" s="353"/>
      <c r="HTD20" s="351"/>
      <c r="HTE20" s="353"/>
      <c r="HTF20" s="353"/>
      <c r="HTG20" s="354"/>
      <c r="HTJ20" s="351"/>
      <c r="HTK20" s="352"/>
      <c r="HTL20" s="353"/>
      <c r="HTN20" s="353"/>
      <c r="HTO20" s="351"/>
      <c r="HTP20" s="352"/>
      <c r="HTQ20" s="353"/>
      <c r="HTR20" s="31"/>
      <c r="HTS20" s="353"/>
      <c r="HTT20" s="351"/>
      <c r="HTU20" s="353"/>
      <c r="HTV20" s="353"/>
      <c r="HTW20" s="354"/>
      <c r="HTZ20" s="351"/>
      <c r="HUA20" s="352"/>
      <c r="HUB20" s="353"/>
      <c r="HUD20" s="353"/>
      <c r="HUE20" s="351"/>
      <c r="HUF20" s="352"/>
      <c r="HUG20" s="353"/>
      <c r="HUH20" s="31"/>
      <c r="HUI20" s="353"/>
      <c r="HUJ20" s="351"/>
      <c r="HUK20" s="353"/>
      <c r="HUL20" s="353"/>
      <c r="HUM20" s="354"/>
      <c r="HUP20" s="351"/>
      <c r="HUQ20" s="352"/>
      <c r="HUR20" s="353"/>
      <c r="HUT20" s="353"/>
      <c r="HUU20" s="351"/>
      <c r="HUV20" s="352"/>
      <c r="HUW20" s="353"/>
      <c r="HUX20" s="31"/>
      <c r="HUY20" s="353"/>
      <c r="HUZ20" s="351"/>
      <c r="HVA20" s="353"/>
      <c r="HVB20" s="353"/>
      <c r="HVC20" s="354"/>
      <c r="HVF20" s="351"/>
      <c r="HVG20" s="352"/>
      <c r="HVH20" s="353"/>
      <c r="HVJ20" s="353"/>
      <c r="HVK20" s="351"/>
      <c r="HVL20" s="352"/>
      <c r="HVM20" s="353"/>
      <c r="HVN20" s="31"/>
      <c r="HVO20" s="353"/>
      <c r="HVP20" s="351"/>
      <c r="HVQ20" s="353"/>
      <c r="HVR20" s="353"/>
      <c r="HVS20" s="354"/>
      <c r="HVV20" s="351"/>
      <c r="HVW20" s="352"/>
      <c r="HVX20" s="353"/>
      <c r="HVZ20" s="353"/>
      <c r="HWA20" s="351"/>
      <c r="HWB20" s="352"/>
      <c r="HWC20" s="353"/>
      <c r="HWD20" s="31"/>
      <c r="HWE20" s="353"/>
      <c r="HWF20" s="351"/>
      <c r="HWG20" s="353"/>
      <c r="HWH20" s="353"/>
      <c r="HWI20" s="354"/>
      <c r="HWL20" s="351"/>
      <c r="HWM20" s="352"/>
      <c r="HWN20" s="353"/>
      <c r="HWP20" s="353"/>
      <c r="HWQ20" s="351"/>
      <c r="HWR20" s="352"/>
      <c r="HWS20" s="353"/>
      <c r="HWT20" s="31"/>
      <c r="HWU20" s="353"/>
      <c r="HWV20" s="351"/>
      <c r="HWW20" s="353"/>
      <c r="HWX20" s="353"/>
      <c r="HWY20" s="354"/>
      <c r="HXB20" s="351"/>
      <c r="HXC20" s="352"/>
      <c r="HXD20" s="353"/>
      <c r="HXF20" s="353"/>
      <c r="HXG20" s="351"/>
      <c r="HXH20" s="352"/>
      <c r="HXI20" s="353"/>
      <c r="HXJ20" s="31"/>
      <c r="HXK20" s="353"/>
      <c r="HXL20" s="351"/>
      <c r="HXM20" s="353"/>
      <c r="HXN20" s="353"/>
      <c r="HXO20" s="354"/>
      <c r="HXR20" s="351"/>
      <c r="HXS20" s="352"/>
      <c r="HXT20" s="353"/>
      <c r="HXV20" s="353"/>
      <c r="HXW20" s="351"/>
      <c r="HXX20" s="352"/>
      <c r="HXY20" s="353"/>
      <c r="HXZ20" s="31"/>
      <c r="HYA20" s="353"/>
      <c r="HYB20" s="351"/>
      <c r="HYC20" s="353"/>
      <c r="HYD20" s="353"/>
      <c r="HYE20" s="354"/>
      <c r="HYH20" s="351"/>
      <c r="HYI20" s="352"/>
      <c r="HYJ20" s="353"/>
      <c r="HYL20" s="353"/>
      <c r="HYM20" s="351"/>
      <c r="HYN20" s="352"/>
      <c r="HYO20" s="353"/>
      <c r="HYP20" s="31"/>
      <c r="HYQ20" s="353"/>
      <c r="HYR20" s="351"/>
      <c r="HYS20" s="353"/>
      <c r="HYT20" s="353"/>
      <c r="HYU20" s="354"/>
      <c r="HYX20" s="351"/>
      <c r="HYY20" s="352"/>
      <c r="HYZ20" s="353"/>
      <c r="HZB20" s="353"/>
      <c r="HZC20" s="351"/>
      <c r="HZD20" s="352"/>
      <c r="HZE20" s="353"/>
      <c r="HZF20" s="31"/>
      <c r="HZG20" s="353"/>
      <c r="HZH20" s="351"/>
      <c r="HZI20" s="353"/>
      <c r="HZJ20" s="353"/>
      <c r="HZK20" s="354"/>
      <c r="HZN20" s="351"/>
      <c r="HZO20" s="352"/>
      <c r="HZP20" s="353"/>
      <c r="HZR20" s="353"/>
      <c r="HZS20" s="351"/>
      <c r="HZT20" s="352"/>
      <c r="HZU20" s="353"/>
      <c r="HZV20" s="31"/>
      <c r="HZW20" s="353"/>
      <c r="HZX20" s="351"/>
      <c r="HZY20" s="353"/>
      <c r="HZZ20" s="353"/>
      <c r="IAA20" s="354"/>
      <c r="IAD20" s="351"/>
      <c r="IAE20" s="352"/>
      <c r="IAF20" s="353"/>
      <c r="IAH20" s="353"/>
      <c r="IAI20" s="351"/>
      <c r="IAJ20" s="352"/>
      <c r="IAK20" s="353"/>
      <c r="IAL20" s="31"/>
      <c r="IAM20" s="353"/>
      <c r="IAN20" s="351"/>
      <c r="IAO20" s="353"/>
      <c r="IAP20" s="353"/>
      <c r="IAQ20" s="354"/>
      <c r="IAT20" s="351"/>
      <c r="IAU20" s="352"/>
      <c r="IAV20" s="353"/>
      <c r="IAX20" s="353"/>
      <c r="IAY20" s="351"/>
      <c r="IAZ20" s="352"/>
      <c r="IBA20" s="353"/>
      <c r="IBB20" s="31"/>
      <c r="IBC20" s="353"/>
      <c r="IBD20" s="351"/>
      <c r="IBE20" s="353"/>
      <c r="IBF20" s="353"/>
      <c r="IBG20" s="354"/>
      <c r="IBJ20" s="351"/>
      <c r="IBK20" s="352"/>
      <c r="IBL20" s="353"/>
      <c r="IBN20" s="353"/>
      <c r="IBO20" s="351"/>
      <c r="IBP20" s="352"/>
      <c r="IBQ20" s="353"/>
      <c r="IBR20" s="31"/>
      <c r="IBS20" s="353"/>
      <c r="IBT20" s="351"/>
      <c r="IBU20" s="353"/>
      <c r="IBV20" s="353"/>
      <c r="IBW20" s="354"/>
      <c r="IBZ20" s="351"/>
      <c r="ICA20" s="352"/>
      <c r="ICB20" s="353"/>
      <c r="ICD20" s="353"/>
      <c r="ICE20" s="351"/>
      <c r="ICF20" s="352"/>
      <c r="ICG20" s="353"/>
      <c r="ICH20" s="31"/>
      <c r="ICI20" s="353"/>
      <c r="ICJ20" s="351"/>
      <c r="ICK20" s="353"/>
      <c r="ICL20" s="353"/>
      <c r="ICM20" s="354"/>
      <c r="ICP20" s="351"/>
      <c r="ICQ20" s="352"/>
      <c r="ICR20" s="353"/>
      <c r="ICT20" s="353"/>
      <c r="ICU20" s="351"/>
      <c r="ICV20" s="352"/>
      <c r="ICW20" s="353"/>
      <c r="ICX20" s="31"/>
      <c r="ICY20" s="353"/>
      <c r="ICZ20" s="351"/>
      <c r="IDA20" s="353"/>
      <c r="IDB20" s="353"/>
      <c r="IDC20" s="354"/>
      <c r="IDF20" s="351"/>
      <c r="IDG20" s="352"/>
      <c r="IDH20" s="353"/>
      <c r="IDJ20" s="353"/>
      <c r="IDK20" s="351"/>
      <c r="IDL20" s="352"/>
      <c r="IDM20" s="353"/>
      <c r="IDN20" s="31"/>
      <c r="IDO20" s="353"/>
      <c r="IDP20" s="351"/>
      <c r="IDQ20" s="353"/>
      <c r="IDR20" s="353"/>
      <c r="IDS20" s="354"/>
      <c r="IDV20" s="351"/>
      <c r="IDW20" s="352"/>
      <c r="IDX20" s="353"/>
      <c r="IDZ20" s="353"/>
      <c r="IEA20" s="351"/>
      <c r="IEB20" s="352"/>
      <c r="IEC20" s="353"/>
      <c r="IED20" s="31"/>
      <c r="IEE20" s="353"/>
      <c r="IEF20" s="351"/>
      <c r="IEG20" s="353"/>
      <c r="IEH20" s="353"/>
      <c r="IEI20" s="354"/>
      <c r="IEL20" s="351"/>
      <c r="IEM20" s="352"/>
      <c r="IEN20" s="353"/>
      <c r="IEP20" s="353"/>
      <c r="IEQ20" s="351"/>
      <c r="IER20" s="352"/>
      <c r="IES20" s="353"/>
      <c r="IET20" s="31"/>
      <c r="IEU20" s="353"/>
      <c r="IEV20" s="351"/>
      <c r="IEW20" s="353"/>
      <c r="IEX20" s="353"/>
      <c r="IEY20" s="354"/>
      <c r="IFB20" s="351"/>
      <c r="IFC20" s="352"/>
      <c r="IFD20" s="353"/>
      <c r="IFF20" s="353"/>
      <c r="IFG20" s="351"/>
      <c r="IFH20" s="352"/>
      <c r="IFI20" s="353"/>
      <c r="IFJ20" s="31"/>
      <c r="IFK20" s="353"/>
      <c r="IFL20" s="351"/>
      <c r="IFM20" s="353"/>
      <c r="IFN20" s="353"/>
      <c r="IFO20" s="354"/>
      <c r="IFR20" s="351"/>
      <c r="IFS20" s="352"/>
      <c r="IFT20" s="353"/>
      <c r="IFV20" s="353"/>
      <c r="IFW20" s="351"/>
      <c r="IFX20" s="352"/>
      <c r="IFY20" s="353"/>
      <c r="IFZ20" s="31"/>
      <c r="IGA20" s="353"/>
      <c r="IGB20" s="351"/>
      <c r="IGC20" s="353"/>
      <c r="IGD20" s="353"/>
      <c r="IGE20" s="354"/>
      <c r="IGH20" s="351"/>
      <c r="IGI20" s="352"/>
      <c r="IGJ20" s="353"/>
      <c r="IGL20" s="353"/>
      <c r="IGM20" s="351"/>
      <c r="IGN20" s="352"/>
      <c r="IGO20" s="353"/>
      <c r="IGP20" s="31"/>
      <c r="IGQ20" s="353"/>
      <c r="IGR20" s="351"/>
      <c r="IGS20" s="353"/>
      <c r="IGT20" s="353"/>
      <c r="IGU20" s="354"/>
      <c r="IGX20" s="351"/>
      <c r="IGY20" s="352"/>
      <c r="IGZ20" s="353"/>
      <c r="IHB20" s="353"/>
      <c r="IHC20" s="351"/>
      <c r="IHD20" s="352"/>
      <c r="IHE20" s="353"/>
      <c r="IHF20" s="31"/>
      <c r="IHG20" s="353"/>
      <c r="IHH20" s="351"/>
      <c r="IHI20" s="353"/>
      <c r="IHJ20" s="353"/>
      <c r="IHK20" s="354"/>
      <c r="IHN20" s="351"/>
      <c r="IHO20" s="352"/>
      <c r="IHP20" s="353"/>
      <c r="IHR20" s="353"/>
      <c r="IHS20" s="351"/>
      <c r="IHT20" s="352"/>
      <c r="IHU20" s="353"/>
      <c r="IHV20" s="31"/>
      <c r="IHW20" s="353"/>
      <c r="IHX20" s="351"/>
      <c r="IHY20" s="353"/>
      <c r="IHZ20" s="353"/>
      <c r="IIA20" s="354"/>
      <c r="IID20" s="351"/>
      <c r="IIE20" s="352"/>
      <c r="IIF20" s="353"/>
      <c r="IIH20" s="353"/>
      <c r="III20" s="351"/>
      <c r="IIJ20" s="352"/>
      <c r="IIK20" s="353"/>
      <c r="IIL20" s="31"/>
      <c r="IIM20" s="353"/>
      <c r="IIN20" s="351"/>
      <c r="IIO20" s="353"/>
      <c r="IIP20" s="353"/>
      <c r="IIQ20" s="354"/>
      <c r="IIT20" s="351"/>
      <c r="IIU20" s="352"/>
      <c r="IIV20" s="353"/>
      <c r="IIX20" s="353"/>
      <c r="IIY20" s="351"/>
      <c r="IIZ20" s="352"/>
      <c r="IJA20" s="353"/>
      <c r="IJB20" s="31"/>
      <c r="IJC20" s="353"/>
      <c r="IJD20" s="351"/>
      <c r="IJE20" s="353"/>
      <c r="IJF20" s="353"/>
      <c r="IJG20" s="354"/>
      <c r="IJJ20" s="351"/>
      <c r="IJK20" s="352"/>
      <c r="IJL20" s="353"/>
      <c r="IJN20" s="353"/>
      <c r="IJO20" s="351"/>
      <c r="IJP20" s="352"/>
      <c r="IJQ20" s="353"/>
      <c r="IJR20" s="31"/>
      <c r="IJS20" s="353"/>
      <c r="IJT20" s="351"/>
      <c r="IJU20" s="353"/>
      <c r="IJV20" s="353"/>
      <c r="IJW20" s="354"/>
      <c r="IJZ20" s="351"/>
      <c r="IKA20" s="352"/>
      <c r="IKB20" s="353"/>
      <c r="IKD20" s="353"/>
      <c r="IKE20" s="351"/>
      <c r="IKF20" s="352"/>
      <c r="IKG20" s="353"/>
      <c r="IKH20" s="31"/>
      <c r="IKI20" s="353"/>
      <c r="IKJ20" s="351"/>
      <c r="IKK20" s="353"/>
      <c r="IKL20" s="353"/>
      <c r="IKM20" s="354"/>
      <c r="IKP20" s="351"/>
      <c r="IKQ20" s="352"/>
      <c r="IKR20" s="353"/>
      <c r="IKT20" s="353"/>
      <c r="IKU20" s="351"/>
      <c r="IKV20" s="352"/>
      <c r="IKW20" s="353"/>
      <c r="IKX20" s="31"/>
      <c r="IKY20" s="353"/>
      <c r="IKZ20" s="351"/>
      <c r="ILA20" s="353"/>
      <c r="ILB20" s="353"/>
      <c r="ILC20" s="354"/>
      <c r="ILF20" s="351"/>
      <c r="ILG20" s="352"/>
      <c r="ILH20" s="353"/>
      <c r="ILJ20" s="353"/>
      <c r="ILK20" s="351"/>
      <c r="ILL20" s="352"/>
      <c r="ILM20" s="353"/>
      <c r="ILN20" s="31"/>
      <c r="ILO20" s="353"/>
      <c r="ILP20" s="351"/>
      <c r="ILQ20" s="353"/>
      <c r="ILR20" s="353"/>
      <c r="ILS20" s="354"/>
      <c r="ILV20" s="351"/>
      <c r="ILW20" s="352"/>
      <c r="ILX20" s="353"/>
      <c r="ILZ20" s="353"/>
      <c r="IMA20" s="351"/>
      <c r="IMB20" s="352"/>
      <c r="IMC20" s="353"/>
      <c r="IMD20" s="31"/>
      <c r="IME20" s="353"/>
      <c r="IMF20" s="351"/>
      <c r="IMG20" s="353"/>
      <c r="IMH20" s="353"/>
      <c r="IMI20" s="354"/>
      <c r="IML20" s="351"/>
      <c r="IMM20" s="352"/>
      <c r="IMN20" s="353"/>
      <c r="IMP20" s="353"/>
      <c r="IMQ20" s="351"/>
      <c r="IMR20" s="352"/>
      <c r="IMS20" s="353"/>
      <c r="IMT20" s="31"/>
      <c r="IMU20" s="353"/>
      <c r="IMV20" s="351"/>
      <c r="IMW20" s="353"/>
      <c r="IMX20" s="353"/>
      <c r="IMY20" s="354"/>
      <c r="INB20" s="351"/>
      <c r="INC20" s="352"/>
      <c r="IND20" s="353"/>
      <c r="INF20" s="353"/>
      <c r="ING20" s="351"/>
      <c r="INH20" s="352"/>
      <c r="INI20" s="353"/>
      <c r="INJ20" s="31"/>
      <c r="INK20" s="353"/>
      <c r="INL20" s="351"/>
      <c r="INM20" s="353"/>
      <c r="INN20" s="353"/>
      <c r="INO20" s="354"/>
      <c r="INR20" s="351"/>
      <c r="INS20" s="352"/>
      <c r="INT20" s="353"/>
      <c r="INV20" s="353"/>
      <c r="INW20" s="351"/>
      <c r="INX20" s="352"/>
      <c r="INY20" s="353"/>
      <c r="INZ20" s="31"/>
      <c r="IOA20" s="353"/>
      <c r="IOB20" s="351"/>
      <c r="IOC20" s="353"/>
      <c r="IOD20" s="353"/>
      <c r="IOE20" s="354"/>
      <c r="IOH20" s="351"/>
      <c r="IOI20" s="352"/>
      <c r="IOJ20" s="353"/>
      <c r="IOL20" s="353"/>
      <c r="IOM20" s="351"/>
      <c r="ION20" s="352"/>
      <c r="IOO20" s="353"/>
      <c r="IOP20" s="31"/>
      <c r="IOQ20" s="353"/>
      <c r="IOR20" s="351"/>
      <c r="IOS20" s="353"/>
      <c r="IOT20" s="353"/>
      <c r="IOU20" s="354"/>
      <c r="IOX20" s="351"/>
      <c r="IOY20" s="352"/>
      <c r="IOZ20" s="353"/>
      <c r="IPB20" s="353"/>
      <c r="IPC20" s="351"/>
      <c r="IPD20" s="352"/>
      <c r="IPE20" s="353"/>
      <c r="IPF20" s="31"/>
      <c r="IPG20" s="353"/>
      <c r="IPH20" s="351"/>
      <c r="IPI20" s="353"/>
      <c r="IPJ20" s="353"/>
      <c r="IPK20" s="354"/>
      <c r="IPN20" s="351"/>
      <c r="IPO20" s="352"/>
      <c r="IPP20" s="353"/>
      <c r="IPR20" s="353"/>
      <c r="IPS20" s="351"/>
      <c r="IPT20" s="352"/>
      <c r="IPU20" s="353"/>
      <c r="IPV20" s="31"/>
      <c r="IPW20" s="353"/>
      <c r="IPX20" s="351"/>
      <c r="IPY20" s="353"/>
      <c r="IPZ20" s="353"/>
      <c r="IQA20" s="354"/>
      <c r="IQD20" s="351"/>
      <c r="IQE20" s="352"/>
      <c r="IQF20" s="353"/>
      <c r="IQH20" s="353"/>
      <c r="IQI20" s="351"/>
      <c r="IQJ20" s="352"/>
      <c r="IQK20" s="353"/>
      <c r="IQL20" s="31"/>
      <c r="IQM20" s="353"/>
      <c r="IQN20" s="351"/>
      <c r="IQO20" s="353"/>
      <c r="IQP20" s="353"/>
      <c r="IQQ20" s="354"/>
      <c r="IQT20" s="351"/>
      <c r="IQU20" s="352"/>
      <c r="IQV20" s="353"/>
      <c r="IQX20" s="353"/>
      <c r="IQY20" s="351"/>
      <c r="IQZ20" s="352"/>
      <c r="IRA20" s="353"/>
      <c r="IRB20" s="31"/>
      <c r="IRC20" s="353"/>
      <c r="IRD20" s="351"/>
      <c r="IRE20" s="353"/>
      <c r="IRF20" s="353"/>
      <c r="IRG20" s="354"/>
      <c r="IRJ20" s="351"/>
      <c r="IRK20" s="352"/>
      <c r="IRL20" s="353"/>
      <c r="IRN20" s="353"/>
      <c r="IRO20" s="351"/>
      <c r="IRP20" s="352"/>
      <c r="IRQ20" s="353"/>
      <c r="IRR20" s="31"/>
      <c r="IRS20" s="353"/>
      <c r="IRT20" s="351"/>
      <c r="IRU20" s="353"/>
      <c r="IRV20" s="353"/>
      <c r="IRW20" s="354"/>
      <c r="IRZ20" s="351"/>
      <c r="ISA20" s="352"/>
      <c r="ISB20" s="353"/>
      <c r="ISD20" s="353"/>
      <c r="ISE20" s="351"/>
      <c r="ISF20" s="352"/>
      <c r="ISG20" s="353"/>
      <c r="ISH20" s="31"/>
      <c r="ISI20" s="353"/>
      <c r="ISJ20" s="351"/>
      <c r="ISK20" s="353"/>
      <c r="ISL20" s="353"/>
      <c r="ISM20" s="354"/>
      <c r="ISP20" s="351"/>
      <c r="ISQ20" s="352"/>
      <c r="ISR20" s="353"/>
      <c r="IST20" s="353"/>
      <c r="ISU20" s="351"/>
      <c r="ISV20" s="352"/>
      <c r="ISW20" s="353"/>
      <c r="ISX20" s="31"/>
      <c r="ISY20" s="353"/>
      <c r="ISZ20" s="351"/>
      <c r="ITA20" s="353"/>
      <c r="ITB20" s="353"/>
      <c r="ITC20" s="354"/>
      <c r="ITF20" s="351"/>
      <c r="ITG20" s="352"/>
      <c r="ITH20" s="353"/>
      <c r="ITJ20" s="353"/>
      <c r="ITK20" s="351"/>
      <c r="ITL20" s="352"/>
      <c r="ITM20" s="353"/>
      <c r="ITN20" s="31"/>
      <c r="ITO20" s="353"/>
      <c r="ITP20" s="351"/>
      <c r="ITQ20" s="353"/>
      <c r="ITR20" s="353"/>
      <c r="ITS20" s="354"/>
      <c r="ITV20" s="351"/>
      <c r="ITW20" s="352"/>
      <c r="ITX20" s="353"/>
      <c r="ITZ20" s="353"/>
      <c r="IUA20" s="351"/>
      <c r="IUB20" s="352"/>
      <c r="IUC20" s="353"/>
      <c r="IUD20" s="31"/>
      <c r="IUE20" s="353"/>
      <c r="IUF20" s="351"/>
      <c r="IUG20" s="353"/>
      <c r="IUH20" s="353"/>
      <c r="IUI20" s="354"/>
      <c r="IUL20" s="351"/>
      <c r="IUM20" s="352"/>
      <c r="IUN20" s="353"/>
      <c r="IUP20" s="353"/>
      <c r="IUQ20" s="351"/>
      <c r="IUR20" s="352"/>
      <c r="IUS20" s="353"/>
      <c r="IUT20" s="31"/>
      <c r="IUU20" s="353"/>
      <c r="IUV20" s="351"/>
      <c r="IUW20" s="353"/>
      <c r="IUX20" s="353"/>
      <c r="IUY20" s="354"/>
      <c r="IVB20" s="351"/>
      <c r="IVC20" s="352"/>
      <c r="IVD20" s="353"/>
      <c r="IVF20" s="353"/>
      <c r="IVG20" s="351"/>
      <c r="IVH20" s="352"/>
      <c r="IVI20" s="353"/>
      <c r="IVJ20" s="31"/>
      <c r="IVK20" s="353"/>
      <c r="IVL20" s="351"/>
      <c r="IVM20" s="353"/>
      <c r="IVN20" s="353"/>
      <c r="IVO20" s="354"/>
      <c r="IVR20" s="351"/>
      <c r="IVS20" s="352"/>
      <c r="IVT20" s="353"/>
      <c r="IVV20" s="353"/>
      <c r="IVW20" s="351"/>
      <c r="IVX20" s="352"/>
      <c r="IVY20" s="353"/>
      <c r="IVZ20" s="31"/>
      <c r="IWA20" s="353"/>
      <c r="IWB20" s="351"/>
      <c r="IWC20" s="353"/>
      <c r="IWD20" s="353"/>
      <c r="IWE20" s="354"/>
      <c r="IWH20" s="351"/>
      <c r="IWI20" s="352"/>
      <c r="IWJ20" s="353"/>
      <c r="IWL20" s="353"/>
      <c r="IWM20" s="351"/>
      <c r="IWN20" s="352"/>
      <c r="IWO20" s="353"/>
      <c r="IWP20" s="31"/>
      <c r="IWQ20" s="353"/>
      <c r="IWR20" s="351"/>
      <c r="IWS20" s="353"/>
      <c r="IWT20" s="353"/>
      <c r="IWU20" s="354"/>
      <c r="IWX20" s="351"/>
      <c r="IWY20" s="352"/>
      <c r="IWZ20" s="353"/>
      <c r="IXB20" s="353"/>
      <c r="IXC20" s="351"/>
      <c r="IXD20" s="352"/>
      <c r="IXE20" s="353"/>
      <c r="IXF20" s="31"/>
      <c r="IXG20" s="353"/>
      <c r="IXH20" s="351"/>
      <c r="IXI20" s="353"/>
      <c r="IXJ20" s="353"/>
      <c r="IXK20" s="354"/>
      <c r="IXN20" s="351"/>
      <c r="IXO20" s="352"/>
      <c r="IXP20" s="353"/>
      <c r="IXR20" s="353"/>
      <c r="IXS20" s="351"/>
      <c r="IXT20" s="352"/>
      <c r="IXU20" s="353"/>
      <c r="IXV20" s="31"/>
      <c r="IXW20" s="353"/>
      <c r="IXX20" s="351"/>
      <c r="IXY20" s="353"/>
      <c r="IXZ20" s="353"/>
      <c r="IYA20" s="354"/>
      <c r="IYD20" s="351"/>
      <c r="IYE20" s="352"/>
      <c r="IYF20" s="353"/>
      <c r="IYH20" s="353"/>
      <c r="IYI20" s="351"/>
      <c r="IYJ20" s="352"/>
      <c r="IYK20" s="353"/>
      <c r="IYL20" s="31"/>
      <c r="IYM20" s="353"/>
      <c r="IYN20" s="351"/>
      <c r="IYO20" s="353"/>
      <c r="IYP20" s="353"/>
      <c r="IYQ20" s="354"/>
      <c r="IYT20" s="351"/>
      <c r="IYU20" s="352"/>
      <c r="IYV20" s="353"/>
      <c r="IYX20" s="353"/>
      <c r="IYY20" s="351"/>
      <c r="IYZ20" s="352"/>
      <c r="IZA20" s="353"/>
      <c r="IZB20" s="31"/>
      <c r="IZC20" s="353"/>
      <c r="IZD20" s="351"/>
      <c r="IZE20" s="353"/>
      <c r="IZF20" s="353"/>
      <c r="IZG20" s="354"/>
      <c r="IZJ20" s="351"/>
      <c r="IZK20" s="352"/>
      <c r="IZL20" s="353"/>
      <c r="IZN20" s="353"/>
      <c r="IZO20" s="351"/>
      <c r="IZP20" s="352"/>
      <c r="IZQ20" s="353"/>
      <c r="IZR20" s="31"/>
      <c r="IZS20" s="353"/>
      <c r="IZT20" s="351"/>
      <c r="IZU20" s="353"/>
      <c r="IZV20" s="353"/>
      <c r="IZW20" s="354"/>
      <c r="IZZ20" s="351"/>
      <c r="JAA20" s="352"/>
      <c r="JAB20" s="353"/>
      <c r="JAD20" s="353"/>
      <c r="JAE20" s="351"/>
      <c r="JAF20" s="352"/>
      <c r="JAG20" s="353"/>
      <c r="JAH20" s="31"/>
      <c r="JAI20" s="353"/>
      <c r="JAJ20" s="351"/>
      <c r="JAK20" s="353"/>
      <c r="JAL20" s="353"/>
      <c r="JAM20" s="354"/>
      <c r="JAP20" s="351"/>
      <c r="JAQ20" s="352"/>
      <c r="JAR20" s="353"/>
      <c r="JAT20" s="353"/>
      <c r="JAU20" s="351"/>
      <c r="JAV20" s="352"/>
      <c r="JAW20" s="353"/>
      <c r="JAX20" s="31"/>
      <c r="JAY20" s="353"/>
      <c r="JAZ20" s="351"/>
      <c r="JBA20" s="353"/>
      <c r="JBB20" s="353"/>
      <c r="JBC20" s="354"/>
      <c r="JBF20" s="351"/>
      <c r="JBG20" s="352"/>
      <c r="JBH20" s="353"/>
      <c r="JBJ20" s="353"/>
      <c r="JBK20" s="351"/>
      <c r="JBL20" s="352"/>
      <c r="JBM20" s="353"/>
      <c r="JBN20" s="31"/>
      <c r="JBO20" s="353"/>
      <c r="JBP20" s="351"/>
      <c r="JBQ20" s="353"/>
      <c r="JBR20" s="353"/>
      <c r="JBS20" s="354"/>
      <c r="JBV20" s="351"/>
      <c r="JBW20" s="352"/>
      <c r="JBX20" s="353"/>
      <c r="JBZ20" s="353"/>
      <c r="JCA20" s="351"/>
      <c r="JCB20" s="352"/>
      <c r="JCC20" s="353"/>
      <c r="JCD20" s="31"/>
      <c r="JCE20" s="353"/>
      <c r="JCF20" s="351"/>
      <c r="JCG20" s="353"/>
      <c r="JCH20" s="353"/>
      <c r="JCI20" s="354"/>
      <c r="JCL20" s="351"/>
      <c r="JCM20" s="352"/>
      <c r="JCN20" s="353"/>
      <c r="JCP20" s="353"/>
      <c r="JCQ20" s="351"/>
      <c r="JCR20" s="352"/>
      <c r="JCS20" s="353"/>
      <c r="JCT20" s="31"/>
      <c r="JCU20" s="353"/>
      <c r="JCV20" s="351"/>
      <c r="JCW20" s="353"/>
      <c r="JCX20" s="353"/>
      <c r="JCY20" s="354"/>
      <c r="JDB20" s="351"/>
      <c r="JDC20" s="352"/>
      <c r="JDD20" s="353"/>
      <c r="JDF20" s="353"/>
      <c r="JDG20" s="351"/>
      <c r="JDH20" s="352"/>
      <c r="JDI20" s="353"/>
      <c r="JDJ20" s="31"/>
      <c r="JDK20" s="353"/>
      <c r="JDL20" s="351"/>
      <c r="JDM20" s="353"/>
      <c r="JDN20" s="353"/>
      <c r="JDO20" s="354"/>
      <c r="JDR20" s="351"/>
      <c r="JDS20" s="352"/>
      <c r="JDT20" s="353"/>
      <c r="JDV20" s="353"/>
      <c r="JDW20" s="351"/>
      <c r="JDX20" s="352"/>
      <c r="JDY20" s="353"/>
      <c r="JDZ20" s="31"/>
      <c r="JEA20" s="353"/>
      <c r="JEB20" s="351"/>
      <c r="JEC20" s="353"/>
      <c r="JED20" s="353"/>
      <c r="JEE20" s="354"/>
      <c r="JEH20" s="351"/>
      <c r="JEI20" s="352"/>
      <c r="JEJ20" s="353"/>
      <c r="JEL20" s="353"/>
      <c r="JEM20" s="351"/>
      <c r="JEN20" s="352"/>
      <c r="JEO20" s="353"/>
      <c r="JEP20" s="31"/>
      <c r="JEQ20" s="353"/>
      <c r="JER20" s="351"/>
      <c r="JES20" s="353"/>
      <c r="JET20" s="353"/>
      <c r="JEU20" s="354"/>
      <c r="JEX20" s="351"/>
      <c r="JEY20" s="352"/>
      <c r="JEZ20" s="353"/>
      <c r="JFB20" s="353"/>
      <c r="JFC20" s="351"/>
      <c r="JFD20" s="352"/>
      <c r="JFE20" s="353"/>
      <c r="JFF20" s="31"/>
      <c r="JFG20" s="353"/>
      <c r="JFH20" s="351"/>
      <c r="JFI20" s="353"/>
      <c r="JFJ20" s="353"/>
      <c r="JFK20" s="354"/>
      <c r="JFN20" s="351"/>
      <c r="JFO20" s="352"/>
      <c r="JFP20" s="353"/>
      <c r="JFR20" s="353"/>
      <c r="JFS20" s="351"/>
      <c r="JFT20" s="352"/>
      <c r="JFU20" s="353"/>
      <c r="JFV20" s="31"/>
      <c r="JFW20" s="353"/>
      <c r="JFX20" s="351"/>
      <c r="JFY20" s="353"/>
      <c r="JFZ20" s="353"/>
      <c r="JGA20" s="354"/>
      <c r="JGD20" s="351"/>
      <c r="JGE20" s="352"/>
      <c r="JGF20" s="353"/>
      <c r="JGH20" s="353"/>
      <c r="JGI20" s="351"/>
      <c r="JGJ20" s="352"/>
      <c r="JGK20" s="353"/>
      <c r="JGL20" s="31"/>
      <c r="JGM20" s="353"/>
      <c r="JGN20" s="351"/>
      <c r="JGO20" s="353"/>
      <c r="JGP20" s="353"/>
      <c r="JGQ20" s="354"/>
      <c r="JGT20" s="351"/>
      <c r="JGU20" s="352"/>
      <c r="JGV20" s="353"/>
      <c r="JGX20" s="353"/>
      <c r="JGY20" s="351"/>
      <c r="JGZ20" s="352"/>
      <c r="JHA20" s="353"/>
      <c r="JHB20" s="31"/>
      <c r="JHC20" s="353"/>
      <c r="JHD20" s="351"/>
      <c r="JHE20" s="353"/>
      <c r="JHF20" s="353"/>
      <c r="JHG20" s="354"/>
      <c r="JHJ20" s="351"/>
      <c r="JHK20" s="352"/>
      <c r="JHL20" s="353"/>
      <c r="JHN20" s="353"/>
      <c r="JHO20" s="351"/>
      <c r="JHP20" s="352"/>
      <c r="JHQ20" s="353"/>
      <c r="JHR20" s="31"/>
      <c r="JHS20" s="353"/>
      <c r="JHT20" s="351"/>
      <c r="JHU20" s="353"/>
      <c r="JHV20" s="353"/>
      <c r="JHW20" s="354"/>
      <c r="JHZ20" s="351"/>
      <c r="JIA20" s="352"/>
      <c r="JIB20" s="353"/>
      <c r="JID20" s="353"/>
      <c r="JIE20" s="351"/>
      <c r="JIF20" s="352"/>
      <c r="JIG20" s="353"/>
      <c r="JIH20" s="31"/>
      <c r="JII20" s="353"/>
      <c r="JIJ20" s="351"/>
      <c r="JIK20" s="353"/>
      <c r="JIL20" s="353"/>
      <c r="JIM20" s="354"/>
      <c r="JIP20" s="351"/>
      <c r="JIQ20" s="352"/>
      <c r="JIR20" s="353"/>
      <c r="JIT20" s="353"/>
      <c r="JIU20" s="351"/>
      <c r="JIV20" s="352"/>
      <c r="JIW20" s="353"/>
      <c r="JIX20" s="31"/>
      <c r="JIY20" s="353"/>
      <c r="JIZ20" s="351"/>
      <c r="JJA20" s="353"/>
      <c r="JJB20" s="353"/>
      <c r="JJC20" s="354"/>
      <c r="JJF20" s="351"/>
      <c r="JJG20" s="352"/>
      <c r="JJH20" s="353"/>
      <c r="JJJ20" s="353"/>
      <c r="JJK20" s="351"/>
      <c r="JJL20" s="352"/>
      <c r="JJM20" s="353"/>
      <c r="JJN20" s="31"/>
      <c r="JJO20" s="353"/>
      <c r="JJP20" s="351"/>
      <c r="JJQ20" s="353"/>
      <c r="JJR20" s="353"/>
      <c r="JJS20" s="354"/>
      <c r="JJV20" s="351"/>
      <c r="JJW20" s="352"/>
      <c r="JJX20" s="353"/>
      <c r="JJZ20" s="353"/>
      <c r="JKA20" s="351"/>
      <c r="JKB20" s="352"/>
      <c r="JKC20" s="353"/>
      <c r="JKD20" s="31"/>
      <c r="JKE20" s="353"/>
      <c r="JKF20" s="351"/>
      <c r="JKG20" s="353"/>
      <c r="JKH20" s="353"/>
      <c r="JKI20" s="354"/>
      <c r="JKL20" s="351"/>
      <c r="JKM20" s="352"/>
      <c r="JKN20" s="353"/>
      <c r="JKP20" s="353"/>
      <c r="JKQ20" s="351"/>
      <c r="JKR20" s="352"/>
      <c r="JKS20" s="353"/>
      <c r="JKT20" s="31"/>
      <c r="JKU20" s="353"/>
      <c r="JKV20" s="351"/>
      <c r="JKW20" s="353"/>
      <c r="JKX20" s="353"/>
      <c r="JKY20" s="354"/>
      <c r="JLB20" s="351"/>
      <c r="JLC20" s="352"/>
      <c r="JLD20" s="353"/>
      <c r="JLF20" s="353"/>
      <c r="JLG20" s="351"/>
      <c r="JLH20" s="352"/>
      <c r="JLI20" s="353"/>
      <c r="JLJ20" s="31"/>
      <c r="JLK20" s="353"/>
      <c r="JLL20" s="351"/>
      <c r="JLM20" s="353"/>
      <c r="JLN20" s="353"/>
      <c r="JLO20" s="354"/>
      <c r="JLR20" s="351"/>
      <c r="JLS20" s="352"/>
      <c r="JLT20" s="353"/>
      <c r="JLV20" s="353"/>
      <c r="JLW20" s="351"/>
      <c r="JLX20" s="352"/>
      <c r="JLY20" s="353"/>
      <c r="JLZ20" s="31"/>
      <c r="JMA20" s="353"/>
      <c r="JMB20" s="351"/>
      <c r="JMC20" s="353"/>
      <c r="JMD20" s="353"/>
      <c r="JME20" s="354"/>
      <c r="JMH20" s="351"/>
      <c r="JMI20" s="352"/>
      <c r="JMJ20" s="353"/>
      <c r="JML20" s="353"/>
      <c r="JMM20" s="351"/>
      <c r="JMN20" s="352"/>
      <c r="JMO20" s="353"/>
      <c r="JMP20" s="31"/>
      <c r="JMQ20" s="353"/>
      <c r="JMR20" s="351"/>
      <c r="JMS20" s="353"/>
      <c r="JMT20" s="353"/>
      <c r="JMU20" s="354"/>
      <c r="JMX20" s="351"/>
      <c r="JMY20" s="352"/>
      <c r="JMZ20" s="353"/>
      <c r="JNB20" s="353"/>
      <c r="JNC20" s="351"/>
      <c r="JND20" s="352"/>
      <c r="JNE20" s="353"/>
      <c r="JNF20" s="31"/>
      <c r="JNG20" s="353"/>
      <c r="JNH20" s="351"/>
      <c r="JNI20" s="353"/>
      <c r="JNJ20" s="353"/>
      <c r="JNK20" s="354"/>
      <c r="JNN20" s="351"/>
      <c r="JNO20" s="352"/>
      <c r="JNP20" s="353"/>
      <c r="JNR20" s="353"/>
      <c r="JNS20" s="351"/>
      <c r="JNT20" s="352"/>
      <c r="JNU20" s="353"/>
      <c r="JNV20" s="31"/>
      <c r="JNW20" s="353"/>
      <c r="JNX20" s="351"/>
      <c r="JNY20" s="353"/>
      <c r="JNZ20" s="353"/>
      <c r="JOA20" s="354"/>
      <c r="JOD20" s="351"/>
      <c r="JOE20" s="352"/>
      <c r="JOF20" s="353"/>
      <c r="JOH20" s="353"/>
      <c r="JOI20" s="351"/>
      <c r="JOJ20" s="352"/>
      <c r="JOK20" s="353"/>
      <c r="JOL20" s="31"/>
      <c r="JOM20" s="353"/>
      <c r="JON20" s="351"/>
      <c r="JOO20" s="353"/>
      <c r="JOP20" s="353"/>
      <c r="JOQ20" s="354"/>
      <c r="JOT20" s="351"/>
      <c r="JOU20" s="352"/>
      <c r="JOV20" s="353"/>
      <c r="JOX20" s="353"/>
      <c r="JOY20" s="351"/>
      <c r="JOZ20" s="352"/>
      <c r="JPA20" s="353"/>
      <c r="JPB20" s="31"/>
      <c r="JPC20" s="353"/>
      <c r="JPD20" s="351"/>
      <c r="JPE20" s="353"/>
      <c r="JPF20" s="353"/>
      <c r="JPG20" s="354"/>
      <c r="JPJ20" s="351"/>
      <c r="JPK20" s="352"/>
      <c r="JPL20" s="353"/>
      <c r="JPN20" s="353"/>
      <c r="JPO20" s="351"/>
      <c r="JPP20" s="352"/>
      <c r="JPQ20" s="353"/>
      <c r="JPR20" s="31"/>
      <c r="JPS20" s="353"/>
      <c r="JPT20" s="351"/>
      <c r="JPU20" s="353"/>
      <c r="JPV20" s="353"/>
      <c r="JPW20" s="354"/>
      <c r="JPZ20" s="351"/>
      <c r="JQA20" s="352"/>
      <c r="JQB20" s="353"/>
      <c r="JQD20" s="353"/>
      <c r="JQE20" s="351"/>
      <c r="JQF20" s="352"/>
      <c r="JQG20" s="353"/>
      <c r="JQH20" s="31"/>
      <c r="JQI20" s="353"/>
      <c r="JQJ20" s="351"/>
      <c r="JQK20" s="353"/>
      <c r="JQL20" s="353"/>
      <c r="JQM20" s="354"/>
      <c r="JQP20" s="351"/>
      <c r="JQQ20" s="352"/>
      <c r="JQR20" s="353"/>
      <c r="JQT20" s="353"/>
      <c r="JQU20" s="351"/>
      <c r="JQV20" s="352"/>
      <c r="JQW20" s="353"/>
      <c r="JQX20" s="31"/>
      <c r="JQY20" s="353"/>
      <c r="JQZ20" s="351"/>
      <c r="JRA20" s="353"/>
      <c r="JRB20" s="353"/>
      <c r="JRC20" s="354"/>
      <c r="JRF20" s="351"/>
      <c r="JRG20" s="352"/>
      <c r="JRH20" s="353"/>
      <c r="JRJ20" s="353"/>
      <c r="JRK20" s="351"/>
      <c r="JRL20" s="352"/>
      <c r="JRM20" s="353"/>
      <c r="JRN20" s="31"/>
      <c r="JRO20" s="353"/>
      <c r="JRP20" s="351"/>
      <c r="JRQ20" s="353"/>
      <c r="JRR20" s="353"/>
      <c r="JRS20" s="354"/>
      <c r="JRV20" s="351"/>
      <c r="JRW20" s="352"/>
      <c r="JRX20" s="353"/>
      <c r="JRZ20" s="353"/>
      <c r="JSA20" s="351"/>
      <c r="JSB20" s="352"/>
      <c r="JSC20" s="353"/>
      <c r="JSD20" s="31"/>
      <c r="JSE20" s="353"/>
      <c r="JSF20" s="351"/>
      <c r="JSG20" s="353"/>
      <c r="JSH20" s="353"/>
      <c r="JSI20" s="354"/>
      <c r="JSL20" s="351"/>
      <c r="JSM20" s="352"/>
      <c r="JSN20" s="353"/>
      <c r="JSP20" s="353"/>
      <c r="JSQ20" s="351"/>
      <c r="JSR20" s="352"/>
      <c r="JSS20" s="353"/>
      <c r="JST20" s="31"/>
      <c r="JSU20" s="353"/>
      <c r="JSV20" s="351"/>
      <c r="JSW20" s="353"/>
      <c r="JSX20" s="353"/>
      <c r="JSY20" s="354"/>
      <c r="JTB20" s="351"/>
      <c r="JTC20" s="352"/>
      <c r="JTD20" s="353"/>
      <c r="JTF20" s="353"/>
      <c r="JTG20" s="351"/>
      <c r="JTH20" s="352"/>
      <c r="JTI20" s="353"/>
      <c r="JTJ20" s="31"/>
      <c r="JTK20" s="353"/>
      <c r="JTL20" s="351"/>
      <c r="JTM20" s="353"/>
      <c r="JTN20" s="353"/>
      <c r="JTO20" s="354"/>
      <c r="JTR20" s="351"/>
      <c r="JTS20" s="352"/>
      <c r="JTT20" s="353"/>
      <c r="JTV20" s="353"/>
      <c r="JTW20" s="351"/>
      <c r="JTX20" s="352"/>
      <c r="JTY20" s="353"/>
      <c r="JTZ20" s="31"/>
      <c r="JUA20" s="353"/>
      <c r="JUB20" s="351"/>
      <c r="JUC20" s="353"/>
      <c r="JUD20" s="353"/>
      <c r="JUE20" s="354"/>
      <c r="JUH20" s="351"/>
      <c r="JUI20" s="352"/>
      <c r="JUJ20" s="353"/>
      <c r="JUL20" s="353"/>
      <c r="JUM20" s="351"/>
      <c r="JUN20" s="352"/>
      <c r="JUO20" s="353"/>
      <c r="JUP20" s="31"/>
      <c r="JUQ20" s="353"/>
      <c r="JUR20" s="351"/>
      <c r="JUS20" s="353"/>
      <c r="JUT20" s="353"/>
      <c r="JUU20" s="354"/>
      <c r="JUX20" s="351"/>
      <c r="JUY20" s="352"/>
      <c r="JUZ20" s="353"/>
      <c r="JVB20" s="353"/>
      <c r="JVC20" s="351"/>
      <c r="JVD20" s="352"/>
      <c r="JVE20" s="353"/>
      <c r="JVF20" s="31"/>
      <c r="JVG20" s="353"/>
      <c r="JVH20" s="351"/>
      <c r="JVI20" s="353"/>
      <c r="JVJ20" s="353"/>
      <c r="JVK20" s="354"/>
      <c r="JVN20" s="351"/>
      <c r="JVO20" s="352"/>
      <c r="JVP20" s="353"/>
      <c r="JVR20" s="353"/>
      <c r="JVS20" s="351"/>
      <c r="JVT20" s="352"/>
      <c r="JVU20" s="353"/>
      <c r="JVV20" s="31"/>
      <c r="JVW20" s="353"/>
      <c r="JVX20" s="351"/>
      <c r="JVY20" s="353"/>
      <c r="JVZ20" s="353"/>
      <c r="JWA20" s="354"/>
      <c r="JWD20" s="351"/>
      <c r="JWE20" s="352"/>
      <c r="JWF20" s="353"/>
      <c r="JWH20" s="353"/>
      <c r="JWI20" s="351"/>
      <c r="JWJ20" s="352"/>
      <c r="JWK20" s="353"/>
      <c r="JWL20" s="31"/>
      <c r="JWM20" s="353"/>
      <c r="JWN20" s="351"/>
      <c r="JWO20" s="353"/>
      <c r="JWP20" s="353"/>
      <c r="JWQ20" s="354"/>
      <c r="JWT20" s="351"/>
      <c r="JWU20" s="352"/>
      <c r="JWV20" s="353"/>
      <c r="JWX20" s="353"/>
      <c r="JWY20" s="351"/>
      <c r="JWZ20" s="352"/>
      <c r="JXA20" s="353"/>
      <c r="JXB20" s="31"/>
      <c r="JXC20" s="353"/>
      <c r="JXD20" s="351"/>
      <c r="JXE20" s="353"/>
      <c r="JXF20" s="353"/>
      <c r="JXG20" s="354"/>
      <c r="JXJ20" s="351"/>
      <c r="JXK20" s="352"/>
      <c r="JXL20" s="353"/>
      <c r="JXN20" s="353"/>
      <c r="JXO20" s="351"/>
      <c r="JXP20" s="352"/>
      <c r="JXQ20" s="353"/>
      <c r="JXR20" s="31"/>
      <c r="JXS20" s="353"/>
      <c r="JXT20" s="351"/>
      <c r="JXU20" s="353"/>
      <c r="JXV20" s="353"/>
      <c r="JXW20" s="354"/>
      <c r="JXZ20" s="351"/>
      <c r="JYA20" s="352"/>
      <c r="JYB20" s="353"/>
      <c r="JYD20" s="353"/>
      <c r="JYE20" s="351"/>
      <c r="JYF20" s="352"/>
      <c r="JYG20" s="353"/>
      <c r="JYH20" s="31"/>
      <c r="JYI20" s="353"/>
      <c r="JYJ20" s="351"/>
      <c r="JYK20" s="353"/>
      <c r="JYL20" s="353"/>
      <c r="JYM20" s="354"/>
      <c r="JYP20" s="351"/>
      <c r="JYQ20" s="352"/>
      <c r="JYR20" s="353"/>
      <c r="JYT20" s="353"/>
      <c r="JYU20" s="351"/>
      <c r="JYV20" s="352"/>
      <c r="JYW20" s="353"/>
      <c r="JYX20" s="31"/>
      <c r="JYY20" s="353"/>
      <c r="JYZ20" s="351"/>
      <c r="JZA20" s="353"/>
      <c r="JZB20" s="353"/>
      <c r="JZC20" s="354"/>
      <c r="JZF20" s="351"/>
      <c r="JZG20" s="352"/>
      <c r="JZH20" s="353"/>
      <c r="JZJ20" s="353"/>
      <c r="JZK20" s="351"/>
      <c r="JZL20" s="352"/>
      <c r="JZM20" s="353"/>
      <c r="JZN20" s="31"/>
      <c r="JZO20" s="353"/>
      <c r="JZP20" s="351"/>
      <c r="JZQ20" s="353"/>
      <c r="JZR20" s="353"/>
      <c r="JZS20" s="354"/>
      <c r="JZV20" s="351"/>
      <c r="JZW20" s="352"/>
      <c r="JZX20" s="353"/>
      <c r="JZZ20" s="353"/>
      <c r="KAA20" s="351"/>
      <c r="KAB20" s="352"/>
      <c r="KAC20" s="353"/>
      <c r="KAD20" s="31"/>
      <c r="KAE20" s="353"/>
      <c r="KAF20" s="351"/>
      <c r="KAG20" s="353"/>
      <c r="KAH20" s="353"/>
      <c r="KAI20" s="354"/>
      <c r="KAL20" s="351"/>
      <c r="KAM20" s="352"/>
      <c r="KAN20" s="353"/>
      <c r="KAP20" s="353"/>
      <c r="KAQ20" s="351"/>
      <c r="KAR20" s="352"/>
      <c r="KAS20" s="353"/>
      <c r="KAT20" s="31"/>
      <c r="KAU20" s="353"/>
      <c r="KAV20" s="351"/>
      <c r="KAW20" s="353"/>
      <c r="KAX20" s="353"/>
      <c r="KAY20" s="354"/>
      <c r="KBB20" s="351"/>
      <c r="KBC20" s="352"/>
      <c r="KBD20" s="353"/>
      <c r="KBF20" s="353"/>
      <c r="KBG20" s="351"/>
      <c r="KBH20" s="352"/>
      <c r="KBI20" s="353"/>
      <c r="KBJ20" s="31"/>
      <c r="KBK20" s="353"/>
      <c r="KBL20" s="351"/>
      <c r="KBM20" s="353"/>
      <c r="KBN20" s="353"/>
      <c r="KBO20" s="354"/>
      <c r="KBR20" s="351"/>
      <c r="KBS20" s="352"/>
      <c r="KBT20" s="353"/>
      <c r="KBV20" s="353"/>
      <c r="KBW20" s="351"/>
      <c r="KBX20" s="352"/>
      <c r="KBY20" s="353"/>
      <c r="KBZ20" s="31"/>
      <c r="KCA20" s="353"/>
      <c r="KCB20" s="351"/>
      <c r="KCC20" s="353"/>
      <c r="KCD20" s="353"/>
      <c r="KCE20" s="354"/>
      <c r="KCH20" s="351"/>
      <c r="KCI20" s="352"/>
      <c r="KCJ20" s="353"/>
      <c r="KCL20" s="353"/>
      <c r="KCM20" s="351"/>
      <c r="KCN20" s="352"/>
      <c r="KCO20" s="353"/>
      <c r="KCP20" s="31"/>
      <c r="KCQ20" s="353"/>
      <c r="KCR20" s="351"/>
      <c r="KCS20" s="353"/>
      <c r="KCT20" s="353"/>
      <c r="KCU20" s="354"/>
      <c r="KCX20" s="351"/>
      <c r="KCY20" s="352"/>
      <c r="KCZ20" s="353"/>
      <c r="KDB20" s="353"/>
      <c r="KDC20" s="351"/>
      <c r="KDD20" s="352"/>
      <c r="KDE20" s="353"/>
      <c r="KDF20" s="31"/>
      <c r="KDG20" s="353"/>
      <c r="KDH20" s="351"/>
      <c r="KDI20" s="353"/>
      <c r="KDJ20" s="353"/>
      <c r="KDK20" s="354"/>
      <c r="KDN20" s="351"/>
      <c r="KDO20" s="352"/>
      <c r="KDP20" s="353"/>
      <c r="KDR20" s="353"/>
      <c r="KDS20" s="351"/>
      <c r="KDT20" s="352"/>
      <c r="KDU20" s="353"/>
      <c r="KDV20" s="31"/>
      <c r="KDW20" s="353"/>
      <c r="KDX20" s="351"/>
      <c r="KDY20" s="353"/>
      <c r="KDZ20" s="353"/>
      <c r="KEA20" s="354"/>
      <c r="KED20" s="351"/>
      <c r="KEE20" s="352"/>
      <c r="KEF20" s="353"/>
      <c r="KEH20" s="353"/>
      <c r="KEI20" s="351"/>
      <c r="KEJ20" s="352"/>
      <c r="KEK20" s="353"/>
      <c r="KEL20" s="31"/>
      <c r="KEM20" s="353"/>
      <c r="KEN20" s="351"/>
      <c r="KEO20" s="353"/>
      <c r="KEP20" s="353"/>
      <c r="KEQ20" s="354"/>
      <c r="KET20" s="351"/>
      <c r="KEU20" s="352"/>
      <c r="KEV20" s="353"/>
      <c r="KEX20" s="353"/>
      <c r="KEY20" s="351"/>
      <c r="KEZ20" s="352"/>
      <c r="KFA20" s="353"/>
      <c r="KFB20" s="31"/>
      <c r="KFC20" s="353"/>
      <c r="KFD20" s="351"/>
      <c r="KFE20" s="353"/>
      <c r="KFF20" s="353"/>
      <c r="KFG20" s="354"/>
      <c r="KFJ20" s="351"/>
      <c r="KFK20" s="352"/>
      <c r="KFL20" s="353"/>
      <c r="KFN20" s="353"/>
      <c r="KFO20" s="351"/>
      <c r="KFP20" s="352"/>
      <c r="KFQ20" s="353"/>
      <c r="KFR20" s="31"/>
      <c r="KFS20" s="353"/>
      <c r="KFT20" s="351"/>
      <c r="KFU20" s="353"/>
      <c r="KFV20" s="353"/>
      <c r="KFW20" s="354"/>
      <c r="KFZ20" s="351"/>
      <c r="KGA20" s="352"/>
      <c r="KGB20" s="353"/>
      <c r="KGD20" s="353"/>
      <c r="KGE20" s="351"/>
      <c r="KGF20" s="352"/>
      <c r="KGG20" s="353"/>
      <c r="KGH20" s="31"/>
      <c r="KGI20" s="353"/>
      <c r="KGJ20" s="351"/>
      <c r="KGK20" s="353"/>
      <c r="KGL20" s="353"/>
      <c r="KGM20" s="354"/>
      <c r="KGP20" s="351"/>
      <c r="KGQ20" s="352"/>
      <c r="KGR20" s="353"/>
      <c r="KGT20" s="353"/>
      <c r="KGU20" s="351"/>
      <c r="KGV20" s="352"/>
      <c r="KGW20" s="353"/>
      <c r="KGX20" s="31"/>
      <c r="KGY20" s="353"/>
      <c r="KGZ20" s="351"/>
      <c r="KHA20" s="353"/>
      <c r="KHB20" s="353"/>
      <c r="KHC20" s="354"/>
      <c r="KHF20" s="351"/>
      <c r="KHG20" s="352"/>
      <c r="KHH20" s="353"/>
      <c r="KHJ20" s="353"/>
      <c r="KHK20" s="351"/>
      <c r="KHL20" s="352"/>
      <c r="KHM20" s="353"/>
      <c r="KHN20" s="31"/>
      <c r="KHO20" s="353"/>
      <c r="KHP20" s="351"/>
      <c r="KHQ20" s="353"/>
      <c r="KHR20" s="353"/>
      <c r="KHS20" s="354"/>
      <c r="KHV20" s="351"/>
      <c r="KHW20" s="352"/>
      <c r="KHX20" s="353"/>
      <c r="KHZ20" s="353"/>
      <c r="KIA20" s="351"/>
      <c r="KIB20" s="352"/>
      <c r="KIC20" s="353"/>
      <c r="KID20" s="31"/>
      <c r="KIE20" s="353"/>
      <c r="KIF20" s="351"/>
      <c r="KIG20" s="353"/>
      <c r="KIH20" s="353"/>
      <c r="KII20" s="354"/>
      <c r="KIL20" s="351"/>
      <c r="KIM20" s="352"/>
      <c r="KIN20" s="353"/>
      <c r="KIP20" s="353"/>
      <c r="KIQ20" s="351"/>
      <c r="KIR20" s="352"/>
      <c r="KIS20" s="353"/>
      <c r="KIT20" s="31"/>
      <c r="KIU20" s="353"/>
      <c r="KIV20" s="351"/>
      <c r="KIW20" s="353"/>
      <c r="KIX20" s="353"/>
      <c r="KIY20" s="354"/>
      <c r="KJB20" s="351"/>
      <c r="KJC20" s="352"/>
      <c r="KJD20" s="353"/>
      <c r="KJF20" s="353"/>
      <c r="KJG20" s="351"/>
      <c r="KJH20" s="352"/>
      <c r="KJI20" s="353"/>
      <c r="KJJ20" s="31"/>
      <c r="KJK20" s="353"/>
      <c r="KJL20" s="351"/>
      <c r="KJM20" s="353"/>
      <c r="KJN20" s="353"/>
      <c r="KJO20" s="354"/>
      <c r="KJR20" s="351"/>
      <c r="KJS20" s="352"/>
      <c r="KJT20" s="353"/>
      <c r="KJV20" s="353"/>
      <c r="KJW20" s="351"/>
      <c r="KJX20" s="352"/>
      <c r="KJY20" s="353"/>
      <c r="KJZ20" s="31"/>
      <c r="KKA20" s="353"/>
      <c r="KKB20" s="351"/>
      <c r="KKC20" s="353"/>
      <c r="KKD20" s="353"/>
      <c r="KKE20" s="354"/>
      <c r="KKH20" s="351"/>
      <c r="KKI20" s="352"/>
      <c r="KKJ20" s="353"/>
      <c r="KKL20" s="353"/>
      <c r="KKM20" s="351"/>
      <c r="KKN20" s="352"/>
      <c r="KKO20" s="353"/>
      <c r="KKP20" s="31"/>
      <c r="KKQ20" s="353"/>
      <c r="KKR20" s="351"/>
      <c r="KKS20" s="353"/>
      <c r="KKT20" s="353"/>
      <c r="KKU20" s="354"/>
      <c r="KKX20" s="351"/>
      <c r="KKY20" s="352"/>
      <c r="KKZ20" s="353"/>
      <c r="KLB20" s="353"/>
      <c r="KLC20" s="351"/>
      <c r="KLD20" s="352"/>
      <c r="KLE20" s="353"/>
      <c r="KLF20" s="31"/>
      <c r="KLG20" s="353"/>
      <c r="KLH20" s="351"/>
      <c r="KLI20" s="353"/>
      <c r="KLJ20" s="353"/>
      <c r="KLK20" s="354"/>
      <c r="KLN20" s="351"/>
      <c r="KLO20" s="352"/>
      <c r="KLP20" s="353"/>
      <c r="KLR20" s="353"/>
      <c r="KLS20" s="351"/>
      <c r="KLT20" s="352"/>
      <c r="KLU20" s="353"/>
      <c r="KLV20" s="31"/>
      <c r="KLW20" s="353"/>
      <c r="KLX20" s="351"/>
      <c r="KLY20" s="353"/>
      <c r="KLZ20" s="353"/>
      <c r="KMA20" s="354"/>
      <c r="KMD20" s="351"/>
      <c r="KME20" s="352"/>
      <c r="KMF20" s="353"/>
      <c r="KMH20" s="353"/>
      <c r="KMI20" s="351"/>
      <c r="KMJ20" s="352"/>
      <c r="KMK20" s="353"/>
      <c r="KML20" s="31"/>
      <c r="KMM20" s="353"/>
      <c r="KMN20" s="351"/>
      <c r="KMO20" s="353"/>
      <c r="KMP20" s="353"/>
      <c r="KMQ20" s="354"/>
      <c r="KMT20" s="351"/>
      <c r="KMU20" s="352"/>
      <c r="KMV20" s="353"/>
      <c r="KMX20" s="353"/>
      <c r="KMY20" s="351"/>
      <c r="KMZ20" s="352"/>
      <c r="KNA20" s="353"/>
      <c r="KNB20" s="31"/>
      <c r="KNC20" s="353"/>
      <c r="KND20" s="351"/>
      <c r="KNE20" s="353"/>
      <c r="KNF20" s="353"/>
      <c r="KNG20" s="354"/>
      <c r="KNJ20" s="351"/>
      <c r="KNK20" s="352"/>
      <c r="KNL20" s="353"/>
      <c r="KNN20" s="353"/>
      <c r="KNO20" s="351"/>
      <c r="KNP20" s="352"/>
      <c r="KNQ20" s="353"/>
      <c r="KNR20" s="31"/>
      <c r="KNS20" s="353"/>
      <c r="KNT20" s="351"/>
      <c r="KNU20" s="353"/>
      <c r="KNV20" s="353"/>
      <c r="KNW20" s="354"/>
      <c r="KNZ20" s="351"/>
      <c r="KOA20" s="352"/>
      <c r="KOB20" s="353"/>
      <c r="KOD20" s="353"/>
      <c r="KOE20" s="351"/>
      <c r="KOF20" s="352"/>
      <c r="KOG20" s="353"/>
      <c r="KOH20" s="31"/>
      <c r="KOI20" s="353"/>
      <c r="KOJ20" s="351"/>
      <c r="KOK20" s="353"/>
      <c r="KOL20" s="353"/>
      <c r="KOM20" s="354"/>
      <c r="KOP20" s="351"/>
      <c r="KOQ20" s="352"/>
      <c r="KOR20" s="353"/>
      <c r="KOT20" s="353"/>
      <c r="KOU20" s="351"/>
      <c r="KOV20" s="352"/>
      <c r="KOW20" s="353"/>
      <c r="KOX20" s="31"/>
      <c r="KOY20" s="353"/>
      <c r="KOZ20" s="351"/>
      <c r="KPA20" s="353"/>
      <c r="KPB20" s="353"/>
      <c r="KPC20" s="354"/>
      <c r="KPF20" s="351"/>
      <c r="KPG20" s="352"/>
      <c r="KPH20" s="353"/>
      <c r="KPJ20" s="353"/>
      <c r="KPK20" s="351"/>
      <c r="KPL20" s="352"/>
      <c r="KPM20" s="353"/>
      <c r="KPN20" s="31"/>
      <c r="KPO20" s="353"/>
      <c r="KPP20" s="351"/>
      <c r="KPQ20" s="353"/>
      <c r="KPR20" s="353"/>
      <c r="KPS20" s="354"/>
      <c r="KPV20" s="351"/>
      <c r="KPW20" s="352"/>
      <c r="KPX20" s="353"/>
      <c r="KPZ20" s="353"/>
      <c r="KQA20" s="351"/>
      <c r="KQB20" s="352"/>
      <c r="KQC20" s="353"/>
      <c r="KQD20" s="31"/>
      <c r="KQE20" s="353"/>
      <c r="KQF20" s="351"/>
      <c r="KQG20" s="353"/>
      <c r="KQH20" s="353"/>
      <c r="KQI20" s="354"/>
      <c r="KQL20" s="351"/>
      <c r="KQM20" s="352"/>
      <c r="KQN20" s="353"/>
      <c r="KQP20" s="353"/>
      <c r="KQQ20" s="351"/>
      <c r="KQR20" s="352"/>
      <c r="KQS20" s="353"/>
      <c r="KQT20" s="31"/>
      <c r="KQU20" s="353"/>
      <c r="KQV20" s="351"/>
      <c r="KQW20" s="353"/>
      <c r="KQX20" s="353"/>
      <c r="KQY20" s="354"/>
      <c r="KRB20" s="351"/>
      <c r="KRC20" s="352"/>
      <c r="KRD20" s="353"/>
      <c r="KRF20" s="353"/>
      <c r="KRG20" s="351"/>
      <c r="KRH20" s="352"/>
      <c r="KRI20" s="353"/>
      <c r="KRJ20" s="31"/>
      <c r="KRK20" s="353"/>
      <c r="KRL20" s="351"/>
      <c r="KRM20" s="353"/>
      <c r="KRN20" s="353"/>
      <c r="KRO20" s="354"/>
      <c r="KRR20" s="351"/>
      <c r="KRS20" s="352"/>
      <c r="KRT20" s="353"/>
      <c r="KRV20" s="353"/>
      <c r="KRW20" s="351"/>
      <c r="KRX20" s="352"/>
      <c r="KRY20" s="353"/>
      <c r="KRZ20" s="31"/>
      <c r="KSA20" s="353"/>
      <c r="KSB20" s="351"/>
      <c r="KSC20" s="353"/>
      <c r="KSD20" s="353"/>
      <c r="KSE20" s="354"/>
      <c r="KSH20" s="351"/>
      <c r="KSI20" s="352"/>
      <c r="KSJ20" s="353"/>
      <c r="KSL20" s="353"/>
      <c r="KSM20" s="351"/>
      <c r="KSN20" s="352"/>
      <c r="KSO20" s="353"/>
      <c r="KSP20" s="31"/>
      <c r="KSQ20" s="353"/>
      <c r="KSR20" s="351"/>
      <c r="KSS20" s="353"/>
      <c r="KST20" s="353"/>
      <c r="KSU20" s="354"/>
      <c r="KSX20" s="351"/>
      <c r="KSY20" s="352"/>
      <c r="KSZ20" s="353"/>
      <c r="KTB20" s="353"/>
      <c r="KTC20" s="351"/>
      <c r="KTD20" s="352"/>
      <c r="KTE20" s="353"/>
      <c r="KTF20" s="31"/>
      <c r="KTG20" s="353"/>
      <c r="KTH20" s="351"/>
      <c r="KTI20" s="353"/>
      <c r="KTJ20" s="353"/>
      <c r="KTK20" s="354"/>
      <c r="KTN20" s="351"/>
      <c r="KTO20" s="352"/>
      <c r="KTP20" s="353"/>
      <c r="KTR20" s="353"/>
      <c r="KTS20" s="351"/>
      <c r="KTT20" s="352"/>
      <c r="KTU20" s="353"/>
      <c r="KTV20" s="31"/>
      <c r="KTW20" s="353"/>
      <c r="KTX20" s="351"/>
      <c r="KTY20" s="353"/>
      <c r="KTZ20" s="353"/>
      <c r="KUA20" s="354"/>
      <c r="KUD20" s="351"/>
      <c r="KUE20" s="352"/>
      <c r="KUF20" s="353"/>
      <c r="KUH20" s="353"/>
      <c r="KUI20" s="351"/>
      <c r="KUJ20" s="352"/>
      <c r="KUK20" s="353"/>
      <c r="KUL20" s="31"/>
      <c r="KUM20" s="353"/>
      <c r="KUN20" s="351"/>
      <c r="KUO20" s="353"/>
      <c r="KUP20" s="353"/>
      <c r="KUQ20" s="354"/>
      <c r="KUT20" s="351"/>
      <c r="KUU20" s="352"/>
      <c r="KUV20" s="353"/>
      <c r="KUX20" s="353"/>
      <c r="KUY20" s="351"/>
      <c r="KUZ20" s="352"/>
      <c r="KVA20" s="353"/>
      <c r="KVB20" s="31"/>
      <c r="KVC20" s="353"/>
      <c r="KVD20" s="351"/>
      <c r="KVE20" s="353"/>
      <c r="KVF20" s="353"/>
      <c r="KVG20" s="354"/>
      <c r="KVJ20" s="351"/>
      <c r="KVK20" s="352"/>
      <c r="KVL20" s="353"/>
      <c r="KVN20" s="353"/>
      <c r="KVO20" s="351"/>
      <c r="KVP20" s="352"/>
      <c r="KVQ20" s="353"/>
      <c r="KVR20" s="31"/>
      <c r="KVS20" s="353"/>
      <c r="KVT20" s="351"/>
      <c r="KVU20" s="353"/>
      <c r="KVV20" s="353"/>
      <c r="KVW20" s="354"/>
      <c r="KVZ20" s="351"/>
      <c r="KWA20" s="352"/>
      <c r="KWB20" s="353"/>
      <c r="KWD20" s="353"/>
      <c r="KWE20" s="351"/>
      <c r="KWF20" s="352"/>
      <c r="KWG20" s="353"/>
      <c r="KWH20" s="31"/>
      <c r="KWI20" s="353"/>
      <c r="KWJ20" s="351"/>
      <c r="KWK20" s="353"/>
      <c r="KWL20" s="353"/>
      <c r="KWM20" s="354"/>
      <c r="KWP20" s="351"/>
      <c r="KWQ20" s="352"/>
      <c r="KWR20" s="353"/>
      <c r="KWT20" s="353"/>
      <c r="KWU20" s="351"/>
      <c r="KWV20" s="352"/>
      <c r="KWW20" s="353"/>
      <c r="KWX20" s="31"/>
      <c r="KWY20" s="353"/>
      <c r="KWZ20" s="351"/>
      <c r="KXA20" s="353"/>
      <c r="KXB20" s="353"/>
      <c r="KXC20" s="354"/>
      <c r="KXF20" s="351"/>
      <c r="KXG20" s="352"/>
      <c r="KXH20" s="353"/>
      <c r="KXJ20" s="353"/>
      <c r="KXK20" s="351"/>
      <c r="KXL20" s="352"/>
      <c r="KXM20" s="353"/>
      <c r="KXN20" s="31"/>
      <c r="KXO20" s="353"/>
      <c r="KXP20" s="351"/>
      <c r="KXQ20" s="353"/>
      <c r="KXR20" s="353"/>
      <c r="KXS20" s="354"/>
      <c r="KXV20" s="351"/>
      <c r="KXW20" s="352"/>
      <c r="KXX20" s="353"/>
      <c r="KXZ20" s="353"/>
      <c r="KYA20" s="351"/>
      <c r="KYB20" s="352"/>
      <c r="KYC20" s="353"/>
      <c r="KYD20" s="31"/>
      <c r="KYE20" s="353"/>
      <c r="KYF20" s="351"/>
      <c r="KYG20" s="353"/>
      <c r="KYH20" s="353"/>
      <c r="KYI20" s="354"/>
      <c r="KYL20" s="351"/>
      <c r="KYM20" s="352"/>
      <c r="KYN20" s="353"/>
      <c r="KYP20" s="353"/>
      <c r="KYQ20" s="351"/>
      <c r="KYR20" s="352"/>
      <c r="KYS20" s="353"/>
      <c r="KYT20" s="31"/>
      <c r="KYU20" s="353"/>
      <c r="KYV20" s="351"/>
      <c r="KYW20" s="353"/>
      <c r="KYX20" s="353"/>
      <c r="KYY20" s="354"/>
      <c r="KZB20" s="351"/>
      <c r="KZC20" s="352"/>
      <c r="KZD20" s="353"/>
      <c r="KZF20" s="353"/>
      <c r="KZG20" s="351"/>
      <c r="KZH20" s="352"/>
      <c r="KZI20" s="353"/>
      <c r="KZJ20" s="31"/>
      <c r="KZK20" s="353"/>
      <c r="KZL20" s="351"/>
      <c r="KZM20" s="353"/>
      <c r="KZN20" s="353"/>
      <c r="KZO20" s="354"/>
      <c r="KZR20" s="351"/>
      <c r="KZS20" s="352"/>
      <c r="KZT20" s="353"/>
      <c r="KZV20" s="353"/>
      <c r="KZW20" s="351"/>
      <c r="KZX20" s="352"/>
      <c r="KZY20" s="353"/>
      <c r="KZZ20" s="31"/>
      <c r="LAA20" s="353"/>
      <c r="LAB20" s="351"/>
      <c r="LAC20" s="353"/>
      <c r="LAD20" s="353"/>
      <c r="LAE20" s="354"/>
      <c r="LAH20" s="351"/>
      <c r="LAI20" s="352"/>
      <c r="LAJ20" s="353"/>
      <c r="LAL20" s="353"/>
      <c r="LAM20" s="351"/>
      <c r="LAN20" s="352"/>
      <c r="LAO20" s="353"/>
      <c r="LAP20" s="31"/>
      <c r="LAQ20" s="353"/>
      <c r="LAR20" s="351"/>
      <c r="LAS20" s="353"/>
      <c r="LAT20" s="353"/>
      <c r="LAU20" s="354"/>
      <c r="LAX20" s="351"/>
      <c r="LAY20" s="352"/>
      <c r="LAZ20" s="353"/>
      <c r="LBB20" s="353"/>
      <c r="LBC20" s="351"/>
      <c r="LBD20" s="352"/>
      <c r="LBE20" s="353"/>
      <c r="LBF20" s="31"/>
      <c r="LBG20" s="353"/>
      <c r="LBH20" s="351"/>
      <c r="LBI20" s="353"/>
      <c r="LBJ20" s="353"/>
      <c r="LBK20" s="354"/>
      <c r="LBN20" s="351"/>
      <c r="LBO20" s="352"/>
      <c r="LBP20" s="353"/>
      <c r="LBR20" s="353"/>
      <c r="LBS20" s="351"/>
      <c r="LBT20" s="352"/>
      <c r="LBU20" s="353"/>
      <c r="LBV20" s="31"/>
      <c r="LBW20" s="353"/>
      <c r="LBX20" s="351"/>
      <c r="LBY20" s="353"/>
      <c r="LBZ20" s="353"/>
      <c r="LCA20" s="354"/>
      <c r="LCD20" s="351"/>
      <c r="LCE20" s="352"/>
      <c r="LCF20" s="353"/>
      <c r="LCH20" s="353"/>
      <c r="LCI20" s="351"/>
      <c r="LCJ20" s="352"/>
      <c r="LCK20" s="353"/>
      <c r="LCL20" s="31"/>
      <c r="LCM20" s="353"/>
      <c r="LCN20" s="351"/>
      <c r="LCO20" s="353"/>
      <c r="LCP20" s="353"/>
      <c r="LCQ20" s="354"/>
      <c r="LCT20" s="351"/>
      <c r="LCU20" s="352"/>
      <c r="LCV20" s="353"/>
      <c r="LCX20" s="353"/>
      <c r="LCY20" s="351"/>
      <c r="LCZ20" s="352"/>
      <c r="LDA20" s="353"/>
      <c r="LDB20" s="31"/>
      <c r="LDC20" s="353"/>
      <c r="LDD20" s="351"/>
      <c r="LDE20" s="353"/>
      <c r="LDF20" s="353"/>
      <c r="LDG20" s="354"/>
      <c r="LDJ20" s="351"/>
      <c r="LDK20" s="352"/>
      <c r="LDL20" s="353"/>
      <c r="LDN20" s="353"/>
      <c r="LDO20" s="351"/>
      <c r="LDP20" s="352"/>
      <c r="LDQ20" s="353"/>
      <c r="LDR20" s="31"/>
      <c r="LDS20" s="353"/>
      <c r="LDT20" s="351"/>
      <c r="LDU20" s="353"/>
      <c r="LDV20" s="353"/>
      <c r="LDW20" s="354"/>
      <c r="LDZ20" s="351"/>
      <c r="LEA20" s="352"/>
      <c r="LEB20" s="353"/>
      <c r="LED20" s="353"/>
      <c r="LEE20" s="351"/>
      <c r="LEF20" s="352"/>
      <c r="LEG20" s="353"/>
      <c r="LEH20" s="31"/>
      <c r="LEI20" s="353"/>
      <c r="LEJ20" s="351"/>
      <c r="LEK20" s="353"/>
      <c r="LEL20" s="353"/>
      <c r="LEM20" s="354"/>
      <c r="LEP20" s="351"/>
      <c r="LEQ20" s="352"/>
      <c r="LER20" s="353"/>
      <c r="LET20" s="353"/>
      <c r="LEU20" s="351"/>
      <c r="LEV20" s="352"/>
      <c r="LEW20" s="353"/>
      <c r="LEX20" s="31"/>
      <c r="LEY20" s="353"/>
      <c r="LEZ20" s="351"/>
      <c r="LFA20" s="353"/>
      <c r="LFB20" s="353"/>
      <c r="LFC20" s="354"/>
      <c r="LFF20" s="351"/>
      <c r="LFG20" s="352"/>
      <c r="LFH20" s="353"/>
      <c r="LFJ20" s="353"/>
      <c r="LFK20" s="351"/>
      <c r="LFL20" s="352"/>
      <c r="LFM20" s="353"/>
      <c r="LFN20" s="31"/>
      <c r="LFO20" s="353"/>
      <c r="LFP20" s="351"/>
      <c r="LFQ20" s="353"/>
      <c r="LFR20" s="353"/>
      <c r="LFS20" s="354"/>
      <c r="LFV20" s="351"/>
      <c r="LFW20" s="352"/>
      <c r="LFX20" s="353"/>
      <c r="LFZ20" s="353"/>
      <c r="LGA20" s="351"/>
      <c r="LGB20" s="352"/>
      <c r="LGC20" s="353"/>
      <c r="LGD20" s="31"/>
      <c r="LGE20" s="353"/>
      <c r="LGF20" s="351"/>
      <c r="LGG20" s="353"/>
      <c r="LGH20" s="353"/>
      <c r="LGI20" s="354"/>
      <c r="LGL20" s="351"/>
      <c r="LGM20" s="352"/>
      <c r="LGN20" s="353"/>
      <c r="LGP20" s="353"/>
      <c r="LGQ20" s="351"/>
      <c r="LGR20" s="352"/>
      <c r="LGS20" s="353"/>
      <c r="LGT20" s="31"/>
      <c r="LGU20" s="353"/>
      <c r="LGV20" s="351"/>
      <c r="LGW20" s="353"/>
      <c r="LGX20" s="353"/>
      <c r="LGY20" s="354"/>
      <c r="LHB20" s="351"/>
      <c r="LHC20" s="352"/>
      <c r="LHD20" s="353"/>
      <c r="LHF20" s="353"/>
      <c r="LHG20" s="351"/>
      <c r="LHH20" s="352"/>
      <c r="LHI20" s="353"/>
      <c r="LHJ20" s="31"/>
      <c r="LHK20" s="353"/>
      <c r="LHL20" s="351"/>
      <c r="LHM20" s="353"/>
      <c r="LHN20" s="353"/>
      <c r="LHO20" s="354"/>
      <c r="LHR20" s="351"/>
      <c r="LHS20" s="352"/>
      <c r="LHT20" s="353"/>
      <c r="LHV20" s="353"/>
      <c r="LHW20" s="351"/>
      <c r="LHX20" s="352"/>
      <c r="LHY20" s="353"/>
      <c r="LHZ20" s="31"/>
      <c r="LIA20" s="353"/>
      <c r="LIB20" s="351"/>
      <c r="LIC20" s="353"/>
      <c r="LID20" s="353"/>
      <c r="LIE20" s="354"/>
      <c r="LIH20" s="351"/>
      <c r="LII20" s="352"/>
      <c r="LIJ20" s="353"/>
      <c r="LIL20" s="353"/>
      <c r="LIM20" s="351"/>
      <c r="LIN20" s="352"/>
      <c r="LIO20" s="353"/>
      <c r="LIP20" s="31"/>
      <c r="LIQ20" s="353"/>
      <c r="LIR20" s="351"/>
      <c r="LIS20" s="353"/>
      <c r="LIT20" s="353"/>
      <c r="LIU20" s="354"/>
      <c r="LIX20" s="351"/>
      <c r="LIY20" s="352"/>
      <c r="LIZ20" s="353"/>
      <c r="LJB20" s="353"/>
      <c r="LJC20" s="351"/>
      <c r="LJD20" s="352"/>
      <c r="LJE20" s="353"/>
      <c r="LJF20" s="31"/>
      <c r="LJG20" s="353"/>
      <c r="LJH20" s="351"/>
      <c r="LJI20" s="353"/>
      <c r="LJJ20" s="353"/>
      <c r="LJK20" s="354"/>
      <c r="LJN20" s="351"/>
      <c r="LJO20" s="352"/>
      <c r="LJP20" s="353"/>
      <c r="LJR20" s="353"/>
      <c r="LJS20" s="351"/>
      <c r="LJT20" s="352"/>
      <c r="LJU20" s="353"/>
      <c r="LJV20" s="31"/>
      <c r="LJW20" s="353"/>
      <c r="LJX20" s="351"/>
      <c r="LJY20" s="353"/>
      <c r="LJZ20" s="353"/>
      <c r="LKA20" s="354"/>
      <c r="LKD20" s="351"/>
      <c r="LKE20" s="352"/>
      <c r="LKF20" s="353"/>
      <c r="LKH20" s="353"/>
      <c r="LKI20" s="351"/>
      <c r="LKJ20" s="352"/>
      <c r="LKK20" s="353"/>
      <c r="LKL20" s="31"/>
      <c r="LKM20" s="353"/>
      <c r="LKN20" s="351"/>
      <c r="LKO20" s="353"/>
      <c r="LKP20" s="353"/>
      <c r="LKQ20" s="354"/>
      <c r="LKT20" s="351"/>
      <c r="LKU20" s="352"/>
      <c r="LKV20" s="353"/>
      <c r="LKX20" s="353"/>
      <c r="LKY20" s="351"/>
      <c r="LKZ20" s="352"/>
      <c r="LLA20" s="353"/>
      <c r="LLB20" s="31"/>
      <c r="LLC20" s="353"/>
      <c r="LLD20" s="351"/>
      <c r="LLE20" s="353"/>
      <c r="LLF20" s="353"/>
      <c r="LLG20" s="354"/>
      <c r="LLJ20" s="351"/>
      <c r="LLK20" s="352"/>
      <c r="LLL20" s="353"/>
      <c r="LLN20" s="353"/>
      <c r="LLO20" s="351"/>
      <c r="LLP20" s="352"/>
      <c r="LLQ20" s="353"/>
      <c r="LLR20" s="31"/>
      <c r="LLS20" s="353"/>
      <c r="LLT20" s="351"/>
      <c r="LLU20" s="353"/>
      <c r="LLV20" s="353"/>
      <c r="LLW20" s="354"/>
      <c r="LLZ20" s="351"/>
      <c r="LMA20" s="352"/>
      <c r="LMB20" s="353"/>
      <c r="LMD20" s="353"/>
      <c r="LME20" s="351"/>
      <c r="LMF20" s="352"/>
      <c r="LMG20" s="353"/>
      <c r="LMH20" s="31"/>
      <c r="LMI20" s="353"/>
      <c r="LMJ20" s="351"/>
      <c r="LMK20" s="353"/>
      <c r="LML20" s="353"/>
      <c r="LMM20" s="354"/>
      <c r="LMP20" s="351"/>
      <c r="LMQ20" s="352"/>
      <c r="LMR20" s="353"/>
      <c r="LMT20" s="353"/>
      <c r="LMU20" s="351"/>
      <c r="LMV20" s="352"/>
      <c r="LMW20" s="353"/>
      <c r="LMX20" s="31"/>
      <c r="LMY20" s="353"/>
      <c r="LMZ20" s="351"/>
      <c r="LNA20" s="353"/>
      <c r="LNB20" s="353"/>
      <c r="LNC20" s="354"/>
      <c r="LNF20" s="351"/>
      <c r="LNG20" s="352"/>
      <c r="LNH20" s="353"/>
      <c r="LNJ20" s="353"/>
      <c r="LNK20" s="351"/>
      <c r="LNL20" s="352"/>
      <c r="LNM20" s="353"/>
      <c r="LNN20" s="31"/>
      <c r="LNO20" s="353"/>
      <c r="LNP20" s="351"/>
      <c r="LNQ20" s="353"/>
      <c r="LNR20" s="353"/>
      <c r="LNS20" s="354"/>
      <c r="LNV20" s="351"/>
      <c r="LNW20" s="352"/>
      <c r="LNX20" s="353"/>
      <c r="LNZ20" s="353"/>
      <c r="LOA20" s="351"/>
      <c r="LOB20" s="352"/>
      <c r="LOC20" s="353"/>
      <c r="LOD20" s="31"/>
      <c r="LOE20" s="353"/>
      <c r="LOF20" s="351"/>
      <c r="LOG20" s="353"/>
      <c r="LOH20" s="353"/>
      <c r="LOI20" s="354"/>
      <c r="LOL20" s="351"/>
      <c r="LOM20" s="352"/>
      <c r="LON20" s="353"/>
      <c r="LOP20" s="353"/>
      <c r="LOQ20" s="351"/>
      <c r="LOR20" s="352"/>
      <c r="LOS20" s="353"/>
      <c r="LOT20" s="31"/>
      <c r="LOU20" s="353"/>
      <c r="LOV20" s="351"/>
      <c r="LOW20" s="353"/>
      <c r="LOX20" s="353"/>
      <c r="LOY20" s="354"/>
      <c r="LPB20" s="351"/>
      <c r="LPC20" s="352"/>
      <c r="LPD20" s="353"/>
      <c r="LPF20" s="353"/>
      <c r="LPG20" s="351"/>
      <c r="LPH20" s="352"/>
      <c r="LPI20" s="353"/>
      <c r="LPJ20" s="31"/>
      <c r="LPK20" s="353"/>
      <c r="LPL20" s="351"/>
      <c r="LPM20" s="353"/>
      <c r="LPN20" s="353"/>
      <c r="LPO20" s="354"/>
      <c r="LPR20" s="351"/>
      <c r="LPS20" s="352"/>
      <c r="LPT20" s="353"/>
      <c r="LPV20" s="353"/>
      <c r="LPW20" s="351"/>
      <c r="LPX20" s="352"/>
      <c r="LPY20" s="353"/>
      <c r="LPZ20" s="31"/>
      <c r="LQA20" s="353"/>
      <c r="LQB20" s="351"/>
      <c r="LQC20" s="353"/>
      <c r="LQD20" s="353"/>
      <c r="LQE20" s="354"/>
      <c r="LQH20" s="351"/>
      <c r="LQI20" s="352"/>
      <c r="LQJ20" s="353"/>
      <c r="LQL20" s="353"/>
      <c r="LQM20" s="351"/>
      <c r="LQN20" s="352"/>
      <c r="LQO20" s="353"/>
      <c r="LQP20" s="31"/>
      <c r="LQQ20" s="353"/>
      <c r="LQR20" s="351"/>
      <c r="LQS20" s="353"/>
      <c r="LQT20" s="353"/>
      <c r="LQU20" s="354"/>
      <c r="LQX20" s="351"/>
      <c r="LQY20" s="352"/>
      <c r="LQZ20" s="353"/>
      <c r="LRB20" s="353"/>
      <c r="LRC20" s="351"/>
      <c r="LRD20" s="352"/>
      <c r="LRE20" s="353"/>
      <c r="LRF20" s="31"/>
      <c r="LRG20" s="353"/>
      <c r="LRH20" s="351"/>
      <c r="LRI20" s="353"/>
      <c r="LRJ20" s="353"/>
      <c r="LRK20" s="354"/>
      <c r="LRN20" s="351"/>
      <c r="LRO20" s="352"/>
      <c r="LRP20" s="353"/>
      <c r="LRR20" s="353"/>
      <c r="LRS20" s="351"/>
      <c r="LRT20" s="352"/>
      <c r="LRU20" s="353"/>
      <c r="LRV20" s="31"/>
      <c r="LRW20" s="353"/>
      <c r="LRX20" s="351"/>
      <c r="LRY20" s="353"/>
      <c r="LRZ20" s="353"/>
      <c r="LSA20" s="354"/>
      <c r="LSD20" s="351"/>
      <c r="LSE20" s="352"/>
      <c r="LSF20" s="353"/>
      <c r="LSH20" s="353"/>
      <c r="LSI20" s="351"/>
      <c r="LSJ20" s="352"/>
      <c r="LSK20" s="353"/>
      <c r="LSL20" s="31"/>
      <c r="LSM20" s="353"/>
      <c r="LSN20" s="351"/>
      <c r="LSO20" s="353"/>
      <c r="LSP20" s="353"/>
      <c r="LSQ20" s="354"/>
      <c r="LST20" s="351"/>
      <c r="LSU20" s="352"/>
      <c r="LSV20" s="353"/>
      <c r="LSX20" s="353"/>
      <c r="LSY20" s="351"/>
      <c r="LSZ20" s="352"/>
      <c r="LTA20" s="353"/>
      <c r="LTB20" s="31"/>
      <c r="LTC20" s="353"/>
      <c r="LTD20" s="351"/>
      <c r="LTE20" s="353"/>
      <c r="LTF20" s="353"/>
      <c r="LTG20" s="354"/>
      <c r="LTJ20" s="351"/>
      <c r="LTK20" s="352"/>
      <c r="LTL20" s="353"/>
      <c r="LTN20" s="353"/>
      <c r="LTO20" s="351"/>
      <c r="LTP20" s="352"/>
      <c r="LTQ20" s="353"/>
      <c r="LTR20" s="31"/>
      <c r="LTS20" s="353"/>
      <c r="LTT20" s="351"/>
      <c r="LTU20" s="353"/>
      <c r="LTV20" s="353"/>
      <c r="LTW20" s="354"/>
      <c r="LTZ20" s="351"/>
      <c r="LUA20" s="352"/>
      <c r="LUB20" s="353"/>
      <c r="LUD20" s="353"/>
      <c r="LUE20" s="351"/>
      <c r="LUF20" s="352"/>
      <c r="LUG20" s="353"/>
      <c r="LUH20" s="31"/>
      <c r="LUI20" s="353"/>
      <c r="LUJ20" s="351"/>
      <c r="LUK20" s="353"/>
      <c r="LUL20" s="353"/>
      <c r="LUM20" s="354"/>
      <c r="LUP20" s="351"/>
      <c r="LUQ20" s="352"/>
      <c r="LUR20" s="353"/>
      <c r="LUT20" s="353"/>
      <c r="LUU20" s="351"/>
      <c r="LUV20" s="352"/>
      <c r="LUW20" s="353"/>
      <c r="LUX20" s="31"/>
      <c r="LUY20" s="353"/>
      <c r="LUZ20" s="351"/>
      <c r="LVA20" s="353"/>
      <c r="LVB20" s="353"/>
      <c r="LVC20" s="354"/>
      <c r="LVF20" s="351"/>
      <c r="LVG20" s="352"/>
      <c r="LVH20" s="353"/>
      <c r="LVJ20" s="353"/>
      <c r="LVK20" s="351"/>
      <c r="LVL20" s="352"/>
      <c r="LVM20" s="353"/>
      <c r="LVN20" s="31"/>
      <c r="LVO20" s="353"/>
      <c r="LVP20" s="351"/>
      <c r="LVQ20" s="353"/>
      <c r="LVR20" s="353"/>
      <c r="LVS20" s="354"/>
      <c r="LVV20" s="351"/>
      <c r="LVW20" s="352"/>
      <c r="LVX20" s="353"/>
      <c r="LVZ20" s="353"/>
      <c r="LWA20" s="351"/>
      <c r="LWB20" s="352"/>
      <c r="LWC20" s="353"/>
      <c r="LWD20" s="31"/>
      <c r="LWE20" s="353"/>
      <c r="LWF20" s="351"/>
      <c r="LWG20" s="353"/>
      <c r="LWH20" s="353"/>
      <c r="LWI20" s="354"/>
      <c r="LWL20" s="351"/>
      <c r="LWM20" s="352"/>
      <c r="LWN20" s="353"/>
      <c r="LWP20" s="353"/>
      <c r="LWQ20" s="351"/>
      <c r="LWR20" s="352"/>
      <c r="LWS20" s="353"/>
      <c r="LWT20" s="31"/>
      <c r="LWU20" s="353"/>
      <c r="LWV20" s="351"/>
      <c r="LWW20" s="353"/>
      <c r="LWX20" s="353"/>
      <c r="LWY20" s="354"/>
      <c r="LXB20" s="351"/>
      <c r="LXC20" s="352"/>
      <c r="LXD20" s="353"/>
      <c r="LXF20" s="353"/>
      <c r="LXG20" s="351"/>
      <c r="LXH20" s="352"/>
      <c r="LXI20" s="353"/>
      <c r="LXJ20" s="31"/>
      <c r="LXK20" s="353"/>
      <c r="LXL20" s="351"/>
      <c r="LXM20" s="353"/>
      <c r="LXN20" s="353"/>
      <c r="LXO20" s="354"/>
      <c r="LXR20" s="351"/>
      <c r="LXS20" s="352"/>
      <c r="LXT20" s="353"/>
      <c r="LXV20" s="353"/>
      <c r="LXW20" s="351"/>
      <c r="LXX20" s="352"/>
      <c r="LXY20" s="353"/>
      <c r="LXZ20" s="31"/>
      <c r="LYA20" s="353"/>
      <c r="LYB20" s="351"/>
      <c r="LYC20" s="353"/>
      <c r="LYD20" s="353"/>
      <c r="LYE20" s="354"/>
      <c r="LYH20" s="351"/>
      <c r="LYI20" s="352"/>
      <c r="LYJ20" s="353"/>
      <c r="LYL20" s="353"/>
      <c r="LYM20" s="351"/>
      <c r="LYN20" s="352"/>
      <c r="LYO20" s="353"/>
      <c r="LYP20" s="31"/>
      <c r="LYQ20" s="353"/>
      <c r="LYR20" s="351"/>
      <c r="LYS20" s="353"/>
      <c r="LYT20" s="353"/>
      <c r="LYU20" s="354"/>
      <c r="LYX20" s="351"/>
      <c r="LYY20" s="352"/>
      <c r="LYZ20" s="353"/>
      <c r="LZB20" s="353"/>
      <c r="LZC20" s="351"/>
      <c r="LZD20" s="352"/>
      <c r="LZE20" s="353"/>
      <c r="LZF20" s="31"/>
      <c r="LZG20" s="353"/>
      <c r="LZH20" s="351"/>
      <c r="LZI20" s="353"/>
      <c r="LZJ20" s="353"/>
      <c r="LZK20" s="354"/>
      <c r="LZN20" s="351"/>
      <c r="LZO20" s="352"/>
      <c r="LZP20" s="353"/>
      <c r="LZR20" s="353"/>
      <c r="LZS20" s="351"/>
      <c r="LZT20" s="352"/>
      <c r="LZU20" s="353"/>
      <c r="LZV20" s="31"/>
      <c r="LZW20" s="353"/>
      <c r="LZX20" s="351"/>
      <c r="LZY20" s="353"/>
      <c r="LZZ20" s="353"/>
      <c r="MAA20" s="354"/>
      <c r="MAD20" s="351"/>
      <c r="MAE20" s="352"/>
      <c r="MAF20" s="353"/>
      <c r="MAH20" s="353"/>
      <c r="MAI20" s="351"/>
      <c r="MAJ20" s="352"/>
      <c r="MAK20" s="353"/>
      <c r="MAL20" s="31"/>
      <c r="MAM20" s="353"/>
      <c r="MAN20" s="351"/>
      <c r="MAO20" s="353"/>
      <c r="MAP20" s="353"/>
      <c r="MAQ20" s="354"/>
      <c r="MAT20" s="351"/>
      <c r="MAU20" s="352"/>
      <c r="MAV20" s="353"/>
      <c r="MAX20" s="353"/>
      <c r="MAY20" s="351"/>
      <c r="MAZ20" s="352"/>
      <c r="MBA20" s="353"/>
      <c r="MBB20" s="31"/>
      <c r="MBC20" s="353"/>
      <c r="MBD20" s="351"/>
      <c r="MBE20" s="353"/>
      <c r="MBF20" s="353"/>
      <c r="MBG20" s="354"/>
      <c r="MBJ20" s="351"/>
      <c r="MBK20" s="352"/>
      <c r="MBL20" s="353"/>
      <c r="MBN20" s="353"/>
      <c r="MBO20" s="351"/>
      <c r="MBP20" s="352"/>
      <c r="MBQ20" s="353"/>
      <c r="MBR20" s="31"/>
      <c r="MBS20" s="353"/>
      <c r="MBT20" s="351"/>
      <c r="MBU20" s="353"/>
      <c r="MBV20" s="353"/>
      <c r="MBW20" s="354"/>
      <c r="MBZ20" s="351"/>
      <c r="MCA20" s="352"/>
      <c r="MCB20" s="353"/>
      <c r="MCD20" s="353"/>
      <c r="MCE20" s="351"/>
      <c r="MCF20" s="352"/>
      <c r="MCG20" s="353"/>
      <c r="MCH20" s="31"/>
      <c r="MCI20" s="353"/>
      <c r="MCJ20" s="351"/>
      <c r="MCK20" s="353"/>
      <c r="MCL20" s="353"/>
      <c r="MCM20" s="354"/>
      <c r="MCP20" s="351"/>
      <c r="MCQ20" s="352"/>
      <c r="MCR20" s="353"/>
      <c r="MCT20" s="353"/>
      <c r="MCU20" s="351"/>
      <c r="MCV20" s="352"/>
      <c r="MCW20" s="353"/>
      <c r="MCX20" s="31"/>
      <c r="MCY20" s="353"/>
      <c r="MCZ20" s="351"/>
      <c r="MDA20" s="353"/>
      <c r="MDB20" s="353"/>
      <c r="MDC20" s="354"/>
      <c r="MDF20" s="351"/>
      <c r="MDG20" s="352"/>
      <c r="MDH20" s="353"/>
      <c r="MDJ20" s="353"/>
      <c r="MDK20" s="351"/>
      <c r="MDL20" s="352"/>
      <c r="MDM20" s="353"/>
      <c r="MDN20" s="31"/>
      <c r="MDO20" s="353"/>
      <c r="MDP20" s="351"/>
      <c r="MDQ20" s="353"/>
      <c r="MDR20" s="353"/>
      <c r="MDS20" s="354"/>
      <c r="MDV20" s="351"/>
      <c r="MDW20" s="352"/>
      <c r="MDX20" s="353"/>
      <c r="MDZ20" s="353"/>
      <c r="MEA20" s="351"/>
      <c r="MEB20" s="352"/>
      <c r="MEC20" s="353"/>
      <c r="MED20" s="31"/>
      <c r="MEE20" s="353"/>
      <c r="MEF20" s="351"/>
      <c r="MEG20" s="353"/>
      <c r="MEH20" s="353"/>
      <c r="MEI20" s="354"/>
      <c r="MEL20" s="351"/>
      <c r="MEM20" s="352"/>
      <c r="MEN20" s="353"/>
      <c r="MEP20" s="353"/>
      <c r="MEQ20" s="351"/>
      <c r="MER20" s="352"/>
      <c r="MES20" s="353"/>
      <c r="MET20" s="31"/>
      <c r="MEU20" s="353"/>
      <c r="MEV20" s="351"/>
      <c r="MEW20" s="353"/>
      <c r="MEX20" s="353"/>
      <c r="MEY20" s="354"/>
      <c r="MFB20" s="351"/>
      <c r="MFC20" s="352"/>
      <c r="MFD20" s="353"/>
      <c r="MFF20" s="353"/>
      <c r="MFG20" s="351"/>
      <c r="MFH20" s="352"/>
      <c r="MFI20" s="353"/>
      <c r="MFJ20" s="31"/>
      <c r="MFK20" s="353"/>
      <c r="MFL20" s="351"/>
      <c r="MFM20" s="353"/>
      <c r="MFN20" s="353"/>
      <c r="MFO20" s="354"/>
      <c r="MFR20" s="351"/>
      <c r="MFS20" s="352"/>
      <c r="MFT20" s="353"/>
      <c r="MFV20" s="353"/>
      <c r="MFW20" s="351"/>
      <c r="MFX20" s="352"/>
      <c r="MFY20" s="353"/>
      <c r="MFZ20" s="31"/>
      <c r="MGA20" s="353"/>
      <c r="MGB20" s="351"/>
      <c r="MGC20" s="353"/>
      <c r="MGD20" s="353"/>
      <c r="MGE20" s="354"/>
      <c r="MGH20" s="351"/>
      <c r="MGI20" s="352"/>
      <c r="MGJ20" s="353"/>
      <c r="MGL20" s="353"/>
      <c r="MGM20" s="351"/>
      <c r="MGN20" s="352"/>
      <c r="MGO20" s="353"/>
      <c r="MGP20" s="31"/>
      <c r="MGQ20" s="353"/>
      <c r="MGR20" s="351"/>
      <c r="MGS20" s="353"/>
      <c r="MGT20" s="353"/>
      <c r="MGU20" s="354"/>
      <c r="MGX20" s="351"/>
      <c r="MGY20" s="352"/>
      <c r="MGZ20" s="353"/>
      <c r="MHB20" s="353"/>
      <c r="MHC20" s="351"/>
      <c r="MHD20" s="352"/>
      <c r="MHE20" s="353"/>
      <c r="MHF20" s="31"/>
      <c r="MHG20" s="353"/>
      <c r="MHH20" s="351"/>
      <c r="MHI20" s="353"/>
      <c r="MHJ20" s="353"/>
      <c r="MHK20" s="354"/>
      <c r="MHN20" s="351"/>
      <c r="MHO20" s="352"/>
      <c r="MHP20" s="353"/>
      <c r="MHR20" s="353"/>
      <c r="MHS20" s="351"/>
      <c r="MHT20" s="352"/>
      <c r="MHU20" s="353"/>
      <c r="MHV20" s="31"/>
      <c r="MHW20" s="353"/>
      <c r="MHX20" s="351"/>
      <c r="MHY20" s="353"/>
      <c r="MHZ20" s="353"/>
      <c r="MIA20" s="354"/>
      <c r="MID20" s="351"/>
      <c r="MIE20" s="352"/>
      <c r="MIF20" s="353"/>
      <c r="MIH20" s="353"/>
      <c r="MII20" s="351"/>
      <c r="MIJ20" s="352"/>
      <c r="MIK20" s="353"/>
      <c r="MIL20" s="31"/>
      <c r="MIM20" s="353"/>
      <c r="MIN20" s="351"/>
      <c r="MIO20" s="353"/>
      <c r="MIP20" s="353"/>
      <c r="MIQ20" s="354"/>
      <c r="MIT20" s="351"/>
      <c r="MIU20" s="352"/>
      <c r="MIV20" s="353"/>
      <c r="MIX20" s="353"/>
      <c r="MIY20" s="351"/>
      <c r="MIZ20" s="352"/>
      <c r="MJA20" s="353"/>
      <c r="MJB20" s="31"/>
      <c r="MJC20" s="353"/>
      <c r="MJD20" s="351"/>
      <c r="MJE20" s="353"/>
      <c r="MJF20" s="353"/>
      <c r="MJG20" s="354"/>
      <c r="MJJ20" s="351"/>
      <c r="MJK20" s="352"/>
      <c r="MJL20" s="353"/>
      <c r="MJN20" s="353"/>
      <c r="MJO20" s="351"/>
      <c r="MJP20" s="352"/>
      <c r="MJQ20" s="353"/>
      <c r="MJR20" s="31"/>
      <c r="MJS20" s="353"/>
      <c r="MJT20" s="351"/>
      <c r="MJU20" s="353"/>
      <c r="MJV20" s="353"/>
      <c r="MJW20" s="354"/>
      <c r="MJZ20" s="351"/>
      <c r="MKA20" s="352"/>
      <c r="MKB20" s="353"/>
      <c r="MKD20" s="353"/>
      <c r="MKE20" s="351"/>
      <c r="MKF20" s="352"/>
      <c r="MKG20" s="353"/>
      <c r="MKH20" s="31"/>
      <c r="MKI20" s="353"/>
      <c r="MKJ20" s="351"/>
      <c r="MKK20" s="353"/>
      <c r="MKL20" s="353"/>
      <c r="MKM20" s="354"/>
      <c r="MKP20" s="351"/>
      <c r="MKQ20" s="352"/>
      <c r="MKR20" s="353"/>
      <c r="MKT20" s="353"/>
      <c r="MKU20" s="351"/>
      <c r="MKV20" s="352"/>
      <c r="MKW20" s="353"/>
      <c r="MKX20" s="31"/>
      <c r="MKY20" s="353"/>
      <c r="MKZ20" s="351"/>
      <c r="MLA20" s="353"/>
      <c r="MLB20" s="353"/>
      <c r="MLC20" s="354"/>
      <c r="MLF20" s="351"/>
      <c r="MLG20" s="352"/>
      <c r="MLH20" s="353"/>
      <c r="MLJ20" s="353"/>
      <c r="MLK20" s="351"/>
      <c r="MLL20" s="352"/>
      <c r="MLM20" s="353"/>
      <c r="MLN20" s="31"/>
      <c r="MLO20" s="353"/>
      <c r="MLP20" s="351"/>
      <c r="MLQ20" s="353"/>
      <c r="MLR20" s="353"/>
      <c r="MLS20" s="354"/>
      <c r="MLV20" s="351"/>
      <c r="MLW20" s="352"/>
      <c r="MLX20" s="353"/>
      <c r="MLZ20" s="353"/>
      <c r="MMA20" s="351"/>
      <c r="MMB20" s="352"/>
      <c r="MMC20" s="353"/>
      <c r="MMD20" s="31"/>
      <c r="MME20" s="353"/>
      <c r="MMF20" s="351"/>
      <c r="MMG20" s="353"/>
      <c r="MMH20" s="353"/>
      <c r="MMI20" s="354"/>
      <c r="MML20" s="351"/>
      <c r="MMM20" s="352"/>
      <c r="MMN20" s="353"/>
      <c r="MMP20" s="353"/>
      <c r="MMQ20" s="351"/>
      <c r="MMR20" s="352"/>
      <c r="MMS20" s="353"/>
      <c r="MMT20" s="31"/>
      <c r="MMU20" s="353"/>
      <c r="MMV20" s="351"/>
      <c r="MMW20" s="353"/>
      <c r="MMX20" s="353"/>
      <c r="MMY20" s="354"/>
      <c r="MNB20" s="351"/>
      <c r="MNC20" s="352"/>
      <c r="MND20" s="353"/>
      <c r="MNF20" s="353"/>
      <c r="MNG20" s="351"/>
      <c r="MNH20" s="352"/>
      <c r="MNI20" s="353"/>
      <c r="MNJ20" s="31"/>
      <c r="MNK20" s="353"/>
      <c r="MNL20" s="351"/>
      <c r="MNM20" s="353"/>
      <c r="MNN20" s="353"/>
      <c r="MNO20" s="354"/>
      <c r="MNR20" s="351"/>
      <c r="MNS20" s="352"/>
      <c r="MNT20" s="353"/>
      <c r="MNV20" s="353"/>
      <c r="MNW20" s="351"/>
      <c r="MNX20" s="352"/>
      <c r="MNY20" s="353"/>
      <c r="MNZ20" s="31"/>
      <c r="MOA20" s="353"/>
      <c r="MOB20" s="351"/>
      <c r="MOC20" s="353"/>
      <c r="MOD20" s="353"/>
      <c r="MOE20" s="354"/>
      <c r="MOH20" s="351"/>
      <c r="MOI20" s="352"/>
      <c r="MOJ20" s="353"/>
      <c r="MOL20" s="353"/>
      <c r="MOM20" s="351"/>
      <c r="MON20" s="352"/>
      <c r="MOO20" s="353"/>
      <c r="MOP20" s="31"/>
      <c r="MOQ20" s="353"/>
      <c r="MOR20" s="351"/>
      <c r="MOS20" s="353"/>
      <c r="MOT20" s="353"/>
      <c r="MOU20" s="354"/>
      <c r="MOX20" s="351"/>
      <c r="MOY20" s="352"/>
      <c r="MOZ20" s="353"/>
      <c r="MPB20" s="353"/>
      <c r="MPC20" s="351"/>
      <c r="MPD20" s="352"/>
      <c r="MPE20" s="353"/>
      <c r="MPF20" s="31"/>
      <c r="MPG20" s="353"/>
      <c r="MPH20" s="351"/>
      <c r="MPI20" s="353"/>
      <c r="MPJ20" s="353"/>
      <c r="MPK20" s="354"/>
      <c r="MPN20" s="351"/>
      <c r="MPO20" s="352"/>
      <c r="MPP20" s="353"/>
      <c r="MPR20" s="353"/>
      <c r="MPS20" s="351"/>
      <c r="MPT20" s="352"/>
      <c r="MPU20" s="353"/>
      <c r="MPV20" s="31"/>
      <c r="MPW20" s="353"/>
      <c r="MPX20" s="351"/>
      <c r="MPY20" s="353"/>
      <c r="MPZ20" s="353"/>
      <c r="MQA20" s="354"/>
      <c r="MQD20" s="351"/>
      <c r="MQE20" s="352"/>
      <c r="MQF20" s="353"/>
      <c r="MQH20" s="353"/>
      <c r="MQI20" s="351"/>
      <c r="MQJ20" s="352"/>
      <c r="MQK20" s="353"/>
      <c r="MQL20" s="31"/>
      <c r="MQM20" s="353"/>
      <c r="MQN20" s="351"/>
      <c r="MQO20" s="353"/>
      <c r="MQP20" s="353"/>
      <c r="MQQ20" s="354"/>
      <c r="MQT20" s="351"/>
      <c r="MQU20" s="352"/>
      <c r="MQV20" s="353"/>
      <c r="MQX20" s="353"/>
      <c r="MQY20" s="351"/>
      <c r="MQZ20" s="352"/>
      <c r="MRA20" s="353"/>
      <c r="MRB20" s="31"/>
      <c r="MRC20" s="353"/>
      <c r="MRD20" s="351"/>
      <c r="MRE20" s="353"/>
      <c r="MRF20" s="353"/>
      <c r="MRG20" s="354"/>
      <c r="MRJ20" s="351"/>
      <c r="MRK20" s="352"/>
      <c r="MRL20" s="353"/>
      <c r="MRN20" s="353"/>
      <c r="MRO20" s="351"/>
      <c r="MRP20" s="352"/>
      <c r="MRQ20" s="353"/>
      <c r="MRR20" s="31"/>
      <c r="MRS20" s="353"/>
      <c r="MRT20" s="351"/>
      <c r="MRU20" s="353"/>
      <c r="MRV20" s="353"/>
      <c r="MRW20" s="354"/>
      <c r="MRZ20" s="351"/>
      <c r="MSA20" s="352"/>
      <c r="MSB20" s="353"/>
      <c r="MSD20" s="353"/>
      <c r="MSE20" s="351"/>
      <c r="MSF20" s="352"/>
      <c r="MSG20" s="353"/>
      <c r="MSH20" s="31"/>
      <c r="MSI20" s="353"/>
      <c r="MSJ20" s="351"/>
      <c r="MSK20" s="353"/>
      <c r="MSL20" s="353"/>
      <c r="MSM20" s="354"/>
      <c r="MSP20" s="351"/>
      <c r="MSQ20" s="352"/>
      <c r="MSR20" s="353"/>
      <c r="MST20" s="353"/>
      <c r="MSU20" s="351"/>
      <c r="MSV20" s="352"/>
      <c r="MSW20" s="353"/>
      <c r="MSX20" s="31"/>
      <c r="MSY20" s="353"/>
      <c r="MSZ20" s="351"/>
      <c r="MTA20" s="353"/>
      <c r="MTB20" s="353"/>
      <c r="MTC20" s="354"/>
      <c r="MTF20" s="351"/>
      <c r="MTG20" s="352"/>
      <c r="MTH20" s="353"/>
      <c r="MTJ20" s="353"/>
      <c r="MTK20" s="351"/>
      <c r="MTL20" s="352"/>
      <c r="MTM20" s="353"/>
      <c r="MTN20" s="31"/>
      <c r="MTO20" s="353"/>
      <c r="MTP20" s="351"/>
      <c r="MTQ20" s="353"/>
      <c r="MTR20" s="353"/>
      <c r="MTS20" s="354"/>
      <c r="MTV20" s="351"/>
      <c r="MTW20" s="352"/>
      <c r="MTX20" s="353"/>
      <c r="MTZ20" s="353"/>
      <c r="MUA20" s="351"/>
      <c r="MUB20" s="352"/>
      <c r="MUC20" s="353"/>
      <c r="MUD20" s="31"/>
      <c r="MUE20" s="353"/>
      <c r="MUF20" s="351"/>
      <c r="MUG20" s="353"/>
      <c r="MUH20" s="353"/>
      <c r="MUI20" s="354"/>
      <c r="MUL20" s="351"/>
      <c r="MUM20" s="352"/>
      <c r="MUN20" s="353"/>
      <c r="MUP20" s="353"/>
      <c r="MUQ20" s="351"/>
      <c r="MUR20" s="352"/>
      <c r="MUS20" s="353"/>
      <c r="MUT20" s="31"/>
      <c r="MUU20" s="353"/>
      <c r="MUV20" s="351"/>
      <c r="MUW20" s="353"/>
      <c r="MUX20" s="353"/>
      <c r="MUY20" s="354"/>
      <c r="MVB20" s="351"/>
      <c r="MVC20" s="352"/>
      <c r="MVD20" s="353"/>
      <c r="MVF20" s="353"/>
      <c r="MVG20" s="351"/>
      <c r="MVH20" s="352"/>
      <c r="MVI20" s="353"/>
      <c r="MVJ20" s="31"/>
      <c r="MVK20" s="353"/>
      <c r="MVL20" s="351"/>
      <c r="MVM20" s="353"/>
      <c r="MVN20" s="353"/>
      <c r="MVO20" s="354"/>
      <c r="MVR20" s="351"/>
      <c r="MVS20" s="352"/>
      <c r="MVT20" s="353"/>
      <c r="MVV20" s="353"/>
      <c r="MVW20" s="351"/>
      <c r="MVX20" s="352"/>
      <c r="MVY20" s="353"/>
      <c r="MVZ20" s="31"/>
      <c r="MWA20" s="353"/>
      <c r="MWB20" s="351"/>
      <c r="MWC20" s="353"/>
      <c r="MWD20" s="353"/>
      <c r="MWE20" s="354"/>
      <c r="MWH20" s="351"/>
      <c r="MWI20" s="352"/>
      <c r="MWJ20" s="353"/>
      <c r="MWL20" s="353"/>
      <c r="MWM20" s="351"/>
      <c r="MWN20" s="352"/>
      <c r="MWO20" s="353"/>
      <c r="MWP20" s="31"/>
      <c r="MWQ20" s="353"/>
      <c r="MWR20" s="351"/>
      <c r="MWS20" s="353"/>
      <c r="MWT20" s="353"/>
      <c r="MWU20" s="354"/>
      <c r="MWX20" s="351"/>
      <c r="MWY20" s="352"/>
      <c r="MWZ20" s="353"/>
      <c r="MXB20" s="353"/>
      <c r="MXC20" s="351"/>
      <c r="MXD20" s="352"/>
      <c r="MXE20" s="353"/>
      <c r="MXF20" s="31"/>
      <c r="MXG20" s="353"/>
      <c r="MXH20" s="351"/>
      <c r="MXI20" s="353"/>
      <c r="MXJ20" s="353"/>
      <c r="MXK20" s="354"/>
      <c r="MXN20" s="351"/>
      <c r="MXO20" s="352"/>
      <c r="MXP20" s="353"/>
      <c r="MXR20" s="353"/>
      <c r="MXS20" s="351"/>
      <c r="MXT20" s="352"/>
      <c r="MXU20" s="353"/>
      <c r="MXV20" s="31"/>
      <c r="MXW20" s="353"/>
      <c r="MXX20" s="351"/>
      <c r="MXY20" s="353"/>
      <c r="MXZ20" s="353"/>
      <c r="MYA20" s="354"/>
      <c r="MYD20" s="351"/>
      <c r="MYE20" s="352"/>
      <c r="MYF20" s="353"/>
      <c r="MYH20" s="353"/>
      <c r="MYI20" s="351"/>
      <c r="MYJ20" s="352"/>
      <c r="MYK20" s="353"/>
      <c r="MYL20" s="31"/>
      <c r="MYM20" s="353"/>
      <c r="MYN20" s="351"/>
      <c r="MYO20" s="353"/>
      <c r="MYP20" s="353"/>
      <c r="MYQ20" s="354"/>
      <c r="MYT20" s="351"/>
      <c r="MYU20" s="352"/>
      <c r="MYV20" s="353"/>
      <c r="MYX20" s="353"/>
      <c r="MYY20" s="351"/>
      <c r="MYZ20" s="352"/>
      <c r="MZA20" s="353"/>
      <c r="MZB20" s="31"/>
      <c r="MZC20" s="353"/>
      <c r="MZD20" s="351"/>
      <c r="MZE20" s="353"/>
      <c r="MZF20" s="353"/>
      <c r="MZG20" s="354"/>
      <c r="MZJ20" s="351"/>
      <c r="MZK20" s="352"/>
      <c r="MZL20" s="353"/>
      <c r="MZN20" s="353"/>
      <c r="MZO20" s="351"/>
      <c r="MZP20" s="352"/>
      <c r="MZQ20" s="353"/>
      <c r="MZR20" s="31"/>
      <c r="MZS20" s="353"/>
      <c r="MZT20" s="351"/>
      <c r="MZU20" s="353"/>
      <c r="MZV20" s="353"/>
      <c r="MZW20" s="354"/>
      <c r="MZZ20" s="351"/>
      <c r="NAA20" s="352"/>
      <c r="NAB20" s="353"/>
      <c r="NAD20" s="353"/>
      <c r="NAE20" s="351"/>
      <c r="NAF20" s="352"/>
      <c r="NAG20" s="353"/>
      <c r="NAH20" s="31"/>
      <c r="NAI20" s="353"/>
      <c r="NAJ20" s="351"/>
      <c r="NAK20" s="353"/>
      <c r="NAL20" s="353"/>
      <c r="NAM20" s="354"/>
      <c r="NAP20" s="351"/>
      <c r="NAQ20" s="352"/>
      <c r="NAR20" s="353"/>
      <c r="NAT20" s="353"/>
      <c r="NAU20" s="351"/>
      <c r="NAV20" s="352"/>
      <c r="NAW20" s="353"/>
      <c r="NAX20" s="31"/>
      <c r="NAY20" s="353"/>
      <c r="NAZ20" s="351"/>
      <c r="NBA20" s="353"/>
      <c r="NBB20" s="353"/>
      <c r="NBC20" s="354"/>
      <c r="NBF20" s="351"/>
      <c r="NBG20" s="352"/>
      <c r="NBH20" s="353"/>
      <c r="NBJ20" s="353"/>
      <c r="NBK20" s="351"/>
      <c r="NBL20" s="352"/>
      <c r="NBM20" s="353"/>
      <c r="NBN20" s="31"/>
      <c r="NBO20" s="353"/>
      <c r="NBP20" s="351"/>
      <c r="NBQ20" s="353"/>
      <c r="NBR20" s="353"/>
      <c r="NBS20" s="354"/>
      <c r="NBV20" s="351"/>
      <c r="NBW20" s="352"/>
      <c r="NBX20" s="353"/>
      <c r="NBZ20" s="353"/>
      <c r="NCA20" s="351"/>
      <c r="NCB20" s="352"/>
      <c r="NCC20" s="353"/>
      <c r="NCD20" s="31"/>
      <c r="NCE20" s="353"/>
      <c r="NCF20" s="351"/>
      <c r="NCG20" s="353"/>
      <c r="NCH20" s="353"/>
      <c r="NCI20" s="354"/>
      <c r="NCL20" s="351"/>
      <c r="NCM20" s="352"/>
      <c r="NCN20" s="353"/>
      <c r="NCP20" s="353"/>
      <c r="NCQ20" s="351"/>
      <c r="NCR20" s="352"/>
      <c r="NCS20" s="353"/>
      <c r="NCT20" s="31"/>
      <c r="NCU20" s="353"/>
      <c r="NCV20" s="351"/>
      <c r="NCW20" s="353"/>
      <c r="NCX20" s="353"/>
      <c r="NCY20" s="354"/>
      <c r="NDB20" s="351"/>
      <c r="NDC20" s="352"/>
      <c r="NDD20" s="353"/>
      <c r="NDF20" s="353"/>
      <c r="NDG20" s="351"/>
      <c r="NDH20" s="352"/>
      <c r="NDI20" s="353"/>
      <c r="NDJ20" s="31"/>
      <c r="NDK20" s="353"/>
      <c r="NDL20" s="351"/>
      <c r="NDM20" s="353"/>
      <c r="NDN20" s="353"/>
      <c r="NDO20" s="354"/>
      <c r="NDR20" s="351"/>
      <c r="NDS20" s="352"/>
      <c r="NDT20" s="353"/>
      <c r="NDV20" s="353"/>
      <c r="NDW20" s="351"/>
      <c r="NDX20" s="352"/>
      <c r="NDY20" s="353"/>
      <c r="NDZ20" s="31"/>
      <c r="NEA20" s="353"/>
      <c r="NEB20" s="351"/>
      <c r="NEC20" s="353"/>
      <c r="NED20" s="353"/>
      <c r="NEE20" s="354"/>
      <c r="NEH20" s="351"/>
      <c r="NEI20" s="352"/>
      <c r="NEJ20" s="353"/>
      <c r="NEL20" s="353"/>
      <c r="NEM20" s="351"/>
      <c r="NEN20" s="352"/>
      <c r="NEO20" s="353"/>
      <c r="NEP20" s="31"/>
      <c r="NEQ20" s="353"/>
      <c r="NER20" s="351"/>
      <c r="NES20" s="353"/>
      <c r="NET20" s="353"/>
      <c r="NEU20" s="354"/>
      <c r="NEX20" s="351"/>
      <c r="NEY20" s="352"/>
      <c r="NEZ20" s="353"/>
      <c r="NFB20" s="353"/>
      <c r="NFC20" s="351"/>
      <c r="NFD20" s="352"/>
      <c r="NFE20" s="353"/>
      <c r="NFF20" s="31"/>
      <c r="NFG20" s="353"/>
      <c r="NFH20" s="351"/>
      <c r="NFI20" s="353"/>
      <c r="NFJ20" s="353"/>
      <c r="NFK20" s="354"/>
      <c r="NFN20" s="351"/>
      <c r="NFO20" s="352"/>
      <c r="NFP20" s="353"/>
      <c r="NFR20" s="353"/>
      <c r="NFS20" s="351"/>
      <c r="NFT20" s="352"/>
      <c r="NFU20" s="353"/>
      <c r="NFV20" s="31"/>
      <c r="NFW20" s="353"/>
      <c r="NFX20" s="351"/>
      <c r="NFY20" s="353"/>
      <c r="NFZ20" s="353"/>
      <c r="NGA20" s="354"/>
      <c r="NGD20" s="351"/>
      <c r="NGE20" s="352"/>
      <c r="NGF20" s="353"/>
      <c r="NGH20" s="353"/>
      <c r="NGI20" s="351"/>
      <c r="NGJ20" s="352"/>
      <c r="NGK20" s="353"/>
      <c r="NGL20" s="31"/>
      <c r="NGM20" s="353"/>
      <c r="NGN20" s="351"/>
      <c r="NGO20" s="353"/>
      <c r="NGP20" s="353"/>
      <c r="NGQ20" s="354"/>
      <c r="NGT20" s="351"/>
      <c r="NGU20" s="352"/>
      <c r="NGV20" s="353"/>
      <c r="NGX20" s="353"/>
      <c r="NGY20" s="351"/>
      <c r="NGZ20" s="352"/>
      <c r="NHA20" s="353"/>
      <c r="NHB20" s="31"/>
      <c r="NHC20" s="353"/>
      <c r="NHD20" s="351"/>
      <c r="NHE20" s="353"/>
      <c r="NHF20" s="353"/>
      <c r="NHG20" s="354"/>
      <c r="NHJ20" s="351"/>
      <c r="NHK20" s="352"/>
      <c r="NHL20" s="353"/>
      <c r="NHN20" s="353"/>
      <c r="NHO20" s="351"/>
      <c r="NHP20" s="352"/>
      <c r="NHQ20" s="353"/>
      <c r="NHR20" s="31"/>
      <c r="NHS20" s="353"/>
      <c r="NHT20" s="351"/>
      <c r="NHU20" s="353"/>
      <c r="NHV20" s="353"/>
      <c r="NHW20" s="354"/>
      <c r="NHZ20" s="351"/>
      <c r="NIA20" s="352"/>
      <c r="NIB20" s="353"/>
      <c r="NID20" s="353"/>
      <c r="NIE20" s="351"/>
      <c r="NIF20" s="352"/>
      <c r="NIG20" s="353"/>
      <c r="NIH20" s="31"/>
      <c r="NII20" s="353"/>
      <c r="NIJ20" s="351"/>
      <c r="NIK20" s="353"/>
      <c r="NIL20" s="353"/>
      <c r="NIM20" s="354"/>
      <c r="NIP20" s="351"/>
      <c r="NIQ20" s="352"/>
      <c r="NIR20" s="353"/>
      <c r="NIT20" s="353"/>
      <c r="NIU20" s="351"/>
      <c r="NIV20" s="352"/>
      <c r="NIW20" s="353"/>
      <c r="NIX20" s="31"/>
      <c r="NIY20" s="353"/>
      <c r="NIZ20" s="351"/>
      <c r="NJA20" s="353"/>
      <c r="NJB20" s="353"/>
      <c r="NJC20" s="354"/>
      <c r="NJF20" s="351"/>
      <c r="NJG20" s="352"/>
      <c r="NJH20" s="353"/>
      <c r="NJJ20" s="353"/>
      <c r="NJK20" s="351"/>
      <c r="NJL20" s="352"/>
      <c r="NJM20" s="353"/>
      <c r="NJN20" s="31"/>
      <c r="NJO20" s="353"/>
      <c r="NJP20" s="351"/>
      <c r="NJQ20" s="353"/>
      <c r="NJR20" s="353"/>
      <c r="NJS20" s="354"/>
      <c r="NJV20" s="351"/>
      <c r="NJW20" s="352"/>
      <c r="NJX20" s="353"/>
      <c r="NJZ20" s="353"/>
      <c r="NKA20" s="351"/>
      <c r="NKB20" s="352"/>
      <c r="NKC20" s="353"/>
      <c r="NKD20" s="31"/>
      <c r="NKE20" s="353"/>
      <c r="NKF20" s="351"/>
      <c r="NKG20" s="353"/>
      <c r="NKH20" s="353"/>
      <c r="NKI20" s="354"/>
      <c r="NKL20" s="351"/>
      <c r="NKM20" s="352"/>
      <c r="NKN20" s="353"/>
      <c r="NKP20" s="353"/>
      <c r="NKQ20" s="351"/>
      <c r="NKR20" s="352"/>
      <c r="NKS20" s="353"/>
      <c r="NKT20" s="31"/>
      <c r="NKU20" s="353"/>
      <c r="NKV20" s="351"/>
      <c r="NKW20" s="353"/>
      <c r="NKX20" s="353"/>
      <c r="NKY20" s="354"/>
      <c r="NLB20" s="351"/>
      <c r="NLC20" s="352"/>
      <c r="NLD20" s="353"/>
      <c r="NLF20" s="353"/>
      <c r="NLG20" s="351"/>
      <c r="NLH20" s="352"/>
      <c r="NLI20" s="353"/>
      <c r="NLJ20" s="31"/>
      <c r="NLK20" s="353"/>
      <c r="NLL20" s="351"/>
      <c r="NLM20" s="353"/>
      <c r="NLN20" s="353"/>
      <c r="NLO20" s="354"/>
      <c r="NLR20" s="351"/>
      <c r="NLS20" s="352"/>
      <c r="NLT20" s="353"/>
      <c r="NLV20" s="353"/>
      <c r="NLW20" s="351"/>
      <c r="NLX20" s="352"/>
      <c r="NLY20" s="353"/>
      <c r="NLZ20" s="31"/>
      <c r="NMA20" s="353"/>
      <c r="NMB20" s="351"/>
      <c r="NMC20" s="353"/>
      <c r="NMD20" s="353"/>
      <c r="NME20" s="354"/>
      <c r="NMH20" s="351"/>
      <c r="NMI20" s="352"/>
      <c r="NMJ20" s="353"/>
      <c r="NML20" s="353"/>
      <c r="NMM20" s="351"/>
      <c r="NMN20" s="352"/>
      <c r="NMO20" s="353"/>
      <c r="NMP20" s="31"/>
      <c r="NMQ20" s="353"/>
      <c r="NMR20" s="351"/>
      <c r="NMS20" s="353"/>
      <c r="NMT20" s="353"/>
      <c r="NMU20" s="354"/>
      <c r="NMX20" s="351"/>
      <c r="NMY20" s="352"/>
      <c r="NMZ20" s="353"/>
      <c r="NNB20" s="353"/>
      <c r="NNC20" s="351"/>
      <c r="NND20" s="352"/>
      <c r="NNE20" s="353"/>
      <c r="NNF20" s="31"/>
      <c r="NNG20" s="353"/>
      <c r="NNH20" s="351"/>
      <c r="NNI20" s="353"/>
      <c r="NNJ20" s="353"/>
      <c r="NNK20" s="354"/>
      <c r="NNN20" s="351"/>
      <c r="NNO20" s="352"/>
      <c r="NNP20" s="353"/>
      <c r="NNR20" s="353"/>
      <c r="NNS20" s="351"/>
      <c r="NNT20" s="352"/>
      <c r="NNU20" s="353"/>
      <c r="NNV20" s="31"/>
      <c r="NNW20" s="353"/>
      <c r="NNX20" s="351"/>
      <c r="NNY20" s="353"/>
      <c r="NNZ20" s="353"/>
      <c r="NOA20" s="354"/>
      <c r="NOD20" s="351"/>
      <c r="NOE20" s="352"/>
      <c r="NOF20" s="353"/>
      <c r="NOH20" s="353"/>
      <c r="NOI20" s="351"/>
      <c r="NOJ20" s="352"/>
      <c r="NOK20" s="353"/>
      <c r="NOL20" s="31"/>
      <c r="NOM20" s="353"/>
      <c r="NON20" s="351"/>
      <c r="NOO20" s="353"/>
      <c r="NOP20" s="353"/>
      <c r="NOQ20" s="354"/>
      <c r="NOT20" s="351"/>
      <c r="NOU20" s="352"/>
      <c r="NOV20" s="353"/>
      <c r="NOX20" s="353"/>
      <c r="NOY20" s="351"/>
      <c r="NOZ20" s="352"/>
      <c r="NPA20" s="353"/>
      <c r="NPB20" s="31"/>
      <c r="NPC20" s="353"/>
      <c r="NPD20" s="351"/>
      <c r="NPE20" s="353"/>
      <c r="NPF20" s="353"/>
      <c r="NPG20" s="354"/>
      <c r="NPJ20" s="351"/>
      <c r="NPK20" s="352"/>
      <c r="NPL20" s="353"/>
      <c r="NPN20" s="353"/>
      <c r="NPO20" s="351"/>
      <c r="NPP20" s="352"/>
      <c r="NPQ20" s="353"/>
      <c r="NPR20" s="31"/>
      <c r="NPS20" s="353"/>
      <c r="NPT20" s="351"/>
      <c r="NPU20" s="353"/>
      <c r="NPV20" s="353"/>
      <c r="NPW20" s="354"/>
      <c r="NPZ20" s="351"/>
      <c r="NQA20" s="352"/>
      <c r="NQB20" s="353"/>
      <c r="NQD20" s="353"/>
      <c r="NQE20" s="351"/>
      <c r="NQF20" s="352"/>
      <c r="NQG20" s="353"/>
      <c r="NQH20" s="31"/>
      <c r="NQI20" s="353"/>
      <c r="NQJ20" s="351"/>
      <c r="NQK20" s="353"/>
      <c r="NQL20" s="353"/>
      <c r="NQM20" s="354"/>
      <c r="NQP20" s="351"/>
      <c r="NQQ20" s="352"/>
      <c r="NQR20" s="353"/>
      <c r="NQT20" s="353"/>
      <c r="NQU20" s="351"/>
      <c r="NQV20" s="352"/>
      <c r="NQW20" s="353"/>
      <c r="NQX20" s="31"/>
      <c r="NQY20" s="353"/>
      <c r="NQZ20" s="351"/>
      <c r="NRA20" s="353"/>
      <c r="NRB20" s="353"/>
      <c r="NRC20" s="354"/>
      <c r="NRF20" s="351"/>
      <c r="NRG20" s="352"/>
      <c r="NRH20" s="353"/>
      <c r="NRJ20" s="353"/>
      <c r="NRK20" s="351"/>
      <c r="NRL20" s="352"/>
      <c r="NRM20" s="353"/>
      <c r="NRN20" s="31"/>
      <c r="NRO20" s="353"/>
      <c r="NRP20" s="351"/>
      <c r="NRQ20" s="353"/>
      <c r="NRR20" s="353"/>
      <c r="NRS20" s="354"/>
      <c r="NRV20" s="351"/>
      <c r="NRW20" s="352"/>
      <c r="NRX20" s="353"/>
      <c r="NRZ20" s="353"/>
      <c r="NSA20" s="351"/>
      <c r="NSB20" s="352"/>
      <c r="NSC20" s="353"/>
      <c r="NSD20" s="31"/>
      <c r="NSE20" s="353"/>
      <c r="NSF20" s="351"/>
      <c r="NSG20" s="353"/>
      <c r="NSH20" s="353"/>
      <c r="NSI20" s="354"/>
      <c r="NSL20" s="351"/>
      <c r="NSM20" s="352"/>
      <c r="NSN20" s="353"/>
      <c r="NSP20" s="353"/>
      <c r="NSQ20" s="351"/>
      <c r="NSR20" s="352"/>
      <c r="NSS20" s="353"/>
      <c r="NST20" s="31"/>
      <c r="NSU20" s="353"/>
      <c r="NSV20" s="351"/>
      <c r="NSW20" s="353"/>
      <c r="NSX20" s="353"/>
      <c r="NSY20" s="354"/>
      <c r="NTB20" s="351"/>
      <c r="NTC20" s="352"/>
      <c r="NTD20" s="353"/>
      <c r="NTF20" s="353"/>
      <c r="NTG20" s="351"/>
      <c r="NTH20" s="352"/>
      <c r="NTI20" s="353"/>
      <c r="NTJ20" s="31"/>
      <c r="NTK20" s="353"/>
      <c r="NTL20" s="351"/>
      <c r="NTM20" s="353"/>
      <c r="NTN20" s="353"/>
      <c r="NTO20" s="354"/>
      <c r="NTR20" s="351"/>
      <c r="NTS20" s="352"/>
      <c r="NTT20" s="353"/>
      <c r="NTV20" s="353"/>
      <c r="NTW20" s="351"/>
      <c r="NTX20" s="352"/>
      <c r="NTY20" s="353"/>
      <c r="NTZ20" s="31"/>
      <c r="NUA20" s="353"/>
      <c r="NUB20" s="351"/>
      <c r="NUC20" s="353"/>
      <c r="NUD20" s="353"/>
      <c r="NUE20" s="354"/>
      <c r="NUH20" s="351"/>
      <c r="NUI20" s="352"/>
      <c r="NUJ20" s="353"/>
      <c r="NUL20" s="353"/>
      <c r="NUM20" s="351"/>
      <c r="NUN20" s="352"/>
      <c r="NUO20" s="353"/>
      <c r="NUP20" s="31"/>
      <c r="NUQ20" s="353"/>
      <c r="NUR20" s="351"/>
      <c r="NUS20" s="353"/>
      <c r="NUT20" s="353"/>
      <c r="NUU20" s="354"/>
      <c r="NUX20" s="351"/>
      <c r="NUY20" s="352"/>
      <c r="NUZ20" s="353"/>
      <c r="NVB20" s="353"/>
      <c r="NVC20" s="351"/>
      <c r="NVD20" s="352"/>
      <c r="NVE20" s="353"/>
      <c r="NVF20" s="31"/>
      <c r="NVG20" s="353"/>
      <c r="NVH20" s="351"/>
      <c r="NVI20" s="353"/>
      <c r="NVJ20" s="353"/>
      <c r="NVK20" s="354"/>
      <c r="NVN20" s="351"/>
      <c r="NVO20" s="352"/>
      <c r="NVP20" s="353"/>
      <c r="NVR20" s="353"/>
      <c r="NVS20" s="351"/>
      <c r="NVT20" s="352"/>
      <c r="NVU20" s="353"/>
      <c r="NVV20" s="31"/>
      <c r="NVW20" s="353"/>
      <c r="NVX20" s="351"/>
      <c r="NVY20" s="353"/>
      <c r="NVZ20" s="353"/>
      <c r="NWA20" s="354"/>
      <c r="NWD20" s="351"/>
      <c r="NWE20" s="352"/>
      <c r="NWF20" s="353"/>
      <c r="NWH20" s="353"/>
      <c r="NWI20" s="351"/>
      <c r="NWJ20" s="352"/>
      <c r="NWK20" s="353"/>
      <c r="NWL20" s="31"/>
      <c r="NWM20" s="353"/>
      <c r="NWN20" s="351"/>
      <c r="NWO20" s="353"/>
      <c r="NWP20" s="353"/>
      <c r="NWQ20" s="354"/>
      <c r="NWT20" s="351"/>
      <c r="NWU20" s="352"/>
      <c r="NWV20" s="353"/>
      <c r="NWX20" s="353"/>
      <c r="NWY20" s="351"/>
      <c r="NWZ20" s="352"/>
      <c r="NXA20" s="353"/>
      <c r="NXB20" s="31"/>
      <c r="NXC20" s="353"/>
      <c r="NXD20" s="351"/>
      <c r="NXE20" s="353"/>
      <c r="NXF20" s="353"/>
      <c r="NXG20" s="354"/>
      <c r="NXJ20" s="351"/>
      <c r="NXK20" s="352"/>
      <c r="NXL20" s="353"/>
      <c r="NXN20" s="353"/>
      <c r="NXO20" s="351"/>
      <c r="NXP20" s="352"/>
      <c r="NXQ20" s="353"/>
      <c r="NXR20" s="31"/>
      <c r="NXS20" s="353"/>
      <c r="NXT20" s="351"/>
      <c r="NXU20" s="353"/>
      <c r="NXV20" s="353"/>
      <c r="NXW20" s="354"/>
      <c r="NXZ20" s="351"/>
      <c r="NYA20" s="352"/>
      <c r="NYB20" s="353"/>
      <c r="NYD20" s="353"/>
      <c r="NYE20" s="351"/>
      <c r="NYF20" s="352"/>
      <c r="NYG20" s="353"/>
      <c r="NYH20" s="31"/>
      <c r="NYI20" s="353"/>
      <c r="NYJ20" s="351"/>
      <c r="NYK20" s="353"/>
      <c r="NYL20" s="353"/>
      <c r="NYM20" s="354"/>
      <c r="NYP20" s="351"/>
      <c r="NYQ20" s="352"/>
      <c r="NYR20" s="353"/>
      <c r="NYT20" s="353"/>
      <c r="NYU20" s="351"/>
      <c r="NYV20" s="352"/>
      <c r="NYW20" s="353"/>
      <c r="NYX20" s="31"/>
      <c r="NYY20" s="353"/>
      <c r="NYZ20" s="351"/>
      <c r="NZA20" s="353"/>
      <c r="NZB20" s="353"/>
      <c r="NZC20" s="354"/>
      <c r="NZF20" s="351"/>
      <c r="NZG20" s="352"/>
      <c r="NZH20" s="353"/>
      <c r="NZJ20" s="353"/>
      <c r="NZK20" s="351"/>
      <c r="NZL20" s="352"/>
      <c r="NZM20" s="353"/>
      <c r="NZN20" s="31"/>
      <c r="NZO20" s="353"/>
      <c r="NZP20" s="351"/>
      <c r="NZQ20" s="353"/>
      <c r="NZR20" s="353"/>
      <c r="NZS20" s="354"/>
      <c r="NZV20" s="351"/>
      <c r="NZW20" s="352"/>
      <c r="NZX20" s="353"/>
      <c r="NZZ20" s="353"/>
      <c r="OAA20" s="351"/>
      <c r="OAB20" s="352"/>
      <c r="OAC20" s="353"/>
      <c r="OAD20" s="31"/>
      <c r="OAE20" s="353"/>
      <c r="OAF20" s="351"/>
      <c r="OAG20" s="353"/>
      <c r="OAH20" s="353"/>
      <c r="OAI20" s="354"/>
      <c r="OAL20" s="351"/>
      <c r="OAM20" s="352"/>
      <c r="OAN20" s="353"/>
      <c r="OAP20" s="353"/>
      <c r="OAQ20" s="351"/>
      <c r="OAR20" s="352"/>
      <c r="OAS20" s="353"/>
      <c r="OAT20" s="31"/>
      <c r="OAU20" s="353"/>
      <c r="OAV20" s="351"/>
      <c r="OAW20" s="353"/>
      <c r="OAX20" s="353"/>
      <c r="OAY20" s="354"/>
      <c r="OBB20" s="351"/>
      <c r="OBC20" s="352"/>
      <c r="OBD20" s="353"/>
      <c r="OBF20" s="353"/>
      <c r="OBG20" s="351"/>
      <c r="OBH20" s="352"/>
      <c r="OBI20" s="353"/>
      <c r="OBJ20" s="31"/>
      <c r="OBK20" s="353"/>
      <c r="OBL20" s="351"/>
      <c r="OBM20" s="353"/>
      <c r="OBN20" s="353"/>
      <c r="OBO20" s="354"/>
      <c r="OBR20" s="351"/>
      <c r="OBS20" s="352"/>
      <c r="OBT20" s="353"/>
      <c r="OBV20" s="353"/>
      <c r="OBW20" s="351"/>
      <c r="OBX20" s="352"/>
      <c r="OBY20" s="353"/>
      <c r="OBZ20" s="31"/>
      <c r="OCA20" s="353"/>
      <c r="OCB20" s="351"/>
      <c r="OCC20" s="353"/>
      <c r="OCD20" s="353"/>
      <c r="OCE20" s="354"/>
      <c r="OCH20" s="351"/>
      <c r="OCI20" s="352"/>
      <c r="OCJ20" s="353"/>
      <c r="OCL20" s="353"/>
      <c r="OCM20" s="351"/>
      <c r="OCN20" s="352"/>
      <c r="OCO20" s="353"/>
      <c r="OCP20" s="31"/>
      <c r="OCQ20" s="353"/>
      <c r="OCR20" s="351"/>
      <c r="OCS20" s="353"/>
      <c r="OCT20" s="353"/>
      <c r="OCU20" s="354"/>
      <c r="OCX20" s="351"/>
      <c r="OCY20" s="352"/>
      <c r="OCZ20" s="353"/>
      <c r="ODB20" s="353"/>
      <c r="ODC20" s="351"/>
      <c r="ODD20" s="352"/>
      <c r="ODE20" s="353"/>
      <c r="ODF20" s="31"/>
      <c r="ODG20" s="353"/>
      <c r="ODH20" s="351"/>
      <c r="ODI20" s="353"/>
      <c r="ODJ20" s="353"/>
      <c r="ODK20" s="354"/>
      <c r="ODN20" s="351"/>
      <c r="ODO20" s="352"/>
      <c r="ODP20" s="353"/>
      <c r="ODR20" s="353"/>
      <c r="ODS20" s="351"/>
      <c r="ODT20" s="352"/>
      <c r="ODU20" s="353"/>
      <c r="ODV20" s="31"/>
      <c r="ODW20" s="353"/>
      <c r="ODX20" s="351"/>
      <c r="ODY20" s="353"/>
      <c r="ODZ20" s="353"/>
      <c r="OEA20" s="354"/>
      <c r="OED20" s="351"/>
      <c r="OEE20" s="352"/>
      <c r="OEF20" s="353"/>
      <c r="OEH20" s="353"/>
      <c r="OEI20" s="351"/>
      <c r="OEJ20" s="352"/>
      <c r="OEK20" s="353"/>
      <c r="OEL20" s="31"/>
      <c r="OEM20" s="353"/>
      <c r="OEN20" s="351"/>
      <c r="OEO20" s="353"/>
      <c r="OEP20" s="353"/>
      <c r="OEQ20" s="354"/>
      <c r="OET20" s="351"/>
      <c r="OEU20" s="352"/>
      <c r="OEV20" s="353"/>
      <c r="OEX20" s="353"/>
      <c r="OEY20" s="351"/>
      <c r="OEZ20" s="352"/>
      <c r="OFA20" s="353"/>
      <c r="OFB20" s="31"/>
      <c r="OFC20" s="353"/>
      <c r="OFD20" s="351"/>
      <c r="OFE20" s="353"/>
      <c r="OFF20" s="353"/>
      <c r="OFG20" s="354"/>
      <c r="OFJ20" s="351"/>
      <c r="OFK20" s="352"/>
      <c r="OFL20" s="353"/>
      <c r="OFN20" s="353"/>
      <c r="OFO20" s="351"/>
      <c r="OFP20" s="352"/>
      <c r="OFQ20" s="353"/>
      <c r="OFR20" s="31"/>
      <c r="OFS20" s="353"/>
      <c r="OFT20" s="351"/>
      <c r="OFU20" s="353"/>
      <c r="OFV20" s="353"/>
      <c r="OFW20" s="354"/>
      <c r="OFZ20" s="351"/>
      <c r="OGA20" s="352"/>
      <c r="OGB20" s="353"/>
      <c r="OGD20" s="353"/>
      <c r="OGE20" s="351"/>
      <c r="OGF20" s="352"/>
      <c r="OGG20" s="353"/>
      <c r="OGH20" s="31"/>
      <c r="OGI20" s="353"/>
      <c r="OGJ20" s="351"/>
      <c r="OGK20" s="353"/>
      <c r="OGL20" s="353"/>
      <c r="OGM20" s="354"/>
      <c r="OGP20" s="351"/>
      <c r="OGQ20" s="352"/>
      <c r="OGR20" s="353"/>
      <c r="OGT20" s="353"/>
      <c r="OGU20" s="351"/>
      <c r="OGV20" s="352"/>
      <c r="OGW20" s="353"/>
      <c r="OGX20" s="31"/>
      <c r="OGY20" s="353"/>
      <c r="OGZ20" s="351"/>
      <c r="OHA20" s="353"/>
      <c r="OHB20" s="353"/>
      <c r="OHC20" s="354"/>
      <c r="OHF20" s="351"/>
      <c r="OHG20" s="352"/>
      <c r="OHH20" s="353"/>
      <c r="OHJ20" s="353"/>
      <c r="OHK20" s="351"/>
      <c r="OHL20" s="352"/>
      <c r="OHM20" s="353"/>
      <c r="OHN20" s="31"/>
      <c r="OHO20" s="353"/>
      <c r="OHP20" s="351"/>
      <c r="OHQ20" s="353"/>
      <c r="OHR20" s="353"/>
      <c r="OHS20" s="354"/>
      <c r="OHV20" s="351"/>
      <c r="OHW20" s="352"/>
      <c r="OHX20" s="353"/>
      <c r="OHZ20" s="353"/>
      <c r="OIA20" s="351"/>
      <c r="OIB20" s="352"/>
      <c r="OIC20" s="353"/>
      <c r="OID20" s="31"/>
      <c r="OIE20" s="353"/>
      <c r="OIF20" s="351"/>
      <c r="OIG20" s="353"/>
      <c r="OIH20" s="353"/>
      <c r="OII20" s="354"/>
      <c r="OIL20" s="351"/>
      <c r="OIM20" s="352"/>
      <c r="OIN20" s="353"/>
      <c r="OIP20" s="353"/>
      <c r="OIQ20" s="351"/>
      <c r="OIR20" s="352"/>
      <c r="OIS20" s="353"/>
      <c r="OIT20" s="31"/>
      <c r="OIU20" s="353"/>
      <c r="OIV20" s="351"/>
      <c r="OIW20" s="353"/>
      <c r="OIX20" s="353"/>
      <c r="OIY20" s="354"/>
      <c r="OJB20" s="351"/>
      <c r="OJC20" s="352"/>
      <c r="OJD20" s="353"/>
      <c r="OJF20" s="353"/>
      <c r="OJG20" s="351"/>
      <c r="OJH20" s="352"/>
      <c r="OJI20" s="353"/>
      <c r="OJJ20" s="31"/>
      <c r="OJK20" s="353"/>
      <c r="OJL20" s="351"/>
      <c r="OJM20" s="353"/>
      <c r="OJN20" s="353"/>
      <c r="OJO20" s="354"/>
      <c r="OJR20" s="351"/>
      <c r="OJS20" s="352"/>
      <c r="OJT20" s="353"/>
      <c r="OJV20" s="353"/>
      <c r="OJW20" s="351"/>
      <c r="OJX20" s="352"/>
      <c r="OJY20" s="353"/>
      <c r="OJZ20" s="31"/>
      <c r="OKA20" s="353"/>
      <c r="OKB20" s="351"/>
      <c r="OKC20" s="353"/>
      <c r="OKD20" s="353"/>
      <c r="OKE20" s="354"/>
      <c r="OKH20" s="351"/>
      <c r="OKI20" s="352"/>
      <c r="OKJ20" s="353"/>
      <c r="OKL20" s="353"/>
      <c r="OKM20" s="351"/>
      <c r="OKN20" s="352"/>
      <c r="OKO20" s="353"/>
      <c r="OKP20" s="31"/>
      <c r="OKQ20" s="353"/>
      <c r="OKR20" s="351"/>
      <c r="OKS20" s="353"/>
      <c r="OKT20" s="353"/>
      <c r="OKU20" s="354"/>
      <c r="OKX20" s="351"/>
      <c r="OKY20" s="352"/>
      <c r="OKZ20" s="353"/>
      <c r="OLB20" s="353"/>
      <c r="OLC20" s="351"/>
      <c r="OLD20" s="352"/>
      <c r="OLE20" s="353"/>
      <c r="OLF20" s="31"/>
      <c r="OLG20" s="353"/>
      <c r="OLH20" s="351"/>
      <c r="OLI20" s="353"/>
      <c r="OLJ20" s="353"/>
      <c r="OLK20" s="354"/>
      <c r="OLN20" s="351"/>
      <c r="OLO20" s="352"/>
      <c r="OLP20" s="353"/>
      <c r="OLR20" s="353"/>
      <c r="OLS20" s="351"/>
      <c r="OLT20" s="352"/>
      <c r="OLU20" s="353"/>
      <c r="OLV20" s="31"/>
      <c r="OLW20" s="353"/>
      <c r="OLX20" s="351"/>
      <c r="OLY20" s="353"/>
      <c r="OLZ20" s="353"/>
      <c r="OMA20" s="354"/>
      <c r="OMD20" s="351"/>
      <c r="OME20" s="352"/>
      <c r="OMF20" s="353"/>
      <c r="OMH20" s="353"/>
      <c r="OMI20" s="351"/>
      <c r="OMJ20" s="352"/>
      <c r="OMK20" s="353"/>
      <c r="OML20" s="31"/>
      <c r="OMM20" s="353"/>
      <c r="OMN20" s="351"/>
      <c r="OMO20" s="353"/>
      <c r="OMP20" s="353"/>
      <c r="OMQ20" s="354"/>
      <c r="OMT20" s="351"/>
      <c r="OMU20" s="352"/>
      <c r="OMV20" s="353"/>
      <c r="OMX20" s="353"/>
      <c r="OMY20" s="351"/>
      <c r="OMZ20" s="352"/>
      <c r="ONA20" s="353"/>
      <c r="ONB20" s="31"/>
      <c r="ONC20" s="353"/>
      <c r="OND20" s="351"/>
      <c r="ONE20" s="353"/>
      <c r="ONF20" s="353"/>
      <c r="ONG20" s="354"/>
      <c r="ONJ20" s="351"/>
      <c r="ONK20" s="352"/>
      <c r="ONL20" s="353"/>
      <c r="ONN20" s="353"/>
      <c r="ONO20" s="351"/>
      <c r="ONP20" s="352"/>
      <c r="ONQ20" s="353"/>
      <c r="ONR20" s="31"/>
      <c r="ONS20" s="353"/>
      <c r="ONT20" s="351"/>
      <c r="ONU20" s="353"/>
      <c r="ONV20" s="353"/>
      <c r="ONW20" s="354"/>
      <c r="ONZ20" s="351"/>
      <c r="OOA20" s="352"/>
      <c r="OOB20" s="353"/>
      <c r="OOD20" s="353"/>
      <c r="OOE20" s="351"/>
      <c r="OOF20" s="352"/>
      <c r="OOG20" s="353"/>
      <c r="OOH20" s="31"/>
      <c r="OOI20" s="353"/>
      <c r="OOJ20" s="351"/>
      <c r="OOK20" s="353"/>
      <c r="OOL20" s="353"/>
      <c r="OOM20" s="354"/>
      <c r="OOP20" s="351"/>
      <c r="OOQ20" s="352"/>
      <c r="OOR20" s="353"/>
      <c r="OOT20" s="353"/>
      <c r="OOU20" s="351"/>
      <c r="OOV20" s="352"/>
      <c r="OOW20" s="353"/>
      <c r="OOX20" s="31"/>
      <c r="OOY20" s="353"/>
      <c r="OOZ20" s="351"/>
      <c r="OPA20" s="353"/>
      <c r="OPB20" s="353"/>
      <c r="OPC20" s="354"/>
      <c r="OPF20" s="351"/>
      <c r="OPG20" s="352"/>
      <c r="OPH20" s="353"/>
      <c r="OPJ20" s="353"/>
      <c r="OPK20" s="351"/>
      <c r="OPL20" s="352"/>
      <c r="OPM20" s="353"/>
      <c r="OPN20" s="31"/>
      <c r="OPO20" s="353"/>
      <c r="OPP20" s="351"/>
      <c r="OPQ20" s="353"/>
      <c r="OPR20" s="353"/>
      <c r="OPS20" s="354"/>
      <c r="OPV20" s="351"/>
      <c r="OPW20" s="352"/>
      <c r="OPX20" s="353"/>
      <c r="OPZ20" s="353"/>
      <c r="OQA20" s="351"/>
      <c r="OQB20" s="352"/>
      <c r="OQC20" s="353"/>
      <c r="OQD20" s="31"/>
      <c r="OQE20" s="353"/>
      <c r="OQF20" s="351"/>
      <c r="OQG20" s="353"/>
      <c r="OQH20" s="353"/>
      <c r="OQI20" s="354"/>
      <c r="OQL20" s="351"/>
      <c r="OQM20" s="352"/>
      <c r="OQN20" s="353"/>
      <c r="OQP20" s="353"/>
      <c r="OQQ20" s="351"/>
      <c r="OQR20" s="352"/>
      <c r="OQS20" s="353"/>
      <c r="OQT20" s="31"/>
      <c r="OQU20" s="353"/>
      <c r="OQV20" s="351"/>
      <c r="OQW20" s="353"/>
      <c r="OQX20" s="353"/>
      <c r="OQY20" s="354"/>
      <c r="ORB20" s="351"/>
      <c r="ORC20" s="352"/>
      <c r="ORD20" s="353"/>
      <c r="ORF20" s="353"/>
      <c r="ORG20" s="351"/>
      <c r="ORH20" s="352"/>
      <c r="ORI20" s="353"/>
      <c r="ORJ20" s="31"/>
      <c r="ORK20" s="353"/>
      <c r="ORL20" s="351"/>
      <c r="ORM20" s="353"/>
      <c r="ORN20" s="353"/>
      <c r="ORO20" s="354"/>
      <c r="ORR20" s="351"/>
      <c r="ORS20" s="352"/>
      <c r="ORT20" s="353"/>
      <c r="ORV20" s="353"/>
      <c r="ORW20" s="351"/>
      <c r="ORX20" s="352"/>
      <c r="ORY20" s="353"/>
      <c r="ORZ20" s="31"/>
      <c r="OSA20" s="353"/>
      <c r="OSB20" s="351"/>
      <c r="OSC20" s="353"/>
      <c r="OSD20" s="353"/>
      <c r="OSE20" s="354"/>
      <c r="OSH20" s="351"/>
      <c r="OSI20" s="352"/>
      <c r="OSJ20" s="353"/>
      <c r="OSL20" s="353"/>
      <c r="OSM20" s="351"/>
      <c r="OSN20" s="352"/>
      <c r="OSO20" s="353"/>
      <c r="OSP20" s="31"/>
      <c r="OSQ20" s="353"/>
      <c r="OSR20" s="351"/>
      <c r="OSS20" s="353"/>
      <c r="OST20" s="353"/>
      <c r="OSU20" s="354"/>
      <c r="OSX20" s="351"/>
      <c r="OSY20" s="352"/>
      <c r="OSZ20" s="353"/>
      <c r="OTB20" s="353"/>
      <c r="OTC20" s="351"/>
      <c r="OTD20" s="352"/>
      <c r="OTE20" s="353"/>
      <c r="OTF20" s="31"/>
      <c r="OTG20" s="353"/>
      <c r="OTH20" s="351"/>
      <c r="OTI20" s="353"/>
      <c r="OTJ20" s="353"/>
      <c r="OTK20" s="354"/>
      <c r="OTN20" s="351"/>
      <c r="OTO20" s="352"/>
      <c r="OTP20" s="353"/>
      <c r="OTR20" s="353"/>
      <c r="OTS20" s="351"/>
      <c r="OTT20" s="352"/>
      <c r="OTU20" s="353"/>
      <c r="OTV20" s="31"/>
      <c r="OTW20" s="353"/>
      <c r="OTX20" s="351"/>
      <c r="OTY20" s="353"/>
      <c r="OTZ20" s="353"/>
      <c r="OUA20" s="354"/>
      <c r="OUD20" s="351"/>
      <c r="OUE20" s="352"/>
      <c r="OUF20" s="353"/>
      <c r="OUH20" s="353"/>
      <c r="OUI20" s="351"/>
      <c r="OUJ20" s="352"/>
      <c r="OUK20" s="353"/>
      <c r="OUL20" s="31"/>
      <c r="OUM20" s="353"/>
      <c r="OUN20" s="351"/>
      <c r="OUO20" s="353"/>
      <c r="OUP20" s="353"/>
      <c r="OUQ20" s="354"/>
      <c r="OUT20" s="351"/>
      <c r="OUU20" s="352"/>
      <c r="OUV20" s="353"/>
      <c r="OUX20" s="353"/>
      <c r="OUY20" s="351"/>
      <c r="OUZ20" s="352"/>
      <c r="OVA20" s="353"/>
      <c r="OVB20" s="31"/>
      <c r="OVC20" s="353"/>
      <c r="OVD20" s="351"/>
      <c r="OVE20" s="353"/>
      <c r="OVF20" s="353"/>
      <c r="OVG20" s="354"/>
      <c r="OVJ20" s="351"/>
      <c r="OVK20" s="352"/>
      <c r="OVL20" s="353"/>
      <c r="OVN20" s="353"/>
      <c r="OVO20" s="351"/>
      <c r="OVP20" s="352"/>
      <c r="OVQ20" s="353"/>
      <c r="OVR20" s="31"/>
      <c r="OVS20" s="353"/>
      <c r="OVT20" s="351"/>
      <c r="OVU20" s="353"/>
      <c r="OVV20" s="353"/>
      <c r="OVW20" s="354"/>
      <c r="OVZ20" s="351"/>
      <c r="OWA20" s="352"/>
      <c r="OWB20" s="353"/>
      <c r="OWD20" s="353"/>
      <c r="OWE20" s="351"/>
      <c r="OWF20" s="352"/>
      <c r="OWG20" s="353"/>
      <c r="OWH20" s="31"/>
      <c r="OWI20" s="353"/>
      <c r="OWJ20" s="351"/>
      <c r="OWK20" s="353"/>
      <c r="OWL20" s="353"/>
      <c r="OWM20" s="354"/>
      <c r="OWP20" s="351"/>
      <c r="OWQ20" s="352"/>
      <c r="OWR20" s="353"/>
      <c r="OWT20" s="353"/>
      <c r="OWU20" s="351"/>
      <c r="OWV20" s="352"/>
      <c r="OWW20" s="353"/>
      <c r="OWX20" s="31"/>
      <c r="OWY20" s="353"/>
      <c r="OWZ20" s="351"/>
      <c r="OXA20" s="353"/>
      <c r="OXB20" s="353"/>
      <c r="OXC20" s="354"/>
      <c r="OXF20" s="351"/>
      <c r="OXG20" s="352"/>
      <c r="OXH20" s="353"/>
      <c r="OXJ20" s="353"/>
      <c r="OXK20" s="351"/>
      <c r="OXL20" s="352"/>
      <c r="OXM20" s="353"/>
      <c r="OXN20" s="31"/>
      <c r="OXO20" s="353"/>
      <c r="OXP20" s="351"/>
      <c r="OXQ20" s="353"/>
      <c r="OXR20" s="353"/>
      <c r="OXS20" s="354"/>
      <c r="OXV20" s="351"/>
      <c r="OXW20" s="352"/>
      <c r="OXX20" s="353"/>
      <c r="OXZ20" s="353"/>
      <c r="OYA20" s="351"/>
      <c r="OYB20" s="352"/>
      <c r="OYC20" s="353"/>
      <c r="OYD20" s="31"/>
      <c r="OYE20" s="353"/>
      <c r="OYF20" s="351"/>
      <c r="OYG20" s="353"/>
      <c r="OYH20" s="353"/>
      <c r="OYI20" s="354"/>
      <c r="OYL20" s="351"/>
      <c r="OYM20" s="352"/>
      <c r="OYN20" s="353"/>
      <c r="OYP20" s="353"/>
      <c r="OYQ20" s="351"/>
      <c r="OYR20" s="352"/>
      <c r="OYS20" s="353"/>
      <c r="OYT20" s="31"/>
      <c r="OYU20" s="353"/>
      <c r="OYV20" s="351"/>
      <c r="OYW20" s="353"/>
      <c r="OYX20" s="353"/>
      <c r="OYY20" s="354"/>
      <c r="OZB20" s="351"/>
      <c r="OZC20" s="352"/>
      <c r="OZD20" s="353"/>
      <c r="OZF20" s="353"/>
      <c r="OZG20" s="351"/>
      <c r="OZH20" s="352"/>
      <c r="OZI20" s="353"/>
      <c r="OZJ20" s="31"/>
      <c r="OZK20" s="353"/>
      <c r="OZL20" s="351"/>
      <c r="OZM20" s="353"/>
      <c r="OZN20" s="353"/>
      <c r="OZO20" s="354"/>
      <c r="OZR20" s="351"/>
      <c r="OZS20" s="352"/>
      <c r="OZT20" s="353"/>
      <c r="OZV20" s="353"/>
      <c r="OZW20" s="351"/>
      <c r="OZX20" s="352"/>
      <c r="OZY20" s="353"/>
      <c r="OZZ20" s="31"/>
      <c r="PAA20" s="353"/>
      <c r="PAB20" s="351"/>
      <c r="PAC20" s="353"/>
      <c r="PAD20" s="353"/>
      <c r="PAE20" s="354"/>
      <c r="PAH20" s="351"/>
      <c r="PAI20" s="352"/>
      <c r="PAJ20" s="353"/>
      <c r="PAL20" s="353"/>
      <c r="PAM20" s="351"/>
      <c r="PAN20" s="352"/>
      <c r="PAO20" s="353"/>
      <c r="PAP20" s="31"/>
      <c r="PAQ20" s="353"/>
      <c r="PAR20" s="351"/>
      <c r="PAS20" s="353"/>
      <c r="PAT20" s="353"/>
      <c r="PAU20" s="354"/>
      <c r="PAX20" s="351"/>
      <c r="PAY20" s="352"/>
      <c r="PAZ20" s="353"/>
      <c r="PBB20" s="353"/>
      <c r="PBC20" s="351"/>
      <c r="PBD20" s="352"/>
      <c r="PBE20" s="353"/>
      <c r="PBF20" s="31"/>
      <c r="PBG20" s="353"/>
      <c r="PBH20" s="351"/>
      <c r="PBI20" s="353"/>
      <c r="PBJ20" s="353"/>
      <c r="PBK20" s="354"/>
      <c r="PBN20" s="351"/>
      <c r="PBO20" s="352"/>
      <c r="PBP20" s="353"/>
      <c r="PBR20" s="353"/>
      <c r="PBS20" s="351"/>
      <c r="PBT20" s="352"/>
      <c r="PBU20" s="353"/>
      <c r="PBV20" s="31"/>
      <c r="PBW20" s="353"/>
      <c r="PBX20" s="351"/>
      <c r="PBY20" s="353"/>
      <c r="PBZ20" s="353"/>
      <c r="PCA20" s="354"/>
      <c r="PCD20" s="351"/>
      <c r="PCE20" s="352"/>
      <c r="PCF20" s="353"/>
      <c r="PCH20" s="353"/>
      <c r="PCI20" s="351"/>
      <c r="PCJ20" s="352"/>
      <c r="PCK20" s="353"/>
      <c r="PCL20" s="31"/>
      <c r="PCM20" s="353"/>
      <c r="PCN20" s="351"/>
      <c r="PCO20" s="353"/>
      <c r="PCP20" s="353"/>
      <c r="PCQ20" s="354"/>
      <c r="PCT20" s="351"/>
      <c r="PCU20" s="352"/>
      <c r="PCV20" s="353"/>
      <c r="PCX20" s="353"/>
      <c r="PCY20" s="351"/>
      <c r="PCZ20" s="352"/>
      <c r="PDA20" s="353"/>
      <c r="PDB20" s="31"/>
      <c r="PDC20" s="353"/>
      <c r="PDD20" s="351"/>
      <c r="PDE20" s="353"/>
      <c r="PDF20" s="353"/>
      <c r="PDG20" s="354"/>
      <c r="PDJ20" s="351"/>
      <c r="PDK20" s="352"/>
      <c r="PDL20" s="353"/>
      <c r="PDN20" s="353"/>
      <c r="PDO20" s="351"/>
      <c r="PDP20" s="352"/>
      <c r="PDQ20" s="353"/>
      <c r="PDR20" s="31"/>
      <c r="PDS20" s="353"/>
      <c r="PDT20" s="351"/>
      <c r="PDU20" s="353"/>
      <c r="PDV20" s="353"/>
      <c r="PDW20" s="354"/>
      <c r="PDZ20" s="351"/>
      <c r="PEA20" s="352"/>
      <c r="PEB20" s="353"/>
      <c r="PED20" s="353"/>
      <c r="PEE20" s="351"/>
      <c r="PEF20" s="352"/>
      <c r="PEG20" s="353"/>
      <c r="PEH20" s="31"/>
      <c r="PEI20" s="353"/>
      <c r="PEJ20" s="351"/>
      <c r="PEK20" s="353"/>
      <c r="PEL20" s="353"/>
      <c r="PEM20" s="354"/>
      <c r="PEP20" s="351"/>
      <c r="PEQ20" s="352"/>
      <c r="PER20" s="353"/>
      <c r="PET20" s="353"/>
      <c r="PEU20" s="351"/>
      <c r="PEV20" s="352"/>
      <c r="PEW20" s="353"/>
      <c r="PEX20" s="31"/>
      <c r="PEY20" s="353"/>
      <c r="PEZ20" s="351"/>
      <c r="PFA20" s="353"/>
      <c r="PFB20" s="353"/>
      <c r="PFC20" s="354"/>
      <c r="PFF20" s="351"/>
      <c r="PFG20" s="352"/>
      <c r="PFH20" s="353"/>
      <c r="PFJ20" s="353"/>
      <c r="PFK20" s="351"/>
      <c r="PFL20" s="352"/>
      <c r="PFM20" s="353"/>
      <c r="PFN20" s="31"/>
      <c r="PFO20" s="353"/>
      <c r="PFP20" s="351"/>
      <c r="PFQ20" s="353"/>
      <c r="PFR20" s="353"/>
      <c r="PFS20" s="354"/>
      <c r="PFV20" s="351"/>
      <c r="PFW20" s="352"/>
      <c r="PFX20" s="353"/>
      <c r="PFZ20" s="353"/>
      <c r="PGA20" s="351"/>
      <c r="PGB20" s="352"/>
      <c r="PGC20" s="353"/>
      <c r="PGD20" s="31"/>
      <c r="PGE20" s="353"/>
      <c r="PGF20" s="351"/>
      <c r="PGG20" s="353"/>
      <c r="PGH20" s="353"/>
      <c r="PGI20" s="354"/>
      <c r="PGL20" s="351"/>
      <c r="PGM20" s="352"/>
      <c r="PGN20" s="353"/>
      <c r="PGP20" s="353"/>
      <c r="PGQ20" s="351"/>
      <c r="PGR20" s="352"/>
      <c r="PGS20" s="353"/>
      <c r="PGT20" s="31"/>
      <c r="PGU20" s="353"/>
      <c r="PGV20" s="351"/>
      <c r="PGW20" s="353"/>
      <c r="PGX20" s="353"/>
      <c r="PGY20" s="354"/>
      <c r="PHB20" s="351"/>
      <c r="PHC20" s="352"/>
      <c r="PHD20" s="353"/>
      <c r="PHF20" s="353"/>
      <c r="PHG20" s="351"/>
      <c r="PHH20" s="352"/>
      <c r="PHI20" s="353"/>
      <c r="PHJ20" s="31"/>
      <c r="PHK20" s="353"/>
      <c r="PHL20" s="351"/>
      <c r="PHM20" s="353"/>
      <c r="PHN20" s="353"/>
      <c r="PHO20" s="354"/>
      <c r="PHR20" s="351"/>
      <c r="PHS20" s="352"/>
      <c r="PHT20" s="353"/>
      <c r="PHV20" s="353"/>
      <c r="PHW20" s="351"/>
      <c r="PHX20" s="352"/>
      <c r="PHY20" s="353"/>
      <c r="PHZ20" s="31"/>
      <c r="PIA20" s="353"/>
      <c r="PIB20" s="351"/>
      <c r="PIC20" s="353"/>
      <c r="PID20" s="353"/>
      <c r="PIE20" s="354"/>
      <c r="PIH20" s="351"/>
      <c r="PII20" s="352"/>
      <c r="PIJ20" s="353"/>
      <c r="PIL20" s="353"/>
      <c r="PIM20" s="351"/>
      <c r="PIN20" s="352"/>
      <c r="PIO20" s="353"/>
      <c r="PIP20" s="31"/>
      <c r="PIQ20" s="353"/>
      <c r="PIR20" s="351"/>
      <c r="PIS20" s="353"/>
      <c r="PIT20" s="353"/>
      <c r="PIU20" s="354"/>
      <c r="PIX20" s="351"/>
      <c r="PIY20" s="352"/>
      <c r="PIZ20" s="353"/>
      <c r="PJB20" s="353"/>
      <c r="PJC20" s="351"/>
      <c r="PJD20" s="352"/>
      <c r="PJE20" s="353"/>
      <c r="PJF20" s="31"/>
      <c r="PJG20" s="353"/>
      <c r="PJH20" s="351"/>
      <c r="PJI20" s="353"/>
      <c r="PJJ20" s="353"/>
      <c r="PJK20" s="354"/>
      <c r="PJN20" s="351"/>
      <c r="PJO20" s="352"/>
      <c r="PJP20" s="353"/>
      <c r="PJR20" s="353"/>
      <c r="PJS20" s="351"/>
      <c r="PJT20" s="352"/>
      <c r="PJU20" s="353"/>
      <c r="PJV20" s="31"/>
      <c r="PJW20" s="353"/>
      <c r="PJX20" s="351"/>
      <c r="PJY20" s="353"/>
      <c r="PJZ20" s="353"/>
      <c r="PKA20" s="354"/>
      <c r="PKD20" s="351"/>
      <c r="PKE20" s="352"/>
      <c r="PKF20" s="353"/>
      <c r="PKH20" s="353"/>
      <c r="PKI20" s="351"/>
      <c r="PKJ20" s="352"/>
      <c r="PKK20" s="353"/>
      <c r="PKL20" s="31"/>
      <c r="PKM20" s="353"/>
      <c r="PKN20" s="351"/>
      <c r="PKO20" s="353"/>
      <c r="PKP20" s="353"/>
      <c r="PKQ20" s="354"/>
      <c r="PKT20" s="351"/>
      <c r="PKU20" s="352"/>
      <c r="PKV20" s="353"/>
      <c r="PKX20" s="353"/>
      <c r="PKY20" s="351"/>
      <c r="PKZ20" s="352"/>
      <c r="PLA20" s="353"/>
      <c r="PLB20" s="31"/>
      <c r="PLC20" s="353"/>
      <c r="PLD20" s="351"/>
      <c r="PLE20" s="353"/>
      <c r="PLF20" s="353"/>
      <c r="PLG20" s="354"/>
      <c r="PLJ20" s="351"/>
      <c r="PLK20" s="352"/>
      <c r="PLL20" s="353"/>
      <c r="PLN20" s="353"/>
      <c r="PLO20" s="351"/>
      <c r="PLP20" s="352"/>
      <c r="PLQ20" s="353"/>
      <c r="PLR20" s="31"/>
      <c r="PLS20" s="353"/>
      <c r="PLT20" s="351"/>
      <c r="PLU20" s="353"/>
      <c r="PLV20" s="353"/>
      <c r="PLW20" s="354"/>
      <c r="PLZ20" s="351"/>
      <c r="PMA20" s="352"/>
      <c r="PMB20" s="353"/>
      <c r="PMD20" s="353"/>
      <c r="PME20" s="351"/>
      <c r="PMF20" s="352"/>
      <c r="PMG20" s="353"/>
      <c r="PMH20" s="31"/>
      <c r="PMI20" s="353"/>
      <c r="PMJ20" s="351"/>
      <c r="PMK20" s="353"/>
      <c r="PML20" s="353"/>
      <c r="PMM20" s="354"/>
      <c r="PMP20" s="351"/>
      <c r="PMQ20" s="352"/>
      <c r="PMR20" s="353"/>
      <c r="PMT20" s="353"/>
      <c r="PMU20" s="351"/>
      <c r="PMV20" s="352"/>
      <c r="PMW20" s="353"/>
      <c r="PMX20" s="31"/>
      <c r="PMY20" s="353"/>
      <c r="PMZ20" s="351"/>
      <c r="PNA20" s="353"/>
      <c r="PNB20" s="353"/>
      <c r="PNC20" s="354"/>
      <c r="PNF20" s="351"/>
      <c r="PNG20" s="352"/>
      <c r="PNH20" s="353"/>
      <c r="PNJ20" s="353"/>
      <c r="PNK20" s="351"/>
      <c r="PNL20" s="352"/>
      <c r="PNM20" s="353"/>
      <c r="PNN20" s="31"/>
      <c r="PNO20" s="353"/>
      <c r="PNP20" s="351"/>
      <c r="PNQ20" s="353"/>
      <c r="PNR20" s="353"/>
      <c r="PNS20" s="354"/>
      <c r="PNV20" s="351"/>
      <c r="PNW20" s="352"/>
      <c r="PNX20" s="353"/>
      <c r="PNZ20" s="353"/>
      <c r="POA20" s="351"/>
      <c r="POB20" s="352"/>
      <c r="POC20" s="353"/>
      <c r="POD20" s="31"/>
      <c r="POE20" s="353"/>
      <c r="POF20" s="351"/>
      <c r="POG20" s="353"/>
      <c r="POH20" s="353"/>
      <c r="POI20" s="354"/>
      <c r="POL20" s="351"/>
      <c r="POM20" s="352"/>
      <c r="PON20" s="353"/>
      <c r="POP20" s="353"/>
      <c r="POQ20" s="351"/>
      <c r="POR20" s="352"/>
      <c r="POS20" s="353"/>
      <c r="POT20" s="31"/>
      <c r="POU20" s="353"/>
      <c r="POV20" s="351"/>
      <c r="POW20" s="353"/>
      <c r="POX20" s="353"/>
      <c r="POY20" s="354"/>
      <c r="PPB20" s="351"/>
      <c r="PPC20" s="352"/>
      <c r="PPD20" s="353"/>
      <c r="PPF20" s="353"/>
      <c r="PPG20" s="351"/>
      <c r="PPH20" s="352"/>
      <c r="PPI20" s="353"/>
      <c r="PPJ20" s="31"/>
      <c r="PPK20" s="353"/>
      <c r="PPL20" s="351"/>
      <c r="PPM20" s="353"/>
      <c r="PPN20" s="353"/>
      <c r="PPO20" s="354"/>
      <c r="PPR20" s="351"/>
      <c r="PPS20" s="352"/>
      <c r="PPT20" s="353"/>
      <c r="PPV20" s="353"/>
      <c r="PPW20" s="351"/>
      <c r="PPX20" s="352"/>
      <c r="PPY20" s="353"/>
      <c r="PPZ20" s="31"/>
      <c r="PQA20" s="353"/>
      <c r="PQB20" s="351"/>
      <c r="PQC20" s="353"/>
      <c r="PQD20" s="353"/>
      <c r="PQE20" s="354"/>
      <c r="PQH20" s="351"/>
      <c r="PQI20" s="352"/>
      <c r="PQJ20" s="353"/>
      <c r="PQL20" s="353"/>
      <c r="PQM20" s="351"/>
      <c r="PQN20" s="352"/>
      <c r="PQO20" s="353"/>
      <c r="PQP20" s="31"/>
      <c r="PQQ20" s="353"/>
      <c r="PQR20" s="351"/>
      <c r="PQS20" s="353"/>
      <c r="PQT20" s="353"/>
      <c r="PQU20" s="354"/>
      <c r="PQX20" s="351"/>
      <c r="PQY20" s="352"/>
      <c r="PQZ20" s="353"/>
      <c r="PRB20" s="353"/>
      <c r="PRC20" s="351"/>
      <c r="PRD20" s="352"/>
      <c r="PRE20" s="353"/>
      <c r="PRF20" s="31"/>
      <c r="PRG20" s="353"/>
      <c r="PRH20" s="351"/>
      <c r="PRI20" s="353"/>
      <c r="PRJ20" s="353"/>
      <c r="PRK20" s="354"/>
      <c r="PRN20" s="351"/>
      <c r="PRO20" s="352"/>
      <c r="PRP20" s="353"/>
      <c r="PRR20" s="353"/>
      <c r="PRS20" s="351"/>
      <c r="PRT20" s="352"/>
      <c r="PRU20" s="353"/>
      <c r="PRV20" s="31"/>
      <c r="PRW20" s="353"/>
      <c r="PRX20" s="351"/>
      <c r="PRY20" s="353"/>
      <c r="PRZ20" s="353"/>
      <c r="PSA20" s="354"/>
      <c r="PSD20" s="351"/>
      <c r="PSE20" s="352"/>
      <c r="PSF20" s="353"/>
      <c r="PSH20" s="353"/>
      <c r="PSI20" s="351"/>
      <c r="PSJ20" s="352"/>
      <c r="PSK20" s="353"/>
      <c r="PSL20" s="31"/>
      <c r="PSM20" s="353"/>
      <c r="PSN20" s="351"/>
      <c r="PSO20" s="353"/>
      <c r="PSP20" s="353"/>
      <c r="PSQ20" s="354"/>
      <c r="PST20" s="351"/>
      <c r="PSU20" s="352"/>
      <c r="PSV20" s="353"/>
      <c r="PSX20" s="353"/>
      <c r="PSY20" s="351"/>
      <c r="PSZ20" s="352"/>
      <c r="PTA20" s="353"/>
      <c r="PTB20" s="31"/>
      <c r="PTC20" s="353"/>
      <c r="PTD20" s="351"/>
      <c r="PTE20" s="353"/>
      <c r="PTF20" s="353"/>
      <c r="PTG20" s="354"/>
      <c r="PTJ20" s="351"/>
      <c r="PTK20" s="352"/>
      <c r="PTL20" s="353"/>
      <c r="PTN20" s="353"/>
      <c r="PTO20" s="351"/>
      <c r="PTP20" s="352"/>
      <c r="PTQ20" s="353"/>
      <c r="PTR20" s="31"/>
      <c r="PTS20" s="353"/>
      <c r="PTT20" s="351"/>
      <c r="PTU20" s="353"/>
      <c r="PTV20" s="353"/>
      <c r="PTW20" s="354"/>
      <c r="PTZ20" s="351"/>
      <c r="PUA20" s="352"/>
      <c r="PUB20" s="353"/>
      <c r="PUD20" s="353"/>
      <c r="PUE20" s="351"/>
      <c r="PUF20" s="352"/>
      <c r="PUG20" s="353"/>
      <c r="PUH20" s="31"/>
      <c r="PUI20" s="353"/>
      <c r="PUJ20" s="351"/>
      <c r="PUK20" s="353"/>
      <c r="PUL20" s="353"/>
      <c r="PUM20" s="354"/>
      <c r="PUP20" s="351"/>
      <c r="PUQ20" s="352"/>
      <c r="PUR20" s="353"/>
      <c r="PUT20" s="353"/>
      <c r="PUU20" s="351"/>
      <c r="PUV20" s="352"/>
      <c r="PUW20" s="353"/>
      <c r="PUX20" s="31"/>
      <c r="PUY20" s="353"/>
      <c r="PUZ20" s="351"/>
      <c r="PVA20" s="353"/>
      <c r="PVB20" s="353"/>
      <c r="PVC20" s="354"/>
      <c r="PVF20" s="351"/>
      <c r="PVG20" s="352"/>
      <c r="PVH20" s="353"/>
      <c r="PVJ20" s="353"/>
      <c r="PVK20" s="351"/>
      <c r="PVL20" s="352"/>
      <c r="PVM20" s="353"/>
      <c r="PVN20" s="31"/>
      <c r="PVO20" s="353"/>
      <c r="PVP20" s="351"/>
      <c r="PVQ20" s="353"/>
      <c r="PVR20" s="353"/>
      <c r="PVS20" s="354"/>
      <c r="PVV20" s="351"/>
      <c r="PVW20" s="352"/>
      <c r="PVX20" s="353"/>
      <c r="PVZ20" s="353"/>
      <c r="PWA20" s="351"/>
      <c r="PWB20" s="352"/>
      <c r="PWC20" s="353"/>
      <c r="PWD20" s="31"/>
      <c r="PWE20" s="353"/>
      <c r="PWF20" s="351"/>
      <c r="PWG20" s="353"/>
      <c r="PWH20" s="353"/>
      <c r="PWI20" s="354"/>
      <c r="PWL20" s="351"/>
      <c r="PWM20" s="352"/>
      <c r="PWN20" s="353"/>
      <c r="PWP20" s="353"/>
      <c r="PWQ20" s="351"/>
      <c r="PWR20" s="352"/>
      <c r="PWS20" s="353"/>
      <c r="PWT20" s="31"/>
      <c r="PWU20" s="353"/>
      <c r="PWV20" s="351"/>
      <c r="PWW20" s="353"/>
      <c r="PWX20" s="353"/>
      <c r="PWY20" s="354"/>
      <c r="PXB20" s="351"/>
      <c r="PXC20" s="352"/>
      <c r="PXD20" s="353"/>
      <c r="PXF20" s="353"/>
      <c r="PXG20" s="351"/>
      <c r="PXH20" s="352"/>
      <c r="PXI20" s="353"/>
      <c r="PXJ20" s="31"/>
      <c r="PXK20" s="353"/>
      <c r="PXL20" s="351"/>
      <c r="PXM20" s="353"/>
      <c r="PXN20" s="353"/>
      <c r="PXO20" s="354"/>
      <c r="PXR20" s="351"/>
      <c r="PXS20" s="352"/>
      <c r="PXT20" s="353"/>
      <c r="PXV20" s="353"/>
      <c r="PXW20" s="351"/>
      <c r="PXX20" s="352"/>
      <c r="PXY20" s="353"/>
      <c r="PXZ20" s="31"/>
      <c r="PYA20" s="353"/>
      <c r="PYB20" s="351"/>
      <c r="PYC20" s="353"/>
      <c r="PYD20" s="353"/>
      <c r="PYE20" s="354"/>
      <c r="PYH20" s="351"/>
      <c r="PYI20" s="352"/>
      <c r="PYJ20" s="353"/>
      <c r="PYL20" s="353"/>
      <c r="PYM20" s="351"/>
      <c r="PYN20" s="352"/>
      <c r="PYO20" s="353"/>
      <c r="PYP20" s="31"/>
      <c r="PYQ20" s="353"/>
      <c r="PYR20" s="351"/>
      <c r="PYS20" s="353"/>
      <c r="PYT20" s="353"/>
      <c r="PYU20" s="354"/>
      <c r="PYX20" s="351"/>
      <c r="PYY20" s="352"/>
      <c r="PYZ20" s="353"/>
      <c r="PZB20" s="353"/>
      <c r="PZC20" s="351"/>
      <c r="PZD20" s="352"/>
      <c r="PZE20" s="353"/>
      <c r="PZF20" s="31"/>
      <c r="PZG20" s="353"/>
      <c r="PZH20" s="351"/>
      <c r="PZI20" s="353"/>
      <c r="PZJ20" s="353"/>
      <c r="PZK20" s="354"/>
      <c r="PZN20" s="351"/>
      <c r="PZO20" s="352"/>
      <c r="PZP20" s="353"/>
      <c r="PZR20" s="353"/>
      <c r="PZS20" s="351"/>
      <c r="PZT20" s="352"/>
      <c r="PZU20" s="353"/>
      <c r="PZV20" s="31"/>
      <c r="PZW20" s="353"/>
      <c r="PZX20" s="351"/>
      <c r="PZY20" s="353"/>
      <c r="PZZ20" s="353"/>
      <c r="QAA20" s="354"/>
      <c r="QAD20" s="351"/>
      <c r="QAE20" s="352"/>
      <c r="QAF20" s="353"/>
      <c r="QAH20" s="353"/>
      <c r="QAI20" s="351"/>
      <c r="QAJ20" s="352"/>
      <c r="QAK20" s="353"/>
      <c r="QAL20" s="31"/>
      <c r="QAM20" s="353"/>
      <c r="QAN20" s="351"/>
      <c r="QAO20" s="353"/>
      <c r="QAP20" s="353"/>
      <c r="QAQ20" s="354"/>
      <c r="QAT20" s="351"/>
      <c r="QAU20" s="352"/>
      <c r="QAV20" s="353"/>
      <c r="QAX20" s="353"/>
      <c r="QAY20" s="351"/>
      <c r="QAZ20" s="352"/>
      <c r="QBA20" s="353"/>
      <c r="QBB20" s="31"/>
      <c r="QBC20" s="353"/>
      <c r="QBD20" s="351"/>
      <c r="QBE20" s="353"/>
      <c r="QBF20" s="353"/>
      <c r="QBG20" s="354"/>
      <c r="QBJ20" s="351"/>
      <c r="QBK20" s="352"/>
      <c r="QBL20" s="353"/>
      <c r="QBN20" s="353"/>
      <c r="QBO20" s="351"/>
      <c r="QBP20" s="352"/>
      <c r="QBQ20" s="353"/>
      <c r="QBR20" s="31"/>
      <c r="QBS20" s="353"/>
      <c r="QBT20" s="351"/>
      <c r="QBU20" s="353"/>
      <c r="QBV20" s="353"/>
      <c r="QBW20" s="354"/>
      <c r="QBZ20" s="351"/>
      <c r="QCA20" s="352"/>
      <c r="QCB20" s="353"/>
      <c r="QCD20" s="353"/>
      <c r="QCE20" s="351"/>
      <c r="QCF20" s="352"/>
      <c r="QCG20" s="353"/>
      <c r="QCH20" s="31"/>
      <c r="QCI20" s="353"/>
      <c r="QCJ20" s="351"/>
      <c r="QCK20" s="353"/>
      <c r="QCL20" s="353"/>
      <c r="QCM20" s="354"/>
      <c r="QCP20" s="351"/>
      <c r="QCQ20" s="352"/>
      <c r="QCR20" s="353"/>
      <c r="QCT20" s="353"/>
      <c r="QCU20" s="351"/>
      <c r="QCV20" s="352"/>
      <c r="QCW20" s="353"/>
      <c r="QCX20" s="31"/>
      <c r="QCY20" s="353"/>
      <c r="QCZ20" s="351"/>
      <c r="QDA20" s="353"/>
      <c r="QDB20" s="353"/>
      <c r="QDC20" s="354"/>
      <c r="QDF20" s="351"/>
      <c r="QDG20" s="352"/>
      <c r="QDH20" s="353"/>
      <c r="QDJ20" s="353"/>
      <c r="QDK20" s="351"/>
      <c r="QDL20" s="352"/>
      <c r="QDM20" s="353"/>
      <c r="QDN20" s="31"/>
      <c r="QDO20" s="353"/>
      <c r="QDP20" s="351"/>
      <c r="QDQ20" s="353"/>
      <c r="QDR20" s="353"/>
      <c r="QDS20" s="354"/>
      <c r="QDV20" s="351"/>
      <c r="QDW20" s="352"/>
      <c r="QDX20" s="353"/>
      <c r="QDZ20" s="353"/>
      <c r="QEA20" s="351"/>
      <c r="QEB20" s="352"/>
      <c r="QEC20" s="353"/>
      <c r="QED20" s="31"/>
      <c r="QEE20" s="353"/>
      <c r="QEF20" s="351"/>
      <c r="QEG20" s="353"/>
      <c r="QEH20" s="353"/>
      <c r="QEI20" s="354"/>
      <c r="QEL20" s="351"/>
      <c r="QEM20" s="352"/>
      <c r="QEN20" s="353"/>
      <c r="QEP20" s="353"/>
      <c r="QEQ20" s="351"/>
      <c r="QER20" s="352"/>
      <c r="QES20" s="353"/>
      <c r="QET20" s="31"/>
      <c r="QEU20" s="353"/>
      <c r="QEV20" s="351"/>
      <c r="QEW20" s="353"/>
      <c r="QEX20" s="353"/>
      <c r="QEY20" s="354"/>
      <c r="QFB20" s="351"/>
      <c r="QFC20" s="352"/>
      <c r="QFD20" s="353"/>
      <c r="QFF20" s="353"/>
      <c r="QFG20" s="351"/>
      <c r="QFH20" s="352"/>
      <c r="QFI20" s="353"/>
      <c r="QFJ20" s="31"/>
      <c r="QFK20" s="353"/>
      <c r="QFL20" s="351"/>
      <c r="QFM20" s="353"/>
      <c r="QFN20" s="353"/>
      <c r="QFO20" s="354"/>
      <c r="QFR20" s="351"/>
      <c r="QFS20" s="352"/>
      <c r="QFT20" s="353"/>
      <c r="QFV20" s="353"/>
      <c r="QFW20" s="351"/>
      <c r="QFX20" s="352"/>
      <c r="QFY20" s="353"/>
      <c r="QFZ20" s="31"/>
      <c r="QGA20" s="353"/>
      <c r="QGB20" s="351"/>
      <c r="QGC20" s="353"/>
      <c r="QGD20" s="353"/>
      <c r="QGE20" s="354"/>
      <c r="QGH20" s="351"/>
      <c r="QGI20" s="352"/>
      <c r="QGJ20" s="353"/>
      <c r="QGL20" s="353"/>
      <c r="QGM20" s="351"/>
      <c r="QGN20" s="352"/>
      <c r="QGO20" s="353"/>
      <c r="QGP20" s="31"/>
      <c r="QGQ20" s="353"/>
      <c r="QGR20" s="351"/>
      <c r="QGS20" s="353"/>
      <c r="QGT20" s="353"/>
      <c r="QGU20" s="354"/>
      <c r="QGX20" s="351"/>
      <c r="QGY20" s="352"/>
      <c r="QGZ20" s="353"/>
      <c r="QHB20" s="353"/>
      <c r="QHC20" s="351"/>
      <c r="QHD20" s="352"/>
      <c r="QHE20" s="353"/>
      <c r="QHF20" s="31"/>
      <c r="QHG20" s="353"/>
      <c r="QHH20" s="351"/>
      <c r="QHI20" s="353"/>
      <c r="QHJ20" s="353"/>
      <c r="QHK20" s="354"/>
      <c r="QHN20" s="351"/>
      <c r="QHO20" s="352"/>
      <c r="QHP20" s="353"/>
      <c r="QHR20" s="353"/>
      <c r="QHS20" s="351"/>
      <c r="QHT20" s="352"/>
      <c r="QHU20" s="353"/>
      <c r="QHV20" s="31"/>
      <c r="QHW20" s="353"/>
      <c r="QHX20" s="351"/>
      <c r="QHY20" s="353"/>
      <c r="QHZ20" s="353"/>
      <c r="QIA20" s="354"/>
      <c r="QID20" s="351"/>
      <c r="QIE20" s="352"/>
      <c r="QIF20" s="353"/>
      <c r="QIH20" s="353"/>
      <c r="QII20" s="351"/>
      <c r="QIJ20" s="352"/>
      <c r="QIK20" s="353"/>
      <c r="QIL20" s="31"/>
      <c r="QIM20" s="353"/>
      <c r="QIN20" s="351"/>
      <c r="QIO20" s="353"/>
      <c r="QIP20" s="353"/>
      <c r="QIQ20" s="354"/>
      <c r="QIT20" s="351"/>
      <c r="QIU20" s="352"/>
      <c r="QIV20" s="353"/>
      <c r="QIX20" s="353"/>
      <c r="QIY20" s="351"/>
      <c r="QIZ20" s="352"/>
      <c r="QJA20" s="353"/>
      <c r="QJB20" s="31"/>
      <c r="QJC20" s="353"/>
      <c r="QJD20" s="351"/>
      <c r="QJE20" s="353"/>
      <c r="QJF20" s="353"/>
      <c r="QJG20" s="354"/>
      <c r="QJJ20" s="351"/>
      <c r="QJK20" s="352"/>
      <c r="QJL20" s="353"/>
      <c r="QJN20" s="353"/>
      <c r="QJO20" s="351"/>
      <c r="QJP20" s="352"/>
      <c r="QJQ20" s="353"/>
      <c r="QJR20" s="31"/>
      <c r="QJS20" s="353"/>
      <c r="QJT20" s="351"/>
      <c r="QJU20" s="353"/>
      <c r="QJV20" s="353"/>
      <c r="QJW20" s="354"/>
      <c r="QJZ20" s="351"/>
      <c r="QKA20" s="352"/>
      <c r="QKB20" s="353"/>
      <c r="QKD20" s="353"/>
      <c r="QKE20" s="351"/>
      <c r="QKF20" s="352"/>
      <c r="QKG20" s="353"/>
      <c r="QKH20" s="31"/>
      <c r="QKI20" s="353"/>
      <c r="QKJ20" s="351"/>
      <c r="QKK20" s="353"/>
      <c r="QKL20" s="353"/>
      <c r="QKM20" s="354"/>
      <c r="QKP20" s="351"/>
      <c r="QKQ20" s="352"/>
      <c r="QKR20" s="353"/>
      <c r="QKT20" s="353"/>
      <c r="QKU20" s="351"/>
      <c r="QKV20" s="352"/>
      <c r="QKW20" s="353"/>
      <c r="QKX20" s="31"/>
      <c r="QKY20" s="353"/>
      <c r="QKZ20" s="351"/>
      <c r="QLA20" s="353"/>
      <c r="QLB20" s="353"/>
      <c r="QLC20" s="354"/>
      <c r="QLF20" s="351"/>
      <c r="QLG20" s="352"/>
      <c r="QLH20" s="353"/>
      <c r="QLJ20" s="353"/>
      <c r="QLK20" s="351"/>
      <c r="QLL20" s="352"/>
      <c r="QLM20" s="353"/>
      <c r="QLN20" s="31"/>
      <c r="QLO20" s="353"/>
      <c r="QLP20" s="351"/>
      <c r="QLQ20" s="353"/>
      <c r="QLR20" s="353"/>
      <c r="QLS20" s="354"/>
      <c r="QLV20" s="351"/>
      <c r="QLW20" s="352"/>
      <c r="QLX20" s="353"/>
      <c r="QLZ20" s="353"/>
      <c r="QMA20" s="351"/>
      <c r="QMB20" s="352"/>
      <c r="QMC20" s="353"/>
      <c r="QMD20" s="31"/>
      <c r="QME20" s="353"/>
      <c r="QMF20" s="351"/>
      <c r="QMG20" s="353"/>
      <c r="QMH20" s="353"/>
      <c r="QMI20" s="354"/>
      <c r="QML20" s="351"/>
      <c r="QMM20" s="352"/>
      <c r="QMN20" s="353"/>
      <c r="QMP20" s="353"/>
      <c r="QMQ20" s="351"/>
      <c r="QMR20" s="352"/>
      <c r="QMS20" s="353"/>
      <c r="QMT20" s="31"/>
      <c r="QMU20" s="353"/>
      <c r="QMV20" s="351"/>
      <c r="QMW20" s="353"/>
      <c r="QMX20" s="353"/>
      <c r="QMY20" s="354"/>
      <c r="QNB20" s="351"/>
      <c r="QNC20" s="352"/>
      <c r="QND20" s="353"/>
      <c r="QNF20" s="353"/>
      <c r="QNG20" s="351"/>
      <c r="QNH20" s="352"/>
      <c r="QNI20" s="353"/>
      <c r="QNJ20" s="31"/>
      <c r="QNK20" s="353"/>
      <c r="QNL20" s="351"/>
      <c r="QNM20" s="353"/>
      <c r="QNN20" s="353"/>
      <c r="QNO20" s="354"/>
      <c r="QNR20" s="351"/>
      <c r="QNS20" s="352"/>
      <c r="QNT20" s="353"/>
      <c r="QNV20" s="353"/>
      <c r="QNW20" s="351"/>
      <c r="QNX20" s="352"/>
      <c r="QNY20" s="353"/>
      <c r="QNZ20" s="31"/>
      <c r="QOA20" s="353"/>
      <c r="QOB20" s="351"/>
      <c r="QOC20" s="353"/>
      <c r="QOD20" s="353"/>
      <c r="QOE20" s="354"/>
      <c r="QOH20" s="351"/>
      <c r="QOI20" s="352"/>
      <c r="QOJ20" s="353"/>
      <c r="QOL20" s="353"/>
      <c r="QOM20" s="351"/>
      <c r="QON20" s="352"/>
      <c r="QOO20" s="353"/>
      <c r="QOP20" s="31"/>
      <c r="QOQ20" s="353"/>
      <c r="QOR20" s="351"/>
      <c r="QOS20" s="353"/>
      <c r="QOT20" s="353"/>
      <c r="QOU20" s="354"/>
      <c r="QOX20" s="351"/>
      <c r="QOY20" s="352"/>
      <c r="QOZ20" s="353"/>
      <c r="QPB20" s="353"/>
      <c r="QPC20" s="351"/>
      <c r="QPD20" s="352"/>
      <c r="QPE20" s="353"/>
      <c r="QPF20" s="31"/>
      <c r="QPG20" s="353"/>
      <c r="QPH20" s="351"/>
      <c r="QPI20" s="353"/>
      <c r="QPJ20" s="353"/>
      <c r="QPK20" s="354"/>
      <c r="QPN20" s="351"/>
      <c r="QPO20" s="352"/>
      <c r="QPP20" s="353"/>
      <c r="QPR20" s="353"/>
      <c r="QPS20" s="351"/>
      <c r="QPT20" s="352"/>
      <c r="QPU20" s="353"/>
      <c r="QPV20" s="31"/>
      <c r="QPW20" s="353"/>
      <c r="QPX20" s="351"/>
      <c r="QPY20" s="353"/>
      <c r="QPZ20" s="353"/>
      <c r="QQA20" s="354"/>
      <c r="QQD20" s="351"/>
      <c r="QQE20" s="352"/>
      <c r="QQF20" s="353"/>
      <c r="QQH20" s="353"/>
      <c r="QQI20" s="351"/>
      <c r="QQJ20" s="352"/>
      <c r="QQK20" s="353"/>
      <c r="QQL20" s="31"/>
      <c r="QQM20" s="353"/>
      <c r="QQN20" s="351"/>
      <c r="QQO20" s="353"/>
      <c r="QQP20" s="353"/>
      <c r="QQQ20" s="354"/>
      <c r="QQT20" s="351"/>
      <c r="QQU20" s="352"/>
      <c r="QQV20" s="353"/>
      <c r="QQX20" s="353"/>
      <c r="QQY20" s="351"/>
      <c r="QQZ20" s="352"/>
      <c r="QRA20" s="353"/>
      <c r="QRB20" s="31"/>
      <c r="QRC20" s="353"/>
      <c r="QRD20" s="351"/>
      <c r="QRE20" s="353"/>
      <c r="QRF20" s="353"/>
      <c r="QRG20" s="354"/>
      <c r="QRJ20" s="351"/>
      <c r="QRK20" s="352"/>
      <c r="QRL20" s="353"/>
      <c r="QRN20" s="353"/>
      <c r="QRO20" s="351"/>
      <c r="QRP20" s="352"/>
      <c r="QRQ20" s="353"/>
      <c r="QRR20" s="31"/>
      <c r="QRS20" s="353"/>
      <c r="QRT20" s="351"/>
      <c r="QRU20" s="353"/>
      <c r="QRV20" s="353"/>
      <c r="QRW20" s="354"/>
      <c r="QRZ20" s="351"/>
      <c r="QSA20" s="352"/>
      <c r="QSB20" s="353"/>
      <c r="QSD20" s="353"/>
      <c r="QSE20" s="351"/>
      <c r="QSF20" s="352"/>
      <c r="QSG20" s="353"/>
      <c r="QSH20" s="31"/>
      <c r="QSI20" s="353"/>
      <c r="QSJ20" s="351"/>
      <c r="QSK20" s="353"/>
      <c r="QSL20" s="353"/>
      <c r="QSM20" s="354"/>
      <c r="QSP20" s="351"/>
      <c r="QSQ20" s="352"/>
      <c r="QSR20" s="353"/>
      <c r="QST20" s="353"/>
      <c r="QSU20" s="351"/>
      <c r="QSV20" s="352"/>
      <c r="QSW20" s="353"/>
      <c r="QSX20" s="31"/>
      <c r="QSY20" s="353"/>
      <c r="QSZ20" s="351"/>
      <c r="QTA20" s="353"/>
      <c r="QTB20" s="353"/>
      <c r="QTC20" s="354"/>
      <c r="QTF20" s="351"/>
      <c r="QTG20" s="352"/>
      <c r="QTH20" s="353"/>
      <c r="QTJ20" s="353"/>
      <c r="QTK20" s="351"/>
      <c r="QTL20" s="352"/>
      <c r="QTM20" s="353"/>
      <c r="QTN20" s="31"/>
      <c r="QTO20" s="353"/>
      <c r="QTP20" s="351"/>
      <c r="QTQ20" s="353"/>
      <c r="QTR20" s="353"/>
      <c r="QTS20" s="354"/>
      <c r="QTV20" s="351"/>
      <c r="QTW20" s="352"/>
      <c r="QTX20" s="353"/>
      <c r="QTZ20" s="353"/>
      <c r="QUA20" s="351"/>
      <c r="QUB20" s="352"/>
      <c r="QUC20" s="353"/>
      <c r="QUD20" s="31"/>
      <c r="QUE20" s="353"/>
      <c r="QUF20" s="351"/>
      <c r="QUG20" s="353"/>
      <c r="QUH20" s="353"/>
      <c r="QUI20" s="354"/>
      <c r="QUL20" s="351"/>
      <c r="QUM20" s="352"/>
      <c r="QUN20" s="353"/>
      <c r="QUP20" s="353"/>
      <c r="QUQ20" s="351"/>
      <c r="QUR20" s="352"/>
      <c r="QUS20" s="353"/>
      <c r="QUT20" s="31"/>
      <c r="QUU20" s="353"/>
      <c r="QUV20" s="351"/>
      <c r="QUW20" s="353"/>
      <c r="QUX20" s="353"/>
      <c r="QUY20" s="354"/>
      <c r="QVB20" s="351"/>
      <c r="QVC20" s="352"/>
      <c r="QVD20" s="353"/>
      <c r="QVF20" s="353"/>
      <c r="QVG20" s="351"/>
      <c r="QVH20" s="352"/>
      <c r="QVI20" s="353"/>
      <c r="QVJ20" s="31"/>
      <c r="QVK20" s="353"/>
      <c r="QVL20" s="351"/>
      <c r="QVM20" s="353"/>
      <c r="QVN20" s="353"/>
      <c r="QVO20" s="354"/>
      <c r="QVR20" s="351"/>
      <c r="QVS20" s="352"/>
      <c r="QVT20" s="353"/>
      <c r="QVV20" s="353"/>
      <c r="QVW20" s="351"/>
      <c r="QVX20" s="352"/>
      <c r="QVY20" s="353"/>
      <c r="QVZ20" s="31"/>
      <c r="QWA20" s="353"/>
      <c r="QWB20" s="351"/>
      <c r="QWC20" s="353"/>
      <c r="QWD20" s="353"/>
      <c r="QWE20" s="354"/>
      <c r="QWH20" s="351"/>
      <c r="QWI20" s="352"/>
      <c r="QWJ20" s="353"/>
      <c r="QWL20" s="353"/>
      <c r="QWM20" s="351"/>
      <c r="QWN20" s="352"/>
      <c r="QWO20" s="353"/>
      <c r="QWP20" s="31"/>
      <c r="QWQ20" s="353"/>
      <c r="QWR20" s="351"/>
      <c r="QWS20" s="353"/>
      <c r="QWT20" s="353"/>
      <c r="QWU20" s="354"/>
      <c r="QWX20" s="351"/>
      <c r="QWY20" s="352"/>
      <c r="QWZ20" s="353"/>
      <c r="QXB20" s="353"/>
      <c r="QXC20" s="351"/>
      <c r="QXD20" s="352"/>
      <c r="QXE20" s="353"/>
      <c r="QXF20" s="31"/>
      <c r="QXG20" s="353"/>
      <c r="QXH20" s="351"/>
      <c r="QXI20" s="353"/>
      <c r="QXJ20" s="353"/>
      <c r="QXK20" s="354"/>
      <c r="QXN20" s="351"/>
      <c r="QXO20" s="352"/>
      <c r="QXP20" s="353"/>
      <c r="QXR20" s="353"/>
      <c r="QXS20" s="351"/>
      <c r="QXT20" s="352"/>
      <c r="QXU20" s="353"/>
      <c r="QXV20" s="31"/>
      <c r="QXW20" s="353"/>
      <c r="QXX20" s="351"/>
      <c r="QXY20" s="353"/>
      <c r="QXZ20" s="353"/>
      <c r="QYA20" s="354"/>
      <c r="QYD20" s="351"/>
      <c r="QYE20" s="352"/>
      <c r="QYF20" s="353"/>
      <c r="QYH20" s="353"/>
      <c r="QYI20" s="351"/>
      <c r="QYJ20" s="352"/>
      <c r="QYK20" s="353"/>
      <c r="QYL20" s="31"/>
      <c r="QYM20" s="353"/>
      <c r="QYN20" s="351"/>
      <c r="QYO20" s="353"/>
      <c r="QYP20" s="353"/>
      <c r="QYQ20" s="354"/>
      <c r="QYT20" s="351"/>
      <c r="QYU20" s="352"/>
      <c r="QYV20" s="353"/>
      <c r="QYX20" s="353"/>
      <c r="QYY20" s="351"/>
      <c r="QYZ20" s="352"/>
      <c r="QZA20" s="353"/>
      <c r="QZB20" s="31"/>
      <c r="QZC20" s="353"/>
      <c r="QZD20" s="351"/>
      <c r="QZE20" s="353"/>
      <c r="QZF20" s="353"/>
      <c r="QZG20" s="354"/>
      <c r="QZJ20" s="351"/>
      <c r="QZK20" s="352"/>
      <c r="QZL20" s="353"/>
      <c r="QZN20" s="353"/>
      <c r="QZO20" s="351"/>
      <c r="QZP20" s="352"/>
      <c r="QZQ20" s="353"/>
      <c r="QZR20" s="31"/>
      <c r="QZS20" s="353"/>
      <c r="QZT20" s="351"/>
      <c r="QZU20" s="353"/>
      <c r="QZV20" s="353"/>
      <c r="QZW20" s="354"/>
      <c r="QZZ20" s="351"/>
      <c r="RAA20" s="352"/>
      <c r="RAB20" s="353"/>
      <c r="RAD20" s="353"/>
      <c r="RAE20" s="351"/>
      <c r="RAF20" s="352"/>
      <c r="RAG20" s="353"/>
      <c r="RAH20" s="31"/>
      <c r="RAI20" s="353"/>
      <c r="RAJ20" s="351"/>
      <c r="RAK20" s="353"/>
      <c r="RAL20" s="353"/>
      <c r="RAM20" s="354"/>
      <c r="RAP20" s="351"/>
      <c r="RAQ20" s="352"/>
      <c r="RAR20" s="353"/>
      <c r="RAT20" s="353"/>
      <c r="RAU20" s="351"/>
      <c r="RAV20" s="352"/>
      <c r="RAW20" s="353"/>
      <c r="RAX20" s="31"/>
      <c r="RAY20" s="353"/>
      <c r="RAZ20" s="351"/>
      <c r="RBA20" s="353"/>
      <c r="RBB20" s="353"/>
      <c r="RBC20" s="354"/>
      <c r="RBF20" s="351"/>
      <c r="RBG20" s="352"/>
      <c r="RBH20" s="353"/>
      <c r="RBJ20" s="353"/>
      <c r="RBK20" s="351"/>
      <c r="RBL20" s="352"/>
      <c r="RBM20" s="353"/>
      <c r="RBN20" s="31"/>
      <c r="RBO20" s="353"/>
      <c r="RBP20" s="351"/>
      <c r="RBQ20" s="353"/>
      <c r="RBR20" s="353"/>
      <c r="RBS20" s="354"/>
      <c r="RBV20" s="351"/>
      <c r="RBW20" s="352"/>
      <c r="RBX20" s="353"/>
      <c r="RBZ20" s="353"/>
      <c r="RCA20" s="351"/>
      <c r="RCB20" s="352"/>
      <c r="RCC20" s="353"/>
      <c r="RCD20" s="31"/>
      <c r="RCE20" s="353"/>
      <c r="RCF20" s="351"/>
      <c r="RCG20" s="353"/>
      <c r="RCH20" s="353"/>
      <c r="RCI20" s="354"/>
      <c r="RCL20" s="351"/>
      <c r="RCM20" s="352"/>
      <c r="RCN20" s="353"/>
      <c r="RCP20" s="353"/>
      <c r="RCQ20" s="351"/>
      <c r="RCR20" s="352"/>
      <c r="RCS20" s="353"/>
      <c r="RCT20" s="31"/>
      <c r="RCU20" s="353"/>
      <c r="RCV20" s="351"/>
      <c r="RCW20" s="353"/>
      <c r="RCX20" s="353"/>
      <c r="RCY20" s="354"/>
      <c r="RDB20" s="351"/>
      <c r="RDC20" s="352"/>
      <c r="RDD20" s="353"/>
      <c r="RDF20" s="353"/>
      <c r="RDG20" s="351"/>
      <c r="RDH20" s="352"/>
      <c r="RDI20" s="353"/>
      <c r="RDJ20" s="31"/>
      <c r="RDK20" s="353"/>
      <c r="RDL20" s="351"/>
      <c r="RDM20" s="353"/>
      <c r="RDN20" s="353"/>
      <c r="RDO20" s="354"/>
      <c r="RDR20" s="351"/>
      <c r="RDS20" s="352"/>
      <c r="RDT20" s="353"/>
      <c r="RDV20" s="353"/>
      <c r="RDW20" s="351"/>
      <c r="RDX20" s="352"/>
      <c r="RDY20" s="353"/>
      <c r="RDZ20" s="31"/>
      <c r="REA20" s="353"/>
      <c r="REB20" s="351"/>
      <c r="REC20" s="353"/>
      <c r="RED20" s="353"/>
      <c r="REE20" s="354"/>
      <c r="REH20" s="351"/>
      <c r="REI20" s="352"/>
      <c r="REJ20" s="353"/>
      <c r="REL20" s="353"/>
      <c r="REM20" s="351"/>
      <c r="REN20" s="352"/>
      <c r="REO20" s="353"/>
      <c r="REP20" s="31"/>
      <c r="REQ20" s="353"/>
      <c r="RER20" s="351"/>
      <c r="RES20" s="353"/>
      <c r="RET20" s="353"/>
      <c r="REU20" s="354"/>
      <c r="REX20" s="351"/>
      <c r="REY20" s="352"/>
      <c r="REZ20" s="353"/>
      <c r="RFB20" s="353"/>
      <c r="RFC20" s="351"/>
      <c r="RFD20" s="352"/>
      <c r="RFE20" s="353"/>
      <c r="RFF20" s="31"/>
      <c r="RFG20" s="353"/>
      <c r="RFH20" s="351"/>
      <c r="RFI20" s="353"/>
      <c r="RFJ20" s="353"/>
      <c r="RFK20" s="354"/>
      <c r="RFN20" s="351"/>
      <c r="RFO20" s="352"/>
      <c r="RFP20" s="353"/>
      <c r="RFR20" s="353"/>
      <c r="RFS20" s="351"/>
      <c r="RFT20" s="352"/>
      <c r="RFU20" s="353"/>
      <c r="RFV20" s="31"/>
      <c r="RFW20" s="353"/>
      <c r="RFX20" s="351"/>
      <c r="RFY20" s="353"/>
      <c r="RFZ20" s="353"/>
      <c r="RGA20" s="354"/>
      <c r="RGD20" s="351"/>
      <c r="RGE20" s="352"/>
      <c r="RGF20" s="353"/>
      <c r="RGH20" s="353"/>
      <c r="RGI20" s="351"/>
      <c r="RGJ20" s="352"/>
      <c r="RGK20" s="353"/>
      <c r="RGL20" s="31"/>
      <c r="RGM20" s="353"/>
      <c r="RGN20" s="351"/>
      <c r="RGO20" s="353"/>
      <c r="RGP20" s="353"/>
      <c r="RGQ20" s="354"/>
      <c r="RGT20" s="351"/>
      <c r="RGU20" s="352"/>
      <c r="RGV20" s="353"/>
      <c r="RGX20" s="353"/>
      <c r="RGY20" s="351"/>
      <c r="RGZ20" s="352"/>
      <c r="RHA20" s="353"/>
      <c r="RHB20" s="31"/>
      <c r="RHC20" s="353"/>
      <c r="RHD20" s="351"/>
      <c r="RHE20" s="353"/>
      <c r="RHF20" s="353"/>
      <c r="RHG20" s="354"/>
      <c r="RHJ20" s="351"/>
      <c r="RHK20" s="352"/>
      <c r="RHL20" s="353"/>
      <c r="RHN20" s="353"/>
      <c r="RHO20" s="351"/>
      <c r="RHP20" s="352"/>
      <c r="RHQ20" s="353"/>
      <c r="RHR20" s="31"/>
      <c r="RHS20" s="353"/>
      <c r="RHT20" s="351"/>
      <c r="RHU20" s="353"/>
      <c r="RHV20" s="353"/>
      <c r="RHW20" s="354"/>
      <c r="RHZ20" s="351"/>
      <c r="RIA20" s="352"/>
      <c r="RIB20" s="353"/>
      <c r="RID20" s="353"/>
      <c r="RIE20" s="351"/>
      <c r="RIF20" s="352"/>
      <c r="RIG20" s="353"/>
      <c r="RIH20" s="31"/>
      <c r="RII20" s="353"/>
      <c r="RIJ20" s="351"/>
      <c r="RIK20" s="353"/>
      <c r="RIL20" s="353"/>
      <c r="RIM20" s="354"/>
      <c r="RIP20" s="351"/>
      <c r="RIQ20" s="352"/>
      <c r="RIR20" s="353"/>
      <c r="RIT20" s="353"/>
      <c r="RIU20" s="351"/>
      <c r="RIV20" s="352"/>
      <c r="RIW20" s="353"/>
      <c r="RIX20" s="31"/>
      <c r="RIY20" s="353"/>
      <c r="RIZ20" s="351"/>
      <c r="RJA20" s="353"/>
      <c r="RJB20" s="353"/>
      <c r="RJC20" s="354"/>
      <c r="RJF20" s="351"/>
      <c r="RJG20" s="352"/>
      <c r="RJH20" s="353"/>
      <c r="RJJ20" s="353"/>
      <c r="RJK20" s="351"/>
      <c r="RJL20" s="352"/>
      <c r="RJM20" s="353"/>
      <c r="RJN20" s="31"/>
      <c r="RJO20" s="353"/>
      <c r="RJP20" s="351"/>
      <c r="RJQ20" s="353"/>
      <c r="RJR20" s="353"/>
      <c r="RJS20" s="354"/>
      <c r="RJV20" s="351"/>
      <c r="RJW20" s="352"/>
      <c r="RJX20" s="353"/>
      <c r="RJZ20" s="353"/>
      <c r="RKA20" s="351"/>
      <c r="RKB20" s="352"/>
      <c r="RKC20" s="353"/>
      <c r="RKD20" s="31"/>
      <c r="RKE20" s="353"/>
      <c r="RKF20" s="351"/>
      <c r="RKG20" s="353"/>
      <c r="RKH20" s="353"/>
      <c r="RKI20" s="354"/>
      <c r="RKL20" s="351"/>
      <c r="RKM20" s="352"/>
      <c r="RKN20" s="353"/>
      <c r="RKP20" s="353"/>
      <c r="RKQ20" s="351"/>
      <c r="RKR20" s="352"/>
      <c r="RKS20" s="353"/>
      <c r="RKT20" s="31"/>
      <c r="RKU20" s="353"/>
      <c r="RKV20" s="351"/>
      <c r="RKW20" s="353"/>
      <c r="RKX20" s="353"/>
      <c r="RKY20" s="354"/>
      <c r="RLB20" s="351"/>
      <c r="RLC20" s="352"/>
      <c r="RLD20" s="353"/>
      <c r="RLF20" s="353"/>
      <c r="RLG20" s="351"/>
      <c r="RLH20" s="352"/>
      <c r="RLI20" s="353"/>
      <c r="RLJ20" s="31"/>
      <c r="RLK20" s="353"/>
      <c r="RLL20" s="351"/>
      <c r="RLM20" s="353"/>
      <c r="RLN20" s="353"/>
      <c r="RLO20" s="354"/>
      <c r="RLR20" s="351"/>
      <c r="RLS20" s="352"/>
      <c r="RLT20" s="353"/>
      <c r="RLV20" s="353"/>
      <c r="RLW20" s="351"/>
      <c r="RLX20" s="352"/>
      <c r="RLY20" s="353"/>
      <c r="RLZ20" s="31"/>
      <c r="RMA20" s="353"/>
      <c r="RMB20" s="351"/>
      <c r="RMC20" s="353"/>
      <c r="RMD20" s="353"/>
      <c r="RME20" s="354"/>
      <c r="RMH20" s="351"/>
      <c r="RMI20" s="352"/>
      <c r="RMJ20" s="353"/>
      <c r="RML20" s="353"/>
      <c r="RMM20" s="351"/>
      <c r="RMN20" s="352"/>
      <c r="RMO20" s="353"/>
      <c r="RMP20" s="31"/>
      <c r="RMQ20" s="353"/>
      <c r="RMR20" s="351"/>
      <c r="RMS20" s="353"/>
      <c r="RMT20" s="353"/>
      <c r="RMU20" s="354"/>
      <c r="RMX20" s="351"/>
      <c r="RMY20" s="352"/>
      <c r="RMZ20" s="353"/>
      <c r="RNB20" s="353"/>
      <c r="RNC20" s="351"/>
      <c r="RND20" s="352"/>
      <c r="RNE20" s="353"/>
      <c r="RNF20" s="31"/>
      <c r="RNG20" s="353"/>
      <c r="RNH20" s="351"/>
      <c r="RNI20" s="353"/>
      <c r="RNJ20" s="353"/>
      <c r="RNK20" s="354"/>
      <c r="RNN20" s="351"/>
      <c r="RNO20" s="352"/>
      <c r="RNP20" s="353"/>
      <c r="RNR20" s="353"/>
      <c r="RNS20" s="351"/>
      <c r="RNT20" s="352"/>
      <c r="RNU20" s="353"/>
      <c r="RNV20" s="31"/>
      <c r="RNW20" s="353"/>
      <c r="RNX20" s="351"/>
      <c r="RNY20" s="353"/>
      <c r="RNZ20" s="353"/>
      <c r="ROA20" s="354"/>
      <c r="ROD20" s="351"/>
      <c r="ROE20" s="352"/>
      <c r="ROF20" s="353"/>
      <c r="ROH20" s="353"/>
      <c r="ROI20" s="351"/>
      <c r="ROJ20" s="352"/>
      <c r="ROK20" s="353"/>
      <c r="ROL20" s="31"/>
      <c r="ROM20" s="353"/>
      <c r="RON20" s="351"/>
      <c r="ROO20" s="353"/>
      <c r="ROP20" s="353"/>
      <c r="ROQ20" s="354"/>
      <c r="ROT20" s="351"/>
      <c r="ROU20" s="352"/>
      <c r="ROV20" s="353"/>
      <c r="ROX20" s="353"/>
      <c r="ROY20" s="351"/>
      <c r="ROZ20" s="352"/>
      <c r="RPA20" s="353"/>
      <c r="RPB20" s="31"/>
      <c r="RPC20" s="353"/>
      <c r="RPD20" s="351"/>
      <c r="RPE20" s="353"/>
      <c r="RPF20" s="353"/>
      <c r="RPG20" s="354"/>
      <c r="RPJ20" s="351"/>
      <c r="RPK20" s="352"/>
      <c r="RPL20" s="353"/>
      <c r="RPN20" s="353"/>
      <c r="RPO20" s="351"/>
      <c r="RPP20" s="352"/>
      <c r="RPQ20" s="353"/>
      <c r="RPR20" s="31"/>
      <c r="RPS20" s="353"/>
      <c r="RPT20" s="351"/>
      <c r="RPU20" s="353"/>
      <c r="RPV20" s="353"/>
      <c r="RPW20" s="354"/>
      <c r="RPZ20" s="351"/>
      <c r="RQA20" s="352"/>
      <c r="RQB20" s="353"/>
      <c r="RQD20" s="353"/>
      <c r="RQE20" s="351"/>
      <c r="RQF20" s="352"/>
      <c r="RQG20" s="353"/>
      <c r="RQH20" s="31"/>
      <c r="RQI20" s="353"/>
      <c r="RQJ20" s="351"/>
      <c r="RQK20" s="353"/>
      <c r="RQL20" s="353"/>
      <c r="RQM20" s="354"/>
      <c r="RQP20" s="351"/>
      <c r="RQQ20" s="352"/>
      <c r="RQR20" s="353"/>
      <c r="RQT20" s="353"/>
      <c r="RQU20" s="351"/>
      <c r="RQV20" s="352"/>
      <c r="RQW20" s="353"/>
      <c r="RQX20" s="31"/>
      <c r="RQY20" s="353"/>
      <c r="RQZ20" s="351"/>
      <c r="RRA20" s="353"/>
      <c r="RRB20" s="353"/>
      <c r="RRC20" s="354"/>
      <c r="RRF20" s="351"/>
      <c r="RRG20" s="352"/>
      <c r="RRH20" s="353"/>
      <c r="RRJ20" s="353"/>
      <c r="RRK20" s="351"/>
      <c r="RRL20" s="352"/>
      <c r="RRM20" s="353"/>
      <c r="RRN20" s="31"/>
      <c r="RRO20" s="353"/>
      <c r="RRP20" s="351"/>
      <c r="RRQ20" s="353"/>
      <c r="RRR20" s="353"/>
      <c r="RRS20" s="354"/>
      <c r="RRV20" s="351"/>
      <c r="RRW20" s="352"/>
      <c r="RRX20" s="353"/>
      <c r="RRZ20" s="353"/>
      <c r="RSA20" s="351"/>
      <c r="RSB20" s="352"/>
      <c r="RSC20" s="353"/>
      <c r="RSD20" s="31"/>
      <c r="RSE20" s="353"/>
      <c r="RSF20" s="351"/>
      <c r="RSG20" s="353"/>
      <c r="RSH20" s="353"/>
      <c r="RSI20" s="354"/>
      <c r="RSL20" s="351"/>
      <c r="RSM20" s="352"/>
      <c r="RSN20" s="353"/>
      <c r="RSP20" s="353"/>
      <c r="RSQ20" s="351"/>
      <c r="RSR20" s="352"/>
      <c r="RSS20" s="353"/>
      <c r="RST20" s="31"/>
      <c r="RSU20" s="353"/>
      <c r="RSV20" s="351"/>
      <c r="RSW20" s="353"/>
      <c r="RSX20" s="353"/>
      <c r="RSY20" s="354"/>
      <c r="RTB20" s="351"/>
      <c r="RTC20" s="352"/>
      <c r="RTD20" s="353"/>
      <c r="RTF20" s="353"/>
      <c r="RTG20" s="351"/>
      <c r="RTH20" s="352"/>
      <c r="RTI20" s="353"/>
      <c r="RTJ20" s="31"/>
      <c r="RTK20" s="353"/>
      <c r="RTL20" s="351"/>
      <c r="RTM20" s="353"/>
      <c r="RTN20" s="353"/>
      <c r="RTO20" s="354"/>
      <c r="RTR20" s="351"/>
      <c r="RTS20" s="352"/>
      <c r="RTT20" s="353"/>
      <c r="RTV20" s="353"/>
      <c r="RTW20" s="351"/>
      <c r="RTX20" s="352"/>
      <c r="RTY20" s="353"/>
      <c r="RTZ20" s="31"/>
      <c r="RUA20" s="353"/>
      <c r="RUB20" s="351"/>
      <c r="RUC20" s="353"/>
      <c r="RUD20" s="353"/>
      <c r="RUE20" s="354"/>
      <c r="RUH20" s="351"/>
      <c r="RUI20" s="352"/>
      <c r="RUJ20" s="353"/>
      <c r="RUL20" s="353"/>
      <c r="RUM20" s="351"/>
      <c r="RUN20" s="352"/>
      <c r="RUO20" s="353"/>
      <c r="RUP20" s="31"/>
      <c r="RUQ20" s="353"/>
      <c r="RUR20" s="351"/>
      <c r="RUS20" s="353"/>
      <c r="RUT20" s="353"/>
      <c r="RUU20" s="354"/>
      <c r="RUX20" s="351"/>
      <c r="RUY20" s="352"/>
      <c r="RUZ20" s="353"/>
      <c r="RVB20" s="353"/>
      <c r="RVC20" s="351"/>
      <c r="RVD20" s="352"/>
      <c r="RVE20" s="353"/>
      <c r="RVF20" s="31"/>
      <c r="RVG20" s="353"/>
      <c r="RVH20" s="351"/>
      <c r="RVI20" s="353"/>
      <c r="RVJ20" s="353"/>
      <c r="RVK20" s="354"/>
      <c r="RVN20" s="351"/>
      <c r="RVO20" s="352"/>
      <c r="RVP20" s="353"/>
      <c r="RVR20" s="353"/>
      <c r="RVS20" s="351"/>
      <c r="RVT20" s="352"/>
      <c r="RVU20" s="353"/>
      <c r="RVV20" s="31"/>
      <c r="RVW20" s="353"/>
      <c r="RVX20" s="351"/>
      <c r="RVY20" s="353"/>
      <c r="RVZ20" s="353"/>
      <c r="RWA20" s="354"/>
      <c r="RWD20" s="351"/>
      <c r="RWE20" s="352"/>
      <c r="RWF20" s="353"/>
      <c r="RWH20" s="353"/>
      <c r="RWI20" s="351"/>
      <c r="RWJ20" s="352"/>
      <c r="RWK20" s="353"/>
      <c r="RWL20" s="31"/>
      <c r="RWM20" s="353"/>
      <c r="RWN20" s="351"/>
      <c r="RWO20" s="353"/>
      <c r="RWP20" s="353"/>
      <c r="RWQ20" s="354"/>
      <c r="RWT20" s="351"/>
      <c r="RWU20" s="352"/>
      <c r="RWV20" s="353"/>
      <c r="RWX20" s="353"/>
      <c r="RWY20" s="351"/>
      <c r="RWZ20" s="352"/>
      <c r="RXA20" s="353"/>
      <c r="RXB20" s="31"/>
      <c r="RXC20" s="353"/>
      <c r="RXD20" s="351"/>
      <c r="RXE20" s="353"/>
      <c r="RXF20" s="353"/>
      <c r="RXG20" s="354"/>
      <c r="RXJ20" s="351"/>
      <c r="RXK20" s="352"/>
      <c r="RXL20" s="353"/>
      <c r="RXN20" s="353"/>
      <c r="RXO20" s="351"/>
      <c r="RXP20" s="352"/>
      <c r="RXQ20" s="353"/>
      <c r="RXR20" s="31"/>
      <c r="RXS20" s="353"/>
      <c r="RXT20" s="351"/>
      <c r="RXU20" s="353"/>
      <c r="RXV20" s="353"/>
      <c r="RXW20" s="354"/>
      <c r="RXZ20" s="351"/>
      <c r="RYA20" s="352"/>
      <c r="RYB20" s="353"/>
      <c r="RYD20" s="353"/>
      <c r="RYE20" s="351"/>
      <c r="RYF20" s="352"/>
      <c r="RYG20" s="353"/>
      <c r="RYH20" s="31"/>
      <c r="RYI20" s="353"/>
      <c r="RYJ20" s="351"/>
      <c r="RYK20" s="353"/>
      <c r="RYL20" s="353"/>
      <c r="RYM20" s="354"/>
      <c r="RYP20" s="351"/>
      <c r="RYQ20" s="352"/>
      <c r="RYR20" s="353"/>
      <c r="RYT20" s="353"/>
      <c r="RYU20" s="351"/>
      <c r="RYV20" s="352"/>
      <c r="RYW20" s="353"/>
      <c r="RYX20" s="31"/>
      <c r="RYY20" s="353"/>
      <c r="RYZ20" s="351"/>
      <c r="RZA20" s="353"/>
      <c r="RZB20" s="353"/>
      <c r="RZC20" s="354"/>
      <c r="RZF20" s="351"/>
      <c r="RZG20" s="352"/>
      <c r="RZH20" s="353"/>
      <c r="RZJ20" s="353"/>
      <c r="RZK20" s="351"/>
      <c r="RZL20" s="352"/>
      <c r="RZM20" s="353"/>
      <c r="RZN20" s="31"/>
      <c r="RZO20" s="353"/>
      <c r="RZP20" s="351"/>
      <c r="RZQ20" s="353"/>
      <c r="RZR20" s="353"/>
      <c r="RZS20" s="354"/>
      <c r="RZV20" s="351"/>
      <c r="RZW20" s="352"/>
      <c r="RZX20" s="353"/>
      <c r="RZZ20" s="353"/>
      <c r="SAA20" s="351"/>
      <c r="SAB20" s="352"/>
      <c r="SAC20" s="353"/>
      <c r="SAD20" s="31"/>
      <c r="SAE20" s="353"/>
      <c r="SAF20" s="351"/>
      <c r="SAG20" s="353"/>
      <c r="SAH20" s="353"/>
      <c r="SAI20" s="354"/>
      <c r="SAL20" s="351"/>
      <c r="SAM20" s="352"/>
      <c r="SAN20" s="353"/>
      <c r="SAP20" s="353"/>
      <c r="SAQ20" s="351"/>
      <c r="SAR20" s="352"/>
      <c r="SAS20" s="353"/>
      <c r="SAT20" s="31"/>
      <c r="SAU20" s="353"/>
      <c r="SAV20" s="351"/>
      <c r="SAW20" s="353"/>
      <c r="SAX20" s="353"/>
      <c r="SAY20" s="354"/>
      <c r="SBB20" s="351"/>
      <c r="SBC20" s="352"/>
      <c r="SBD20" s="353"/>
      <c r="SBF20" s="353"/>
      <c r="SBG20" s="351"/>
      <c r="SBH20" s="352"/>
      <c r="SBI20" s="353"/>
      <c r="SBJ20" s="31"/>
      <c r="SBK20" s="353"/>
      <c r="SBL20" s="351"/>
      <c r="SBM20" s="353"/>
      <c r="SBN20" s="353"/>
      <c r="SBO20" s="354"/>
      <c r="SBR20" s="351"/>
      <c r="SBS20" s="352"/>
      <c r="SBT20" s="353"/>
      <c r="SBV20" s="353"/>
      <c r="SBW20" s="351"/>
      <c r="SBX20" s="352"/>
      <c r="SBY20" s="353"/>
      <c r="SBZ20" s="31"/>
      <c r="SCA20" s="353"/>
      <c r="SCB20" s="351"/>
      <c r="SCC20" s="353"/>
      <c r="SCD20" s="353"/>
      <c r="SCE20" s="354"/>
      <c r="SCH20" s="351"/>
      <c r="SCI20" s="352"/>
      <c r="SCJ20" s="353"/>
      <c r="SCL20" s="353"/>
      <c r="SCM20" s="351"/>
      <c r="SCN20" s="352"/>
      <c r="SCO20" s="353"/>
      <c r="SCP20" s="31"/>
      <c r="SCQ20" s="353"/>
      <c r="SCR20" s="351"/>
      <c r="SCS20" s="353"/>
      <c r="SCT20" s="353"/>
      <c r="SCU20" s="354"/>
      <c r="SCX20" s="351"/>
      <c r="SCY20" s="352"/>
      <c r="SCZ20" s="353"/>
      <c r="SDB20" s="353"/>
      <c r="SDC20" s="351"/>
      <c r="SDD20" s="352"/>
      <c r="SDE20" s="353"/>
      <c r="SDF20" s="31"/>
      <c r="SDG20" s="353"/>
      <c r="SDH20" s="351"/>
      <c r="SDI20" s="353"/>
      <c r="SDJ20" s="353"/>
      <c r="SDK20" s="354"/>
      <c r="SDN20" s="351"/>
      <c r="SDO20" s="352"/>
      <c r="SDP20" s="353"/>
      <c r="SDR20" s="353"/>
      <c r="SDS20" s="351"/>
      <c r="SDT20" s="352"/>
      <c r="SDU20" s="353"/>
      <c r="SDV20" s="31"/>
      <c r="SDW20" s="353"/>
      <c r="SDX20" s="351"/>
      <c r="SDY20" s="353"/>
      <c r="SDZ20" s="353"/>
      <c r="SEA20" s="354"/>
      <c r="SED20" s="351"/>
      <c r="SEE20" s="352"/>
      <c r="SEF20" s="353"/>
      <c r="SEH20" s="353"/>
      <c r="SEI20" s="351"/>
      <c r="SEJ20" s="352"/>
      <c r="SEK20" s="353"/>
      <c r="SEL20" s="31"/>
      <c r="SEM20" s="353"/>
      <c r="SEN20" s="351"/>
      <c r="SEO20" s="353"/>
      <c r="SEP20" s="353"/>
      <c r="SEQ20" s="354"/>
      <c r="SET20" s="351"/>
      <c r="SEU20" s="352"/>
      <c r="SEV20" s="353"/>
      <c r="SEX20" s="353"/>
      <c r="SEY20" s="351"/>
      <c r="SEZ20" s="352"/>
      <c r="SFA20" s="353"/>
      <c r="SFB20" s="31"/>
      <c r="SFC20" s="353"/>
      <c r="SFD20" s="351"/>
      <c r="SFE20" s="353"/>
      <c r="SFF20" s="353"/>
      <c r="SFG20" s="354"/>
      <c r="SFJ20" s="351"/>
      <c r="SFK20" s="352"/>
      <c r="SFL20" s="353"/>
      <c r="SFN20" s="353"/>
      <c r="SFO20" s="351"/>
      <c r="SFP20" s="352"/>
      <c r="SFQ20" s="353"/>
      <c r="SFR20" s="31"/>
      <c r="SFS20" s="353"/>
      <c r="SFT20" s="351"/>
      <c r="SFU20" s="353"/>
      <c r="SFV20" s="353"/>
      <c r="SFW20" s="354"/>
      <c r="SFZ20" s="351"/>
      <c r="SGA20" s="352"/>
      <c r="SGB20" s="353"/>
      <c r="SGD20" s="353"/>
      <c r="SGE20" s="351"/>
      <c r="SGF20" s="352"/>
      <c r="SGG20" s="353"/>
      <c r="SGH20" s="31"/>
      <c r="SGI20" s="353"/>
      <c r="SGJ20" s="351"/>
      <c r="SGK20" s="353"/>
      <c r="SGL20" s="353"/>
      <c r="SGM20" s="354"/>
      <c r="SGP20" s="351"/>
      <c r="SGQ20" s="352"/>
      <c r="SGR20" s="353"/>
      <c r="SGT20" s="353"/>
      <c r="SGU20" s="351"/>
      <c r="SGV20" s="352"/>
      <c r="SGW20" s="353"/>
      <c r="SGX20" s="31"/>
      <c r="SGY20" s="353"/>
      <c r="SGZ20" s="351"/>
      <c r="SHA20" s="353"/>
      <c r="SHB20" s="353"/>
      <c r="SHC20" s="354"/>
      <c r="SHF20" s="351"/>
      <c r="SHG20" s="352"/>
      <c r="SHH20" s="353"/>
      <c r="SHJ20" s="353"/>
      <c r="SHK20" s="351"/>
      <c r="SHL20" s="352"/>
      <c r="SHM20" s="353"/>
      <c r="SHN20" s="31"/>
      <c r="SHO20" s="353"/>
      <c r="SHP20" s="351"/>
      <c r="SHQ20" s="353"/>
      <c r="SHR20" s="353"/>
      <c r="SHS20" s="354"/>
      <c r="SHV20" s="351"/>
      <c r="SHW20" s="352"/>
      <c r="SHX20" s="353"/>
      <c r="SHZ20" s="353"/>
      <c r="SIA20" s="351"/>
      <c r="SIB20" s="352"/>
      <c r="SIC20" s="353"/>
      <c r="SID20" s="31"/>
      <c r="SIE20" s="353"/>
      <c r="SIF20" s="351"/>
      <c r="SIG20" s="353"/>
      <c r="SIH20" s="353"/>
      <c r="SII20" s="354"/>
      <c r="SIL20" s="351"/>
      <c r="SIM20" s="352"/>
      <c r="SIN20" s="353"/>
      <c r="SIP20" s="353"/>
      <c r="SIQ20" s="351"/>
      <c r="SIR20" s="352"/>
      <c r="SIS20" s="353"/>
      <c r="SIT20" s="31"/>
      <c r="SIU20" s="353"/>
      <c r="SIV20" s="351"/>
      <c r="SIW20" s="353"/>
      <c r="SIX20" s="353"/>
      <c r="SIY20" s="354"/>
      <c r="SJB20" s="351"/>
      <c r="SJC20" s="352"/>
      <c r="SJD20" s="353"/>
      <c r="SJF20" s="353"/>
      <c r="SJG20" s="351"/>
      <c r="SJH20" s="352"/>
      <c r="SJI20" s="353"/>
      <c r="SJJ20" s="31"/>
      <c r="SJK20" s="353"/>
      <c r="SJL20" s="351"/>
      <c r="SJM20" s="353"/>
      <c r="SJN20" s="353"/>
      <c r="SJO20" s="354"/>
      <c r="SJR20" s="351"/>
      <c r="SJS20" s="352"/>
      <c r="SJT20" s="353"/>
      <c r="SJV20" s="353"/>
      <c r="SJW20" s="351"/>
      <c r="SJX20" s="352"/>
      <c r="SJY20" s="353"/>
      <c r="SJZ20" s="31"/>
      <c r="SKA20" s="353"/>
      <c r="SKB20" s="351"/>
      <c r="SKC20" s="353"/>
      <c r="SKD20" s="353"/>
      <c r="SKE20" s="354"/>
      <c r="SKH20" s="351"/>
      <c r="SKI20" s="352"/>
      <c r="SKJ20" s="353"/>
      <c r="SKL20" s="353"/>
      <c r="SKM20" s="351"/>
      <c r="SKN20" s="352"/>
      <c r="SKO20" s="353"/>
      <c r="SKP20" s="31"/>
      <c r="SKQ20" s="353"/>
      <c r="SKR20" s="351"/>
      <c r="SKS20" s="353"/>
      <c r="SKT20" s="353"/>
      <c r="SKU20" s="354"/>
      <c r="SKX20" s="351"/>
      <c r="SKY20" s="352"/>
      <c r="SKZ20" s="353"/>
      <c r="SLB20" s="353"/>
      <c r="SLC20" s="351"/>
      <c r="SLD20" s="352"/>
      <c r="SLE20" s="353"/>
      <c r="SLF20" s="31"/>
      <c r="SLG20" s="353"/>
      <c r="SLH20" s="351"/>
      <c r="SLI20" s="353"/>
      <c r="SLJ20" s="353"/>
      <c r="SLK20" s="354"/>
      <c r="SLN20" s="351"/>
      <c r="SLO20" s="352"/>
      <c r="SLP20" s="353"/>
      <c r="SLR20" s="353"/>
      <c r="SLS20" s="351"/>
      <c r="SLT20" s="352"/>
      <c r="SLU20" s="353"/>
      <c r="SLV20" s="31"/>
      <c r="SLW20" s="353"/>
      <c r="SLX20" s="351"/>
      <c r="SLY20" s="353"/>
      <c r="SLZ20" s="353"/>
      <c r="SMA20" s="354"/>
      <c r="SMD20" s="351"/>
      <c r="SME20" s="352"/>
      <c r="SMF20" s="353"/>
      <c r="SMH20" s="353"/>
      <c r="SMI20" s="351"/>
      <c r="SMJ20" s="352"/>
      <c r="SMK20" s="353"/>
      <c r="SML20" s="31"/>
      <c r="SMM20" s="353"/>
      <c r="SMN20" s="351"/>
      <c r="SMO20" s="353"/>
      <c r="SMP20" s="353"/>
      <c r="SMQ20" s="354"/>
      <c r="SMT20" s="351"/>
      <c r="SMU20" s="352"/>
      <c r="SMV20" s="353"/>
      <c r="SMX20" s="353"/>
      <c r="SMY20" s="351"/>
      <c r="SMZ20" s="352"/>
      <c r="SNA20" s="353"/>
      <c r="SNB20" s="31"/>
      <c r="SNC20" s="353"/>
      <c r="SND20" s="351"/>
      <c r="SNE20" s="353"/>
      <c r="SNF20" s="353"/>
      <c r="SNG20" s="354"/>
      <c r="SNJ20" s="351"/>
      <c r="SNK20" s="352"/>
      <c r="SNL20" s="353"/>
      <c r="SNN20" s="353"/>
      <c r="SNO20" s="351"/>
      <c r="SNP20" s="352"/>
      <c r="SNQ20" s="353"/>
      <c r="SNR20" s="31"/>
      <c r="SNS20" s="353"/>
      <c r="SNT20" s="351"/>
      <c r="SNU20" s="353"/>
      <c r="SNV20" s="353"/>
      <c r="SNW20" s="354"/>
      <c r="SNZ20" s="351"/>
      <c r="SOA20" s="352"/>
      <c r="SOB20" s="353"/>
      <c r="SOD20" s="353"/>
      <c r="SOE20" s="351"/>
      <c r="SOF20" s="352"/>
      <c r="SOG20" s="353"/>
      <c r="SOH20" s="31"/>
      <c r="SOI20" s="353"/>
      <c r="SOJ20" s="351"/>
      <c r="SOK20" s="353"/>
      <c r="SOL20" s="353"/>
      <c r="SOM20" s="354"/>
      <c r="SOP20" s="351"/>
      <c r="SOQ20" s="352"/>
      <c r="SOR20" s="353"/>
      <c r="SOT20" s="353"/>
      <c r="SOU20" s="351"/>
      <c r="SOV20" s="352"/>
      <c r="SOW20" s="353"/>
      <c r="SOX20" s="31"/>
      <c r="SOY20" s="353"/>
      <c r="SOZ20" s="351"/>
      <c r="SPA20" s="353"/>
      <c r="SPB20" s="353"/>
      <c r="SPC20" s="354"/>
      <c r="SPF20" s="351"/>
      <c r="SPG20" s="352"/>
      <c r="SPH20" s="353"/>
      <c r="SPJ20" s="353"/>
      <c r="SPK20" s="351"/>
      <c r="SPL20" s="352"/>
      <c r="SPM20" s="353"/>
      <c r="SPN20" s="31"/>
      <c r="SPO20" s="353"/>
      <c r="SPP20" s="351"/>
      <c r="SPQ20" s="353"/>
      <c r="SPR20" s="353"/>
      <c r="SPS20" s="354"/>
      <c r="SPV20" s="351"/>
      <c r="SPW20" s="352"/>
      <c r="SPX20" s="353"/>
      <c r="SPZ20" s="353"/>
      <c r="SQA20" s="351"/>
      <c r="SQB20" s="352"/>
      <c r="SQC20" s="353"/>
      <c r="SQD20" s="31"/>
      <c r="SQE20" s="353"/>
      <c r="SQF20" s="351"/>
      <c r="SQG20" s="353"/>
      <c r="SQH20" s="353"/>
      <c r="SQI20" s="354"/>
      <c r="SQL20" s="351"/>
      <c r="SQM20" s="352"/>
      <c r="SQN20" s="353"/>
      <c r="SQP20" s="353"/>
      <c r="SQQ20" s="351"/>
      <c r="SQR20" s="352"/>
      <c r="SQS20" s="353"/>
      <c r="SQT20" s="31"/>
      <c r="SQU20" s="353"/>
      <c r="SQV20" s="351"/>
      <c r="SQW20" s="353"/>
      <c r="SQX20" s="353"/>
      <c r="SQY20" s="354"/>
      <c r="SRB20" s="351"/>
      <c r="SRC20" s="352"/>
      <c r="SRD20" s="353"/>
      <c r="SRF20" s="353"/>
      <c r="SRG20" s="351"/>
      <c r="SRH20" s="352"/>
      <c r="SRI20" s="353"/>
      <c r="SRJ20" s="31"/>
      <c r="SRK20" s="353"/>
      <c r="SRL20" s="351"/>
      <c r="SRM20" s="353"/>
      <c r="SRN20" s="353"/>
      <c r="SRO20" s="354"/>
      <c r="SRR20" s="351"/>
      <c r="SRS20" s="352"/>
      <c r="SRT20" s="353"/>
      <c r="SRV20" s="353"/>
      <c r="SRW20" s="351"/>
      <c r="SRX20" s="352"/>
      <c r="SRY20" s="353"/>
      <c r="SRZ20" s="31"/>
      <c r="SSA20" s="353"/>
      <c r="SSB20" s="351"/>
      <c r="SSC20" s="353"/>
      <c r="SSD20" s="353"/>
      <c r="SSE20" s="354"/>
      <c r="SSH20" s="351"/>
      <c r="SSI20" s="352"/>
      <c r="SSJ20" s="353"/>
      <c r="SSL20" s="353"/>
      <c r="SSM20" s="351"/>
      <c r="SSN20" s="352"/>
      <c r="SSO20" s="353"/>
      <c r="SSP20" s="31"/>
      <c r="SSQ20" s="353"/>
      <c r="SSR20" s="351"/>
      <c r="SSS20" s="353"/>
      <c r="SST20" s="353"/>
      <c r="SSU20" s="354"/>
      <c r="SSX20" s="351"/>
      <c r="SSY20" s="352"/>
      <c r="SSZ20" s="353"/>
      <c r="STB20" s="353"/>
      <c r="STC20" s="351"/>
      <c r="STD20" s="352"/>
      <c r="STE20" s="353"/>
      <c r="STF20" s="31"/>
      <c r="STG20" s="353"/>
      <c r="STH20" s="351"/>
      <c r="STI20" s="353"/>
      <c r="STJ20" s="353"/>
      <c r="STK20" s="354"/>
      <c r="STN20" s="351"/>
      <c r="STO20" s="352"/>
      <c r="STP20" s="353"/>
      <c r="STR20" s="353"/>
      <c r="STS20" s="351"/>
      <c r="STT20" s="352"/>
      <c r="STU20" s="353"/>
      <c r="STV20" s="31"/>
      <c r="STW20" s="353"/>
      <c r="STX20" s="351"/>
      <c r="STY20" s="353"/>
      <c r="STZ20" s="353"/>
      <c r="SUA20" s="354"/>
      <c r="SUD20" s="351"/>
      <c r="SUE20" s="352"/>
      <c r="SUF20" s="353"/>
      <c r="SUH20" s="353"/>
      <c r="SUI20" s="351"/>
      <c r="SUJ20" s="352"/>
      <c r="SUK20" s="353"/>
      <c r="SUL20" s="31"/>
      <c r="SUM20" s="353"/>
      <c r="SUN20" s="351"/>
      <c r="SUO20" s="353"/>
      <c r="SUP20" s="353"/>
      <c r="SUQ20" s="354"/>
      <c r="SUT20" s="351"/>
      <c r="SUU20" s="352"/>
      <c r="SUV20" s="353"/>
      <c r="SUX20" s="353"/>
      <c r="SUY20" s="351"/>
      <c r="SUZ20" s="352"/>
      <c r="SVA20" s="353"/>
      <c r="SVB20" s="31"/>
      <c r="SVC20" s="353"/>
      <c r="SVD20" s="351"/>
      <c r="SVE20" s="353"/>
      <c r="SVF20" s="353"/>
      <c r="SVG20" s="354"/>
      <c r="SVJ20" s="351"/>
      <c r="SVK20" s="352"/>
      <c r="SVL20" s="353"/>
      <c r="SVN20" s="353"/>
      <c r="SVO20" s="351"/>
      <c r="SVP20" s="352"/>
      <c r="SVQ20" s="353"/>
      <c r="SVR20" s="31"/>
      <c r="SVS20" s="353"/>
      <c r="SVT20" s="351"/>
      <c r="SVU20" s="353"/>
      <c r="SVV20" s="353"/>
      <c r="SVW20" s="354"/>
      <c r="SVZ20" s="351"/>
      <c r="SWA20" s="352"/>
      <c r="SWB20" s="353"/>
      <c r="SWD20" s="353"/>
      <c r="SWE20" s="351"/>
      <c r="SWF20" s="352"/>
      <c r="SWG20" s="353"/>
      <c r="SWH20" s="31"/>
      <c r="SWI20" s="353"/>
      <c r="SWJ20" s="351"/>
      <c r="SWK20" s="353"/>
      <c r="SWL20" s="353"/>
      <c r="SWM20" s="354"/>
      <c r="SWP20" s="351"/>
      <c r="SWQ20" s="352"/>
      <c r="SWR20" s="353"/>
      <c r="SWT20" s="353"/>
      <c r="SWU20" s="351"/>
      <c r="SWV20" s="352"/>
      <c r="SWW20" s="353"/>
      <c r="SWX20" s="31"/>
      <c r="SWY20" s="353"/>
      <c r="SWZ20" s="351"/>
      <c r="SXA20" s="353"/>
      <c r="SXB20" s="353"/>
      <c r="SXC20" s="354"/>
      <c r="SXF20" s="351"/>
      <c r="SXG20" s="352"/>
      <c r="SXH20" s="353"/>
      <c r="SXJ20" s="353"/>
      <c r="SXK20" s="351"/>
      <c r="SXL20" s="352"/>
      <c r="SXM20" s="353"/>
      <c r="SXN20" s="31"/>
      <c r="SXO20" s="353"/>
      <c r="SXP20" s="351"/>
      <c r="SXQ20" s="353"/>
      <c r="SXR20" s="353"/>
      <c r="SXS20" s="354"/>
      <c r="SXV20" s="351"/>
      <c r="SXW20" s="352"/>
      <c r="SXX20" s="353"/>
      <c r="SXZ20" s="353"/>
      <c r="SYA20" s="351"/>
      <c r="SYB20" s="352"/>
      <c r="SYC20" s="353"/>
      <c r="SYD20" s="31"/>
      <c r="SYE20" s="353"/>
      <c r="SYF20" s="351"/>
      <c r="SYG20" s="353"/>
      <c r="SYH20" s="353"/>
      <c r="SYI20" s="354"/>
      <c r="SYL20" s="351"/>
      <c r="SYM20" s="352"/>
      <c r="SYN20" s="353"/>
      <c r="SYP20" s="353"/>
      <c r="SYQ20" s="351"/>
      <c r="SYR20" s="352"/>
      <c r="SYS20" s="353"/>
      <c r="SYT20" s="31"/>
      <c r="SYU20" s="353"/>
      <c r="SYV20" s="351"/>
      <c r="SYW20" s="353"/>
      <c r="SYX20" s="353"/>
      <c r="SYY20" s="354"/>
      <c r="SZB20" s="351"/>
      <c r="SZC20" s="352"/>
      <c r="SZD20" s="353"/>
      <c r="SZF20" s="353"/>
      <c r="SZG20" s="351"/>
      <c r="SZH20" s="352"/>
      <c r="SZI20" s="353"/>
      <c r="SZJ20" s="31"/>
      <c r="SZK20" s="353"/>
      <c r="SZL20" s="351"/>
      <c r="SZM20" s="353"/>
      <c r="SZN20" s="353"/>
      <c r="SZO20" s="354"/>
      <c r="SZR20" s="351"/>
      <c r="SZS20" s="352"/>
      <c r="SZT20" s="353"/>
      <c r="SZV20" s="353"/>
      <c r="SZW20" s="351"/>
      <c r="SZX20" s="352"/>
      <c r="SZY20" s="353"/>
      <c r="SZZ20" s="31"/>
      <c r="TAA20" s="353"/>
      <c r="TAB20" s="351"/>
      <c r="TAC20" s="353"/>
      <c r="TAD20" s="353"/>
      <c r="TAE20" s="354"/>
      <c r="TAH20" s="351"/>
      <c r="TAI20" s="352"/>
      <c r="TAJ20" s="353"/>
      <c r="TAL20" s="353"/>
      <c r="TAM20" s="351"/>
      <c r="TAN20" s="352"/>
      <c r="TAO20" s="353"/>
      <c r="TAP20" s="31"/>
      <c r="TAQ20" s="353"/>
      <c r="TAR20" s="351"/>
      <c r="TAS20" s="353"/>
      <c r="TAT20" s="353"/>
      <c r="TAU20" s="354"/>
      <c r="TAX20" s="351"/>
      <c r="TAY20" s="352"/>
      <c r="TAZ20" s="353"/>
      <c r="TBB20" s="353"/>
      <c r="TBC20" s="351"/>
      <c r="TBD20" s="352"/>
      <c r="TBE20" s="353"/>
      <c r="TBF20" s="31"/>
      <c r="TBG20" s="353"/>
      <c r="TBH20" s="351"/>
      <c r="TBI20" s="353"/>
      <c r="TBJ20" s="353"/>
      <c r="TBK20" s="354"/>
      <c r="TBN20" s="351"/>
      <c r="TBO20" s="352"/>
      <c r="TBP20" s="353"/>
      <c r="TBR20" s="353"/>
      <c r="TBS20" s="351"/>
      <c r="TBT20" s="352"/>
      <c r="TBU20" s="353"/>
      <c r="TBV20" s="31"/>
      <c r="TBW20" s="353"/>
      <c r="TBX20" s="351"/>
      <c r="TBY20" s="353"/>
      <c r="TBZ20" s="353"/>
      <c r="TCA20" s="354"/>
      <c r="TCD20" s="351"/>
      <c r="TCE20" s="352"/>
      <c r="TCF20" s="353"/>
      <c r="TCH20" s="353"/>
      <c r="TCI20" s="351"/>
      <c r="TCJ20" s="352"/>
      <c r="TCK20" s="353"/>
      <c r="TCL20" s="31"/>
      <c r="TCM20" s="353"/>
      <c r="TCN20" s="351"/>
      <c r="TCO20" s="353"/>
      <c r="TCP20" s="353"/>
      <c r="TCQ20" s="354"/>
      <c r="TCT20" s="351"/>
      <c r="TCU20" s="352"/>
      <c r="TCV20" s="353"/>
      <c r="TCX20" s="353"/>
      <c r="TCY20" s="351"/>
      <c r="TCZ20" s="352"/>
      <c r="TDA20" s="353"/>
      <c r="TDB20" s="31"/>
      <c r="TDC20" s="353"/>
      <c r="TDD20" s="351"/>
      <c r="TDE20" s="353"/>
      <c r="TDF20" s="353"/>
      <c r="TDG20" s="354"/>
      <c r="TDJ20" s="351"/>
      <c r="TDK20" s="352"/>
      <c r="TDL20" s="353"/>
      <c r="TDN20" s="353"/>
      <c r="TDO20" s="351"/>
      <c r="TDP20" s="352"/>
      <c r="TDQ20" s="353"/>
      <c r="TDR20" s="31"/>
      <c r="TDS20" s="353"/>
      <c r="TDT20" s="351"/>
      <c r="TDU20" s="353"/>
      <c r="TDV20" s="353"/>
      <c r="TDW20" s="354"/>
      <c r="TDZ20" s="351"/>
      <c r="TEA20" s="352"/>
      <c r="TEB20" s="353"/>
      <c r="TED20" s="353"/>
      <c r="TEE20" s="351"/>
      <c r="TEF20" s="352"/>
      <c r="TEG20" s="353"/>
      <c r="TEH20" s="31"/>
      <c r="TEI20" s="353"/>
      <c r="TEJ20" s="351"/>
      <c r="TEK20" s="353"/>
      <c r="TEL20" s="353"/>
      <c r="TEM20" s="354"/>
      <c r="TEP20" s="351"/>
      <c r="TEQ20" s="352"/>
      <c r="TER20" s="353"/>
      <c r="TET20" s="353"/>
      <c r="TEU20" s="351"/>
      <c r="TEV20" s="352"/>
      <c r="TEW20" s="353"/>
      <c r="TEX20" s="31"/>
      <c r="TEY20" s="353"/>
      <c r="TEZ20" s="351"/>
      <c r="TFA20" s="353"/>
      <c r="TFB20" s="353"/>
      <c r="TFC20" s="354"/>
      <c r="TFF20" s="351"/>
      <c r="TFG20" s="352"/>
      <c r="TFH20" s="353"/>
      <c r="TFJ20" s="353"/>
      <c r="TFK20" s="351"/>
      <c r="TFL20" s="352"/>
      <c r="TFM20" s="353"/>
      <c r="TFN20" s="31"/>
      <c r="TFO20" s="353"/>
      <c r="TFP20" s="351"/>
      <c r="TFQ20" s="353"/>
      <c r="TFR20" s="353"/>
      <c r="TFS20" s="354"/>
      <c r="TFV20" s="351"/>
      <c r="TFW20" s="352"/>
      <c r="TFX20" s="353"/>
      <c r="TFZ20" s="353"/>
      <c r="TGA20" s="351"/>
      <c r="TGB20" s="352"/>
      <c r="TGC20" s="353"/>
      <c r="TGD20" s="31"/>
      <c r="TGE20" s="353"/>
      <c r="TGF20" s="351"/>
      <c r="TGG20" s="353"/>
      <c r="TGH20" s="353"/>
      <c r="TGI20" s="354"/>
      <c r="TGL20" s="351"/>
      <c r="TGM20" s="352"/>
      <c r="TGN20" s="353"/>
      <c r="TGP20" s="353"/>
      <c r="TGQ20" s="351"/>
      <c r="TGR20" s="352"/>
      <c r="TGS20" s="353"/>
      <c r="TGT20" s="31"/>
      <c r="TGU20" s="353"/>
      <c r="TGV20" s="351"/>
      <c r="TGW20" s="353"/>
      <c r="TGX20" s="353"/>
      <c r="TGY20" s="354"/>
      <c r="THB20" s="351"/>
      <c r="THC20" s="352"/>
      <c r="THD20" s="353"/>
      <c r="THF20" s="353"/>
      <c r="THG20" s="351"/>
      <c r="THH20" s="352"/>
      <c r="THI20" s="353"/>
      <c r="THJ20" s="31"/>
      <c r="THK20" s="353"/>
      <c r="THL20" s="351"/>
      <c r="THM20" s="353"/>
      <c r="THN20" s="353"/>
      <c r="THO20" s="354"/>
      <c r="THR20" s="351"/>
      <c r="THS20" s="352"/>
      <c r="THT20" s="353"/>
      <c r="THV20" s="353"/>
      <c r="THW20" s="351"/>
      <c r="THX20" s="352"/>
      <c r="THY20" s="353"/>
      <c r="THZ20" s="31"/>
      <c r="TIA20" s="353"/>
      <c r="TIB20" s="351"/>
      <c r="TIC20" s="353"/>
      <c r="TID20" s="353"/>
      <c r="TIE20" s="354"/>
      <c r="TIH20" s="351"/>
      <c r="TII20" s="352"/>
      <c r="TIJ20" s="353"/>
      <c r="TIL20" s="353"/>
      <c r="TIM20" s="351"/>
      <c r="TIN20" s="352"/>
      <c r="TIO20" s="353"/>
      <c r="TIP20" s="31"/>
      <c r="TIQ20" s="353"/>
      <c r="TIR20" s="351"/>
      <c r="TIS20" s="353"/>
      <c r="TIT20" s="353"/>
      <c r="TIU20" s="354"/>
      <c r="TIX20" s="351"/>
      <c r="TIY20" s="352"/>
      <c r="TIZ20" s="353"/>
      <c r="TJB20" s="353"/>
      <c r="TJC20" s="351"/>
      <c r="TJD20" s="352"/>
      <c r="TJE20" s="353"/>
      <c r="TJF20" s="31"/>
      <c r="TJG20" s="353"/>
      <c r="TJH20" s="351"/>
      <c r="TJI20" s="353"/>
      <c r="TJJ20" s="353"/>
      <c r="TJK20" s="354"/>
      <c r="TJN20" s="351"/>
      <c r="TJO20" s="352"/>
      <c r="TJP20" s="353"/>
      <c r="TJR20" s="353"/>
      <c r="TJS20" s="351"/>
      <c r="TJT20" s="352"/>
      <c r="TJU20" s="353"/>
      <c r="TJV20" s="31"/>
      <c r="TJW20" s="353"/>
      <c r="TJX20" s="351"/>
      <c r="TJY20" s="353"/>
      <c r="TJZ20" s="353"/>
      <c r="TKA20" s="354"/>
      <c r="TKD20" s="351"/>
      <c r="TKE20" s="352"/>
      <c r="TKF20" s="353"/>
      <c r="TKH20" s="353"/>
      <c r="TKI20" s="351"/>
      <c r="TKJ20" s="352"/>
      <c r="TKK20" s="353"/>
      <c r="TKL20" s="31"/>
      <c r="TKM20" s="353"/>
      <c r="TKN20" s="351"/>
      <c r="TKO20" s="353"/>
      <c r="TKP20" s="353"/>
      <c r="TKQ20" s="354"/>
      <c r="TKT20" s="351"/>
      <c r="TKU20" s="352"/>
      <c r="TKV20" s="353"/>
      <c r="TKX20" s="353"/>
      <c r="TKY20" s="351"/>
      <c r="TKZ20" s="352"/>
      <c r="TLA20" s="353"/>
      <c r="TLB20" s="31"/>
      <c r="TLC20" s="353"/>
      <c r="TLD20" s="351"/>
      <c r="TLE20" s="353"/>
      <c r="TLF20" s="353"/>
      <c r="TLG20" s="354"/>
      <c r="TLJ20" s="351"/>
      <c r="TLK20" s="352"/>
      <c r="TLL20" s="353"/>
      <c r="TLN20" s="353"/>
      <c r="TLO20" s="351"/>
      <c r="TLP20" s="352"/>
      <c r="TLQ20" s="353"/>
      <c r="TLR20" s="31"/>
      <c r="TLS20" s="353"/>
      <c r="TLT20" s="351"/>
      <c r="TLU20" s="353"/>
      <c r="TLV20" s="353"/>
      <c r="TLW20" s="354"/>
      <c r="TLZ20" s="351"/>
      <c r="TMA20" s="352"/>
      <c r="TMB20" s="353"/>
      <c r="TMD20" s="353"/>
      <c r="TME20" s="351"/>
      <c r="TMF20" s="352"/>
      <c r="TMG20" s="353"/>
      <c r="TMH20" s="31"/>
      <c r="TMI20" s="353"/>
      <c r="TMJ20" s="351"/>
      <c r="TMK20" s="353"/>
      <c r="TML20" s="353"/>
      <c r="TMM20" s="354"/>
      <c r="TMP20" s="351"/>
      <c r="TMQ20" s="352"/>
      <c r="TMR20" s="353"/>
      <c r="TMT20" s="353"/>
      <c r="TMU20" s="351"/>
      <c r="TMV20" s="352"/>
      <c r="TMW20" s="353"/>
      <c r="TMX20" s="31"/>
      <c r="TMY20" s="353"/>
      <c r="TMZ20" s="351"/>
      <c r="TNA20" s="353"/>
      <c r="TNB20" s="353"/>
      <c r="TNC20" s="354"/>
      <c r="TNF20" s="351"/>
      <c r="TNG20" s="352"/>
      <c r="TNH20" s="353"/>
      <c r="TNJ20" s="353"/>
      <c r="TNK20" s="351"/>
      <c r="TNL20" s="352"/>
      <c r="TNM20" s="353"/>
      <c r="TNN20" s="31"/>
      <c r="TNO20" s="353"/>
      <c r="TNP20" s="351"/>
      <c r="TNQ20" s="353"/>
      <c r="TNR20" s="353"/>
      <c r="TNS20" s="354"/>
      <c r="TNV20" s="351"/>
      <c r="TNW20" s="352"/>
      <c r="TNX20" s="353"/>
      <c r="TNZ20" s="353"/>
      <c r="TOA20" s="351"/>
      <c r="TOB20" s="352"/>
      <c r="TOC20" s="353"/>
      <c r="TOD20" s="31"/>
      <c r="TOE20" s="353"/>
      <c r="TOF20" s="351"/>
      <c r="TOG20" s="353"/>
      <c r="TOH20" s="353"/>
      <c r="TOI20" s="354"/>
      <c r="TOL20" s="351"/>
      <c r="TOM20" s="352"/>
      <c r="TON20" s="353"/>
      <c r="TOP20" s="353"/>
      <c r="TOQ20" s="351"/>
      <c r="TOR20" s="352"/>
      <c r="TOS20" s="353"/>
      <c r="TOT20" s="31"/>
      <c r="TOU20" s="353"/>
      <c r="TOV20" s="351"/>
      <c r="TOW20" s="353"/>
      <c r="TOX20" s="353"/>
      <c r="TOY20" s="354"/>
      <c r="TPB20" s="351"/>
      <c r="TPC20" s="352"/>
      <c r="TPD20" s="353"/>
      <c r="TPF20" s="353"/>
      <c r="TPG20" s="351"/>
      <c r="TPH20" s="352"/>
      <c r="TPI20" s="353"/>
      <c r="TPJ20" s="31"/>
      <c r="TPK20" s="353"/>
      <c r="TPL20" s="351"/>
      <c r="TPM20" s="353"/>
      <c r="TPN20" s="353"/>
      <c r="TPO20" s="354"/>
      <c r="TPR20" s="351"/>
      <c r="TPS20" s="352"/>
      <c r="TPT20" s="353"/>
      <c r="TPV20" s="353"/>
      <c r="TPW20" s="351"/>
      <c r="TPX20" s="352"/>
      <c r="TPY20" s="353"/>
      <c r="TPZ20" s="31"/>
      <c r="TQA20" s="353"/>
      <c r="TQB20" s="351"/>
      <c r="TQC20" s="353"/>
      <c r="TQD20" s="353"/>
      <c r="TQE20" s="354"/>
      <c r="TQH20" s="351"/>
      <c r="TQI20" s="352"/>
      <c r="TQJ20" s="353"/>
      <c r="TQL20" s="353"/>
      <c r="TQM20" s="351"/>
      <c r="TQN20" s="352"/>
      <c r="TQO20" s="353"/>
      <c r="TQP20" s="31"/>
      <c r="TQQ20" s="353"/>
      <c r="TQR20" s="351"/>
      <c r="TQS20" s="353"/>
      <c r="TQT20" s="353"/>
      <c r="TQU20" s="354"/>
      <c r="TQX20" s="351"/>
      <c r="TQY20" s="352"/>
      <c r="TQZ20" s="353"/>
      <c r="TRB20" s="353"/>
      <c r="TRC20" s="351"/>
      <c r="TRD20" s="352"/>
      <c r="TRE20" s="353"/>
      <c r="TRF20" s="31"/>
      <c r="TRG20" s="353"/>
      <c r="TRH20" s="351"/>
      <c r="TRI20" s="353"/>
      <c r="TRJ20" s="353"/>
      <c r="TRK20" s="354"/>
      <c r="TRN20" s="351"/>
      <c r="TRO20" s="352"/>
      <c r="TRP20" s="353"/>
      <c r="TRR20" s="353"/>
      <c r="TRS20" s="351"/>
      <c r="TRT20" s="352"/>
      <c r="TRU20" s="353"/>
      <c r="TRV20" s="31"/>
      <c r="TRW20" s="353"/>
      <c r="TRX20" s="351"/>
      <c r="TRY20" s="353"/>
      <c r="TRZ20" s="353"/>
      <c r="TSA20" s="354"/>
      <c r="TSD20" s="351"/>
      <c r="TSE20" s="352"/>
      <c r="TSF20" s="353"/>
      <c r="TSH20" s="353"/>
      <c r="TSI20" s="351"/>
      <c r="TSJ20" s="352"/>
      <c r="TSK20" s="353"/>
      <c r="TSL20" s="31"/>
      <c r="TSM20" s="353"/>
      <c r="TSN20" s="351"/>
      <c r="TSO20" s="353"/>
      <c r="TSP20" s="353"/>
      <c r="TSQ20" s="354"/>
      <c r="TST20" s="351"/>
      <c r="TSU20" s="352"/>
      <c r="TSV20" s="353"/>
      <c r="TSX20" s="353"/>
      <c r="TSY20" s="351"/>
      <c r="TSZ20" s="352"/>
      <c r="TTA20" s="353"/>
      <c r="TTB20" s="31"/>
      <c r="TTC20" s="353"/>
      <c r="TTD20" s="351"/>
      <c r="TTE20" s="353"/>
      <c r="TTF20" s="353"/>
      <c r="TTG20" s="354"/>
      <c r="TTJ20" s="351"/>
      <c r="TTK20" s="352"/>
      <c r="TTL20" s="353"/>
      <c r="TTN20" s="353"/>
      <c r="TTO20" s="351"/>
      <c r="TTP20" s="352"/>
      <c r="TTQ20" s="353"/>
      <c r="TTR20" s="31"/>
      <c r="TTS20" s="353"/>
      <c r="TTT20" s="351"/>
      <c r="TTU20" s="353"/>
      <c r="TTV20" s="353"/>
      <c r="TTW20" s="354"/>
      <c r="TTZ20" s="351"/>
      <c r="TUA20" s="352"/>
      <c r="TUB20" s="353"/>
      <c r="TUD20" s="353"/>
      <c r="TUE20" s="351"/>
      <c r="TUF20" s="352"/>
      <c r="TUG20" s="353"/>
      <c r="TUH20" s="31"/>
      <c r="TUI20" s="353"/>
      <c r="TUJ20" s="351"/>
      <c r="TUK20" s="353"/>
      <c r="TUL20" s="353"/>
      <c r="TUM20" s="354"/>
      <c r="TUP20" s="351"/>
      <c r="TUQ20" s="352"/>
      <c r="TUR20" s="353"/>
      <c r="TUT20" s="353"/>
      <c r="TUU20" s="351"/>
      <c r="TUV20" s="352"/>
      <c r="TUW20" s="353"/>
      <c r="TUX20" s="31"/>
      <c r="TUY20" s="353"/>
      <c r="TUZ20" s="351"/>
      <c r="TVA20" s="353"/>
      <c r="TVB20" s="353"/>
      <c r="TVC20" s="354"/>
      <c r="TVF20" s="351"/>
      <c r="TVG20" s="352"/>
      <c r="TVH20" s="353"/>
      <c r="TVJ20" s="353"/>
      <c r="TVK20" s="351"/>
      <c r="TVL20" s="352"/>
      <c r="TVM20" s="353"/>
      <c r="TVN20" s="31"/>
      <c r="TVO20" s="353"/>
      <c r="TVP20" s="351"/>
      <c r="TVQ20" s="353"/>
      <c r="TVR20" s="353"/>
      <c r="TVS20" s="354"/>
      <c r="TVV20" s="351"/>
      <c r="TVW20" s="352"/>
      <c r="TVX20" s="353"/>
      <c r="TVZ20" s="353"/>
      <c r="TWA20" s="351"/>
      <c r="TWB20" s="352"/>
      <c r="TWC20" s="353"/>
      <c r="TWD20" s="31"/>
      <c r="TWE20" s="353"/>
      <c r="TWF20" s="351"/>
      <c r="TWG20" s="353"/>
      <c r="TWH20" s="353"/>
      <c r="TWI20" s="354"/>
      <c r="TWL20" s="351"/>
      <c r="TWM20" s="352"/>
      <c r="TWN20" s="353"/>
      <c r="TWP20" s="353"/>
      <c r="TWQ20" s="351"/>
      <c r="TWR20" s="352"/>
      <c r="TWS20" s="353"/>
      <c r="TWT20" s="31"/>
      <c r="TWU20" s="353"/>
      <c r="TWV20" s="351"/>
      <c r="TWW20" s="353"/>
      <c r="TWX20" s="353"/>
      <c r="TWY20" s="354"/>
      <c r="TXB20" s="351"/>
      <c r="TXC20" s="352"/>
      <c r="TXD20" s="353"/>
      <c r="TXF20" s="353"/>
      <c r="TXG20" s="351"/>
      <c r="TXH20" s="352"/>
      <c r="TXI20" s="353"/>
      <c r="TXJ20" s="31"/>
      <c r="TXK20" s="353"/>
      <c r="TXL20" s="351"/>
      <c r="TXM20" s="353"/>
      <c r="TXN20" s="353"/>
      <c r="TXO20" s="354"/>
      <c r="TXR20" s="351"/>
      <c r="TXS20" s="352"/>
      <c r="TXT20" s="353"/>
      <c r="TXV20" s="353"/>
      <c r="TXW20" s="351"/>
      <c r="TXX20" s="352"/>
      <c r="TXY20" s="353"/>
      <c r="TXZ20" s="31"/>
      <c r="TYA20" s="353"/>
      <c r="TYB20" s="351"/>
      <c r="TYC20" s="353"/>
      <c r="TYD20" s="353"/>
      <c r="TYE20" s="354"/>
      <c r="TYH20" s="351"/>
      <c r="TYI20" s="352"/>
      <c r="TYJ20" s="353"/>
      <c r="TYL20" s="353"/>
      <c r="TYM20" s="351"/>
      <c r="TYN20" s="352"/>
      <c r="TYO20" s="353"/>
      <c r="TYP20" s="31"/>
      <c r="TYQ20" s="353"/>
      <c r="TYR20" s="351"/>
      <c r="TYS20" s="353"/>
      <c r="TYT20" s="353"/>
      <c r="TYU20" s="354"/>
      <c r="TYX20" s="351"/>
      <c r="TYY20" s="352"/>
      <c r="TYZ20" s="353"/>
      <c r="TZB20" s="353"/>
      <c r="TZC20" s="351"/>
      <c r="TZD20" s="352"/>
      <c r="TZE20" s="353"/>
      <c r="TZF20" s="31"/>
      <c r="TZG20" s="353"/>
      <c r="TZH20" s="351"/>
      <c r="TZI20" s="353"/>
      <c r="TZJ20" s="353"/>
      <c r="TZK20" s="354"/>
      <c r="TZN20" s="351"/>
      <c r="TZO20" s="352"/>
      <c r="TZP20" s="353"/>
      <c r="TZR20" s="353"/>
      <c r="TZS20" s="351"/>
      <c r="TZT20" s="352"/>
      <c r="TZU20" s="353"/>
      <c r="TZV20" s="31"/>
      <c r="TZW20" s="353"/>
      <c r="TZX20" s="351"/>
      <c r="TZY20" s="353"/>
      <c r="TZZ20" s="353"/>
      <c r="UAA20" s="354"/>
      <c r="UAD20" s="351"/>
      <c r="UAE20" s="352"/>
      <c r="UAF20" s="353"/>
      <c r="UAH20" s="353"/>
      <c r="UAI20" s="351"/>
      <c r="UAJ20" s="352"/>
      <c r="UAK20" s="353"/>
      <c r="UAL20" s="31"/>
      <c r="UAM20" s="353"/>
      <c r="UAN20" s="351"/>
      <c r="UAO20" s="353"/>
      <c r="UAP20" s="353"/>
      <c r="UAQ20" s="354"/>
      <c r="UAT20" s="351"/>
      <c r="UAU20" s="352"/>
      <c r="UAV20" s="353"/>
      <c r="UAX20" s="353"/>
      <c r="UAY20" s="351"/>
      <c r="UAZ20" s="352"/>
      <c r="UBA20" s="353"/>
      <c r="UBB20" s="31"/>
      <c r="UBC20" s="353"/>
      <c r="UBD20" s="351"/>
      <c r="UBE20" s="353"/>
      <c r="UBF20" s="353"/>
      <c r="UBG20" s="354"/>
      <c r="UBJ20" s="351"/>
      <c r="UBK20" s="352"/>
      <c r="UBL20" s="353"/>
      <c r="UBN20" s="353"/>
      <c r="UBO20" s="351"/>
      <c r="UBP20" s="352"/>
      <c r="UBQ20" s="353"/>
      <c r="UBR20" s="31"/>
      <c r="UBS20" s="353"/>
      <c r="UBT20" s="351"/>
      <c r="UBU20" s="353"/>
      <c r="UBV20" s="353"/>
      <c r="UBW20" s="354"/>
      <c r="UBZ20" s="351"/>
      <c r="UCA20" s="352"/>
      <c r="UCB20" s="353"/>
      <c r="UCD20" s="353"/>
      <c r="UCE20" s="351"/>
      <c r="UCF20" s="352"/>
      <c r="UCG20" s="353"/>
      <c r="UCH20" s="31"/>
      <c r="UCI20" s="353"/>
      <c r="UCJ20" s="351"/>
      <c r="UCK20" s="353"/>
      <c r="UCL20" s="353"/>
      <c r="UCM20" s="354"/>
      <c r="UCP20" s="351"/>
      <c r="UCQ20" s="352"/>
      <c r="UCR20" s="353"/>
      <c r="UCT20" s="353"/>
      <c r="UCU20" s="351"/>
      <c r="UCV20" s="352"/>
      <c r="UCW20" s="353"/>
      <c r="UCX20" s="31"/>
      <c r="UCY20" s="353"/>
      <c r="UCZ20" s="351"/>
      <c r="UDA20" s="353"/>
      <c r="UDB20" s="353"/>
      <c r="UDC20" s="354"/>
      <c r="UDF20" s="351"/>
      <c r="UDG20" s="352"/>
      <c r="UDH20" s="353"/>
      <c r="UDJ20" s="353"/>
      <c r="UDK20" s="351"/>
      <c r="UDL20" s="352"/>
      <c r="UDM20" s="353"/>
      <c r="UDN20" s="31"/>
      <c r="UDO20" s="353"/>
      <c r="UDP20" s="351"/>
      <c r="UDQ20" s="353"/>
      <c r="UDR20" s="353"/>
      <c r="UDS20" s="354"/>
      <c r="UDV20" s="351"/>
      <c r="UDW20" s="352"/>
      <c r="UDX20" s="353"/>
      <c r="UDZ20" s="353"/>
      <c r="UEA20" s="351"/>
      <c r="UEB20" s="352"/>
      <c r="UEC20" s="353"/>
      <c r="UED20" s="31"/>
      <c r="UEE20" s="353"/>
      <c r="UEF20" s="351"/>
      <c r="UEG20" s="353"/>
      <c r="UEH20" s="353"/>
      <c r="UEI20" s="354"/>
      <c r="UEL20" s="351"/>
      <c r="UEM20" s="352"/>
      <c r="UEN20" s="353"/>
      <c r="UEP20" s="353"/>
      <c r="UEQ20" s="351"/>
      <c r="UER20" s="352"/>
      <c r="UES20" s="353"/>
      <c r="UET20" s="31"/>
      <c r="UEU20" s="353"/>
      <c r="UEV20" s="351"/>
      <c r="UEW20" s="353"/>
      <c r="UEX20" s="353"/>
      <c r="UEY20" s="354"/>
      <c r="UFB20" s="351"/>
      <c r="UFC20" s="352"/>
      <c r="UFD20" s="353"/>
      <c r="UFF20" s="353"/>
      <c r="UFG20" s="351"/>
      <c r="UFH20" s="352"/>
      <c r="UFI20" s="353"/>
      <c r="UFJ20" s="31"/>
      <c r="UFK20" s="353"/>
      <c r="UFL20" s="351"/>
      <c r="UFM20" s="353"/>
      <c r="UFN20" s="353"/>
      <c r="UFO20" s="354"/>
      <c r="UFR20" s="351"/>
      <c r="UFS20" s="352"/>
      <c r="UFT20" s="353"/>
      <c r="UFV20" s="353"/>
      <c r="UFW20" s="351"/>
      <c r="UFX20" s="352"/>
      <c r="UFY20" s="353"/>
      <c r="UFZ20" s="31"/>
      <c r="UGA20" s="353"/>
      <c r="UGB20" s="351"/>
      <c r="UGC20" s="353"/>
      <c r="UGD20" s="353"/>
      <c r="UGE20" s="354"/>
      <c r="UGH20" s="351"/>
      <c r="UGI20" s="352"/>
      <c r="UGJ20" s="353"/>
      <c r="UGL20" s="353"/>
      <c r="UGM20" s="351"/>
      <c r="UGN20" s="352"/>
      <c r="UGO20" s="353"/>
      <c r="UGP20" s="31"/>
      <c r="UGQ20" s="353"/>
      <c r="UGR20" s="351"/>
      <c r="UGS20" s="353"/>
      <c r="UGT20" s="353"/>
      <c r="UGU20" s="354"/>
      <c r="UGX20" s="351"/>
      <c r="UGY20" s="352"/>
      <c r="UGZ20" s="353"/>
      <c r="UHB20" s="353"/>
      <c r="UHC20" s="351"/>
      <c r="UHD20" s="352"/>
      <c r="UHE20" s="353"/>
      <c r="UHF20" s="31"/>
      <c r="UHG20" s="353"/>
      <c r="UHH20" s="351"/>
      <c r="UHI20" s="353"/>
      <c r="UHJ20" s="353"/>
      <c r="UHK20" s="354"/>
      <c r="UHN20" s="351"/>
      <c r="UHO20" s="352"/>
      <c r="UHP20" s="353"/>
      <c r="UHR20" s="353"/>
      <c r="UHS20" s="351"/>
      <c r="UHT20" s="352"/>
      <c r="UHU20" s="353"/>
      <c r="UHV20" s="31"/>
      <c r="UHW20" s="353"/>
      <c r="UHX20" s="351"/>
      <c r="UHY20" s="353"/>
      <c r="UHZ20" s="353"/>
      <c r="UIA20" s="354"/>
      <c r="UID20" s="351"/>
      <c r="UIE20" s="352"/>
      <c r="UIF20" s="353"/>
      <c r="UIH20" s="353"/>
      <c r="UII20" s="351"/>
      <c r="UIJ20" s="352"/>
      <c r="UIK20" s="353"/>
      <c r="UIL20" s="31"/>
      <c r="UIM20" s="353"/>
      <c r="UIN20" s="351"/>
      <c r="UIO20" s="353"/>
      <c r="UIP20" s="353"/>
      <c r="UIQ20" s="354"/>
      <c r="UIT20" s="351"/>
      <c r="UIU20" s="352"/>
      <c r="UIV20" s="353"/>
      <c r="UIX20" s="353"/>
      <c r="UIY20" s="351"/>
      <c r="UIZ20" s="352"/>
      <c r="UJA20" s="353"/>
      <c r="UJB20" s="31"/>
      <c r="UJC20" s="353"/>
      <c r="UJD20" s="351"/>
      <c r="UJE20" s="353"/>
      <c r="UJF20" s="353"/>
      <c r="UJG20" s="354"/>
      <c r="UJJ20" s="351"/>
      <c r="UJK20" s="352"/>
      <c r="UJL20" s="353"/>
      <c r="UJN20" s="353"/>
      <c r="UJO20" s="351"/>
      <c r="UJP20" s="352"/>
      <c r="UJQ20" s="353"/>
      <c r="UJR20" s="31"/>
      <c r="UJS20" s="353"/>
      <c r="UJT20" s="351"/>
      <c r="UJU20" s="353"/>
      <c r="UJV20" s="353"/>
      <c r="UJW20" s="354"/>
      <c r="UJZ20" s="351"/>
      <c r="UKA20" s="352"/>
      <c r="UKB20" s="353"/>
      <c r="UKD20" s="353"/>
      <c r="UKE20" s="351"/>
      <c r="UKF20" s="352"/>
      <c r="UKG20" s="353"/>
      <c r="UKH20" s="31"/>
      <c r="UKI20" s="353"/>
      <c r="UKJ20" s="351"/>
      <c r="UKK20" s="353"/>
      <c r="UKL20" s="353"/>
      <c r="UKM20" s="354"/>
      <c r="UKP20" s="351"/>
      <c r="UKQ20" s="352"/>
      <c r="UKR20" s="353"/>
      <c r="UKT20" s="353"/>
      <c r="UKU20" s="351"/>
      <c r="UKV20" s="352"/>
      <c r="UKW20" s="353"/>
      <c r="UKX20" s="31"/>
      <c r="UKY20" s="353"/>
      <c r="UKZ20" s="351"/>
      <c r="ULA20" s="353"/>
      <c r="ULB20" s="353"/>
      <c r="ULC20" s="354"/>
      <c r="ULF20" s="351"/>
      <c r="ULG20" s="352"/>
      <c r="ULH20" s="353"/>
      <c r="ULJ20" s="353"/>
      <c r="ULK20" s="351"/>
      <c r="ULL20" s="352"/>
      <c r="ULM20" s="353"/>
      <c r="ULN20" s="31"/>
      <c r="ULO20" s="353"/>
      <c r="ULP20" s="351"/>
      <c r="ULQ20" s="353"/>
      <c r="ULR20" s="353"/>
      <c r="ULS20" s="354"/>
      <c r="ULV20" s="351"/>
      <c r="ULW20" s="352"/>
      <c r="ULX20" s="353"/>
      <c r="ULZ20" s="353"/>
      <c r="UMA20" s="351"/>
      <c r="UMB20" s="352"/>
      <c r="UMC20" s="353"/>
      <c r="UMD20" s="31"/>
      <c r="UME20" s="353"/>
      <c r="UMF20" s="351"/>
      <c r="UMG20" s="353"/>
      <c r="UMH20" s="353"/>
      <c r="UMI20" s="354"/>
      <c r="UML20" s="351"/>
      <c r="UMM20" s="352"/>
      <c r="UMN20" s="353"/>
      <c r="UMP20" s="353"/>
      <c r="UMQ20" s="351"/>
      <c r="UMR20" s="352"/>
      <c r="UMS20" s="353"/>
      <c r="UMT20" s="31"/>
      <c r="UMU20" s="353"/>
      <c r="UMV20" s="351"/>
      <c r="UMW20" s="353"/>
      <c r="UMX20" s="353"/>
      <c r="UMY20" s="354"/>
      <c r="UNB20" s="351"/>
      <c r="UNC20" s="352"/>
      <c r="UND20" s="353"/>
      <c r="UNF20" s="353"/>
      <c r="UNG20" s="351"/>
      <c r="UNH20" s="352"/>
      <c r="UNI20" s="353"/>
      <c r="UNJ20" s="31"/>
      <c r="UNK20" s="353"/>
      <c r="UNL20" s="351"/>
      <c r="UNM20" s="353"/>
      <c r="UNN20" s="353"/>
      <c r="UNO20" s="354"/>
      <c r="UNR20" s="351"/>
      <c r="UNS20" s="352"/>
      <c r="UNT20" s="353"/>
      <c r="UNV20" s="353"/>
      <c r="UNW20" s="351"/>
      <c r="UNX20" s="352"/>
      <c r="UNY20" s="353"/>
      <c r="UNZ20" s="31"/>
      <c r="UOA20" s="353"/>
      <c r="UOB20" s="351"/>
      <c r="UOC20" s="353"/>
      <c r="UOD20" s="353"/>
      <c r="UOE20" s="354"/>
      <c r="UOH20" s="351"/>
      <c r="UOI20" s="352"/>
      <c r="UOJ20" s="353"/>
      <c r="UOL20" s="353"/>
      <c r="UOM20" s="351"/>
      <c r="UON20" s="352"/>
      <c r="UOO20" s="353"/>
      <c r="UOP20" s="31"/>
      <c r="UOQ20" s="353"/>
      <c r="UOR20" s="351"/>
      <c r="UOS20" s="353"/>
      <c r="UOT20" s="353"/>
      <c r="UOU20" s="354"/>
      <c r="UOX20" s="351"/>
      <c r="UOY20" s="352"/>
      <c r="UOZ20" s="353"/>
      <c r="UPB20" s="353"/>
      <c r="UPC20" s="351"/>
      <c r="UPD20" s="352"/>
      <c r="UPE20" s="353"/>
      <c r="UPF20" s="31"/>
      <c r="UPG20" s="353"/>
      <c r="UPH20" s="351"/>
      <c r="UPI20" s="353"/>
      <c r="UPJ20" s="353"/>
      <c r="UPK20" s="354"/>
      <c r="UPN20" s="351"/>
      <c r="UPO20" s="352"/>
      <c r="UPP20" s="353"/>
      <c r="UPR20" s="353"/>
      <c r="UPS20" s="351"/>
      <c r="UPT20" s="352"/>
      <c r="UPU20" s="353"/>
      <c r="UPV20" s="31"/>
      <c r="UPW20" s="353"/>
      <c r="UPX20" s="351"/>
      <c r="UPY20" s="353"/>
      <c r="UPZ20" s="353"/>
      <c r="UQA20" s="354"/>
      <c r="UQD20" s="351"/>
      <c r="UQE20" s="352"/>
      <c r="UQF20" s="353"/>
      <c r="UQH20" s="353"/>
      <c r="UQI20" s="351"/>
      <c r="UQJ20" s="352"/>
      <c r="UQK20" s="353"/>
      <c r="UQL20" s="31"/>
      <c r="UQM20" s="353"/>
      <c r="UQN20" s="351"/>
      <c r="UQO20" s="353"/>
      <c r="UQP20" s="353"/>
      <c r="UQQ20" s="354"/>
      <c r="UQT20" s="351"/>
      <c r="UQU20" s="352"/>
      <c r="UQV20" s="353"/>
      <c r="UQX20" s="353"/>
      <c r="UQY20" s="351"/>
      <c r="UQZ20" s="352"/>
      <c r="URA20" s="353"/>
      <c r="URB20" s="31"/>
      <c r="URC20" s="353"/>
      <c r="URD20" s="351"/>
      <c r="URE20" s="353"/>
      <c r="URF20" s="353"/>
      <c r="URG20" s="354"/>
      <c r="URJ20" s="351"/>
      <c r="URK20" s="352"/>
      <c r="URL20" s="353"/>
      <c r="URN20" s="353"/>
      <c r="URO20" s="351"/>
      <c r="URP20" s="352"/>
      <c r="URQ20" s="353"/>
      <c r="URR20" s="31"/>
      <c r="URS20" s="353"/>
      <c r="URT20" s="351"/>
      <c r="URU20" s="353"/>
      <c r="URV20" s="353"/>
      <c r="URW20" s="354"/>
      <c r="URZ20" s="351"/>
      <c r="USA20" s="352"/>
      <c r="USB20" s="353"/>
      <c r="USD20" s="353"/>
      <c r="USE20" s="351"/>
      <c r="USF20" s="352"/>
      <c r="USG20" s="353"/>
      <c r="USH20" s="31"/>
      <c r="USI20" s="353"/>
      <c r="USJ20" s="351"/>
      <c r="USK20" s="353"/>
      <c r="USL20" s="353"/>
      <c r="USM20" s="354"/>
      <c r="USP20" s="351"/>
      <c r="USQ20" s="352"/>
      <c r="USR20" s="353"/>
      <c r="UST20" s="353"/>
      <c r="USU20" s="351"/>
      <c r="USV20" s="352"/>
      <c r="USW20" s="353"/>
      <c r="USX20" s="31"/>
      <c r="USY20" s="353"/>
      <c r="USZ20" s="351"/>
      <c r="UTA20" s="353"/>
      <c r="UTB20" s="353"/>
      <c r="UTC20" s="354"/>
      <c r="UTF20" s="351"/>
      <c r="UTG20" s="352"/>
      <c r="UTH20" s="353"/>
      <c r="UTJ20" s="353"/>
      <c r="UTK20" s="351"/>
      <c r="UTL20" s="352"/>
      <c r="UTM20" s="353"/>
      <c r="UTN20" s="31"/>
      <c r="UTO20" s="353"/>
      <c r="UTP20" s="351"/>
      <c r="UTQ20" s="353"/>
      <c r="UTR20" s="353"/>
      <c r="UTS20" s="354"/>
      <c r="UTV20" s="351"/>
      <c r="UTW20" s="352"/>
      <c r="UTX20" s="353"/>
      <c r="UTZ20" s="353"/>
      <c r="UUA20" s="351"/>
      <c r="UUB20" s="352"/>
      <c r="UUC20" s="353"/>
      <c r="UUD20" s="31"/>
      <c r="UUE20" s="353"/>
      <c r="UUF20" s="351"/>
      <c r="UUG20" s="353"/>
      <c r="UUH20" s="353"/>
      <c r="UUI20" s="354"/>
      <c r="UUL20" s="351"/>
      <c r="UUM20" s="352"/>
      <c r="UUN20" s="353"/>
      <c r="UUP20" s="353"/>
      <c r="UUQ20" s="351"/>
      <c r="UUR20" s="352"/>
      <c r="UUS20" s="353"/>
      <c r="UUT20" s="31"/>
      <c r="UUU20" s="353"/>
      <c r="UUV20" s="351"/>
      <c r="UUW20" s="353"/>
      <c r="UUX20" s="353"/>
      <c r="UUY20" s="354"/>
      <c r="UVB20" s="351"/>
      <c r="UVC20" s="352"/>
      <c r="UVD20" s="353"/>
      <c r="UVF20" s="353"/>
      <c r="UVG20" s="351"/>
      <c r="UVH20" s="352"/>
      <c r="UVI20" s="353"/>
      <c r="UVJ20" s="31"/>
      <c r="UVK20" s="353"/>
      <c r="UVL20" s="351"/>
      <c r="UVM20" s="353"/>
      <c r="UVN20" s="353"/>
      <c r="UVO20" s="354"/>
      <c r="UVR20" s="351"/>
      <c r="UVS20" s="352"/>
      <c r="UVT20" s="353"/>
      <c r="UVV20" s="353"/>
      <c r="UVW20" s="351"/>
      <c r="UVX20" s="352"/>
      <c r="UVY20" s="353"/>
      <c r="UVZ20" s="31"/>
      <c r="UWA20" s="353"/>
      <c r="UWB20" s="351"/>
      <c r="UWC20" s="353"/>
      <c r="UWD20" s="353"/>
      <c r="UWE20" s="354"/>
      <c r="UWH20" s="351"/>
      <c r="UWI20" s="352"/>
      <c r="UWJ20" s="353"/>
      <c r="UWL20" s="353"/>
      <c r="UWM20" s="351"/>
      <c r="UWN20" s="352"/>
      <c r="UWO20" s="353"/>
      <c r="UWP20" s="31"/>
      <c r="UWQ20" s="353"/>
      <c r="UWR20" s="351"/>
      <c r="UWS20" s="353"/>
      <c r="UWT20" s="353"/>
      <c r="UWU20" s="354"/>
      <c r="UWX20" s="351"/>
      <c r="UWY20" s="352"/>
      <c r="UWZ20" s="353"/>
      <c r="UXB20" s="353"/>
      <c r="UXC20" s="351"/>
      <c r="UXD20" s="352"/>
      <c r="UXE20" s="353"/>
      <c r="UXF20" s="31"/>
      <c r="UXG20" s="353"/>
      <c r="UXH20" s="351"/>
      <c r="UXI20" s="353"/>
      <c r="UXJ20" s="353"/>
      <c r="UXK20" s="354"/>
      <c r="UXN20" s="351"/>
      <c r="UXO20" s="352"/>
      <c r="UXP20" s="353"/>
      <c r="UXR20" s="353"/>
      <c r="UXS20" s="351"/>
      <c r="UXT20" s="352"/>
      <c r="UXU20" s="353"/>
      <c r="UXV20" s="31"/>
      <c r="UXW20" s="353"/>
      <c r="UXX20" s="351"/>
      <c r="UXY20" s="353"/>
      <c r="UXZ20" s="353"/>
      <c r="UYA20" s="354"/>
      <c r="UYD20" s="351"/>
      <c r="UYE20" s="352"/>
      <c r="UYF20" s="353"/>
      <c r="UYH20" s="353"/>
      <c r="UYI20" s="351"/>
      <c r="UYJ20" s="352"/>
      <c r="UYK20" s="353"/>
      <c r="UYL20" s="31"/>
      <c r="UYM20" s="353"/>
      <c r="UYN20" s="351"/>
      <c r="UYO20" s="353"/>
      <c r="UYP20" s="353"/>
      <c r="UYQ20" s="354"/>
      <c r="UYT20" s="351"/>
      <c r="UYU20" s="352"/>
      <c r="UYV20" s="353"/>
      <c r="UYX20" s="353"/>
      <c r="UYY20" s="351"/>
      <c r="UYZ20" s="352"/>
      <c r="UZA20" s="353"/>
      <c r="UZB20" s="31"/>
      <c r="UZC20" s="353"/>
      <c r="UZD20" s="351"/>
      <c r="UZE20" s="353"/>
      <c r="UZF20" s="353"/>
      <c r="UZG20" s="354"/>
      <c r="UZJ20" s="351"/>
      <c r="UZK20" s="352"/>
      <c r="UZL20" s="353"/>
      <c r="UZN20" s="353"/>
      <c r="UZO20" s="351"/>
      <c r="UZP20" s="352"/>
      <c r="UZQ20" s="353"/>
      <c r="UZR20" s="31"/>
      <c r="UZS20" s="353"/>
      <c r="UZT20" s="351"/>
      <c r="UZU20" s="353"/>
      <c r="UZV20" s="353"/>
      <c r="UZW20" s="354"/>
      <c r="UZZ20" s="351"/>
      <c r="VAA20" s="352"/>
      <c r="VAB20" s="353"/>
      <c r="VAD20" s="353"/>
      <c r="VAE20" s="351"/>
      <c r="VAF20" s="352"/>
      <c r="VAG20" s="353"/>
      <c r="VAH20" s="31"/>
      <c r="VAI20" s="353"/>
      <c r="VAJ20" s="351"/>
      <c r="VAK20" s="353"/>
      <c r="VAL20" s="353"/>
      <c r="VAM20" s="354"/>
      <c r="VAP20" s="351"/>
      <c r="VAQ20" s="352"/>
      <c r="VAR20" s="353"/>
      <c r="VAT20" s="353"/>
      <c r="VAU20" s="351"/>
      <c r="VAV20" s="352"/>
      <c r="VAW20" s="353"/>
      <c r="VAX20" s="31"/>
      <c r="VAY20" s="353"/>
      <c r="VAZ20" s="351"/>
      <c r="VBA20" s="353"/>
      <c r="VBB20" s="353"/>
      <c r="VBC20" s="354"/>
      <c r="VBF20" s="351"/>
      <c r="VBG20" s="352"/>
      <c r="VBH20" s="353"/>
      <c r="VBJ20" s="353"/>
      <c r="VBK20" s="351"/>
      <c r="VBL20" s="352"/>
      <c r="VBM20" s="353"/>
      <c r="VBN20" s="31"/>
      <c r="VBO20" s="353"/>
      <c r="VBP20" s="351"/>
      <c r="VBQ20" s="353"/>
      <c r="VBR20" s="353"/>
      <c r="VBS20" s="354"/>
      <c r="VBV20" s="351"/>
      <c r="VBW20" s="352"/>
      <c r="VBX20" s="353"/>
      <c r="VBZ20" s="353"/>
      <c r="VCA20" s="351"/>
      <c r="VCB20" s="352"/>
      <c r="VCC20" s="353"/>
      <c r="VCD20" s="31"/>
      <c r="VCE20" s="353"/>
      <c r="VCF20" s="351"/>
      <c r="VCG20" s="353"/>
      <c r="VCH20" s="353"/>
      <c r="VCI20" s="354"/>
      <c r="VCL20" s="351"/>
      <c r="VCM20" s="352"/>
      <c r="VCN20" s="353"/>
      <c r="VCP20" s="353"/>
      <c r="VCQ20" s="351"/>
      <c r="VCR20" s="352"/>
      <c r="VCS20" s="353"/>
      <c r="VCT20" s="31"/>
      <c r="VCU20" s="353"/>
      <c r="VCV20" s="351"/>
      <c r="VCW20" s="353"/>
      <c r="VCX20" s="353"/>
      <c r="VCY20" s="354"/>
      <c r="VDB20" s="351"/>
      <c r="VDC20" s="352"/>
      <c r="VDD20" s="353"/>
      <c r="VDF20" s="353"/>
      <c r="VDG20" s="351"/>
      <c r="VDH20" s="352"/>
      <c r="VDI20" s="353"/>
      <c r="VDJ20" s="31"/>
      <c r="VDK20" s="353"/>
      <c r="VDL20" s="351"/>
      <c r="VDM20" s="353"/>
      <c r="VDN20" s="353"/>
      <c r="VDO20" s="354"/>
      <c r="VDR20" s="351"/>
      <c r="VDS20" s="352"/>
      <c r="VDT20" s="353"/>
      <c r="VDV20" s="353"/>
      <c r="VDW20" s="351"/>
      <c r="VDX20" s="352"/>
      <c r="VDY20" s="353"/>
      <c r="VDZ20" s="31"/>
      <c r="VEA20" s="353"/>
      <c r="VEB20" s="351"/>
      <c r="VEC20" s="353"/>
      <c r="VED20" s="353"/>
      <c r="VEE20" s="354"/>
      <c r="VEH20" s="351"/>
      <c r="VEI20" s="352"/>
      <c r="VEJ20" s="353"/>
      <c r="VEL20" s="353"/>
      <c r="VEM20" s="351"/>
      <c r="VEN20" s="352"/>
      <c r="VEO20" s="353"/>
      <c r="VEP20" s="31"/>
      <c r="VEQ20" s="353"/>
      <c r="VER20" s="351"/>
      <c r="VES20" s="353"/>
      <c r="VET20" s="353"/>
      <c r="VEU20" s="354"/>
      <c r="VEX20" s="351"/>
      <c r="VEY20" s="352"/>
      <c r="VEZ20" s="353"/>
      <c r="VFB20" s="353"/>
      <c r="VFC20" s="351"/>
      <c r="VFD20" s="352"/>
      <c r="VFE20" s="353"/>
      <c r="VFF20" s="31"/>
      <c r="VFG20" s="353"/>
      <c r="VFH20" s="351"/>
      <c r="VFI20" s="353"/>
      <c r="VFJ20" s="353"/>
      <c r="VFK20" s="354"/>
      <c r="VFN20" s="351"/>
      <c r="VFO20" s="352"/>
      <c r="VFP20" s="353"/>
      <c r="VFR20" s="353"/>
      <c r="VFS20" s="351"/>
      <c r="VFT20" s="352"/>
      <c r="VFU20" s="353"/>
      <c r="VFV20" s="31"/>
      <c r="VFW20" s="353"/>
      <c r="VFX20" s="351"/>
      <c r="VFY20" s="353"/>
      <c r="VFZ20" s="353"/>
      <c r="VGA20" s="354"/>
      <c r="VGD20" s="351"/>
      <c r="VGE20" s="352"/>
      <c r="VGF20" s="353"/>
      <c r="VGH20" s="353"/>
      <c r="VGI20" s="351"/>
      <c r="VGJ20" s="352"/>
      <c r="VGK20" s="353"/>
      <c r="VGL20" s="31"/>
      <c r="VGM20" s="353"/>
      <c r="VGN20" s="351"/>
      <c r="VGO20" s="353"/>
      <c r="VGP20" s="353"/>
      <c r="VGQ20" s="354"/>
      <c r="VGT20" s="351"/>
      <c r="VGU20" s="352"/>
      <c r="VGV20" s="353"/>
      <c r="VGX20" s="353"/>
      <c r="VGY20" s="351"/>
      <c r="VGZ20" s="352"/>
      <c r="VHA20" s="353"/>
      <c r="VHB20" s="31"/>
      <c r="VHC20" s="353"/>
      <c r="VHD20" s="351"/>
      <c r="VHE20" s="353"/>
      <c r="VHF20" s="353"/>
      <c r="VHG20" s="354"/>
      <c r="VHJ20" s="351"/>
      <c r="VHK20" s="352"/>
      <c r="VHL20" s="353"/>
      <c r="VHN20" s="353"/>
      <c r="VHO20" s="351"/>
      <c r="VHP20" s="352"/>
      <c r="VHQ20" s="353"/>
      <c r="VHR20" s="31"/>
      <c r="VHS20" s="353"/>
      <c r="VHT20" s="351"/>
      <c r="VHU20" s="353"/>
      <c r="VHV20" s="353"/>
      <c r="VHW20" s="354"/>
      <c r="VHZ20" s="351"/>
      <c r="VIA20" s="352"/>
      <c r="VIB20" s="353"/>
      <c r="VID20" s="353"/>
      <c r="VIE20" s="351"/>
      <c r="VIF20" s="352"/>
      <c r="VIG20" s="353"/>
      <c r="VIH20" s="31"/>
      <c r="VII20" s="353"/>
      <c r="VIJ20" s="351"/>
      <c r="VIK20" s="353"/>
      <c r="VIL20" s="353"/>
      <c r="VIM20" s="354"/>
      <c r="VIP20" s="351"/>
      <c r="VIQ20" s="352"/>
      <c r="VIR20" s="353"/>
      <c r="VIT20" s="353"/>
      <c r="VIU20" s="351"/>
      <c r="VIV20" s="352"/>
      <c r="VIW20" s="353"/>
      <c r="VIX20" s="31"/>
      <c r="VIY20" s="353"/>
      <c r="VIZ20" s="351"/>
      <c r="VJA20" s="353"/>
      <c r="VJB20" s="353"/>
      <c r="VJC20" s="354"/>
      <c r="VJF20" s="351"/>
      <c r="VJG20" s="352"/>
      <c r="VJH20" s="353"/>
      <c r="VJJ20" s="353"/>
      <c r="VJK20" s="351"/>
      <c r="VJL20" s="352"/>
      <c r="VJM20" s="353"/>
      <c r="VJN20" s="31"/>
      <c r="VJO20" s="353"/>
      <c r="VJP20" s="351"/>
      <c r="VJQ20" s="353"/>
      <c r="VJR20" s="353"/>
      <c r="VJS20" s="354"/>
      <c r="VJV20" s="351"/>
      <c r="VJW20" s="352"/>
      <c r="VJX20" s="353"/>
      <c r="VJZ20" s="353"/>
      <c r="VKA20" s="351"/>
      <c r="VKB20" s="352"/>
      <c r="VKC20" s="353"/>
      <c r="VKD20" s="31"/>
      <c r="VKE20" s="353"/>
      <c r="VKF20" s="351"/>
      <c r="VKG20" s="353"/>
      <c r="VKH20" s="353"/>
      <c r="VKI20" s="354"/>
      <c r="VKL20" s="351"/>
      <c r="VKM20" s="352"/>
      <c r="VKN20" s="353"/>
      <c r="VKP20" s="353"/>
      <c r="VKQ20" s="351"/>
      <c r="VKR20" s="352"/>
      <c r="VKS20" s="353"/>
      <c r="VKT20" s="31"/>
      <c r="VKU20" s="353"/>
      <c r="VKV20" s="351"/>
      <c r="VKW20" s="353"/>
      <c r="VKX20" s="353"/>
      <c r="VKY20" s="354"/>
      <c r="VLB20" s="351"/>
      <c r="VLC20" s="352"/>
      <c r="VLD20" s="353"/>
      <c r="VLF20" s="353"/>
      <c r="VLG20" s="351"/>
      <c r="VLH20" s="352"/>
      <c r="VLI20" s="353"/>
      <c r="VLJ20" s="31"/>
      <c r="VLK20" s="353"/>
      <c r="VLL20" s="351"/>
      <c r="VLM20" s="353"/>
      <c r="VLN20" s="353"/>
      <c r="VLO20" s="354"/>
      <c r="VLR20" s="351"/>
      <c r="VLS20" s="352"/>
      <c r="VLT20" s="353"/>
      <c r="VLV20" s="353"/>
      <c r="VLW20" s="351"/>
      <c r="VLX20" s="352"/>
      <c r="VLY20" s="353"/>
      <c r="VLZ20" s="31"/>
      <c r="VMA20" s="353"/>
      <c r="VMB20" s="351"/>
      <c r="VMC20" s="353"/>
      <c r="VMD20" s="353"/>
      <c r="VME20" s="354"/>
      <c r="VMH20" s="351"/>
      <c r="VMI20" s="352"/>
      <c r="VMJ20" s="353"/>
      <c r="VML20" s="353"/>
      <c r="VMM20" s="351"/>
      <c r="VMN20" s="352"/>
      <c r="VMO20" s="353"/>
      <c r="VMP20" s="31"/>
      <c r="VMQ20" s="353"/>
      <c r="VMR20" s="351"/>
      <c r="VMS20" s="353"/>
      <c r="VMT20" s="353"/>
      <c r="VMU20" s="354"/>
      <c r="VMX20" s="351"/>
      <c r="VMY20" s="352"/>
      <c r="VMZ20" s="353"/>
      <c r="VNB20" s="353"/>
      <c r="VNC20" s="351"/>
      <c r="VND20" s="352"/>
      <c r="VNE20" s="353"/>
      <c r="VNF20" s="31"/>
      <c r="VNG20" s="353"/>
      <c r="VNH20" s="351"/>
      <c r="VNI20" s="353"/>
      <c r="VNJ20" s="353"/>
      <c r="VNK20" s="354"/>
      <c r="VNN20" s="351"/>
      <c r="VNO20" s="352"/>
      <c r="VNP20" s="353"/>
      <c r="VNR20" s="353"/>
      <c r="VNS20" s="351"/>
      <c r="VNT20" s="352"/>
      <c r="VNU20" s="353"/>
      <c r="VNV20" s="31"/>
      <c r="VNW20" s="353"/>
      <c r="VNX20" s="351"/>
      <c r="VNY20" s="353"/>
      <c r="VNZ20" s="353"/>
      <c r="VOA20" s="354"/>
      <c r="VOD20" s="351"/>
      <c r="VOE20" s="352"/>
      <c r="VOF20" s="353"/>
      <c r="VOH20" s="353"/>
      <c r="VOI20" s="351"/>
      <c r="VOJ20" s="352"/>
      <c r="VOK20" s="353"/>
      <c r="VOL20" s="31"/>
      <c r="VOM20" s="353"/>
      <c r="VON20" s="351"/>
      <c r="VOO20" s="353"/>
      <c r="VOP20" s="353"/>
      <c r="VOQ20" s="354"/>
      <c r="VOT20" s="351"/>
      <c r="VOU20" s="352"/>
      <c r="VOV20" s="353"/>
      <c r="VOX20" s="353"/>
      <c r="VOY20" s="351"/>
      <c r="VOZ20" s="352"/>
      <c r="VPA20" s="353"/>
      <c r="VPB20" s="31"/>
      <c r="VPC20" s="353"/>
      <c r="VPD20" s="351"/>
      <c r="VPE20" s="353"/>
      <c r="VPF20" s="353"/>
      <c r="VPG20" s="354"/>
      <c r="VPJ20" s="351"/>
      <c r="VPK20" s="352"/>
      <c r="VPL20" s="353"/>
      <c r="VPN20" s="353"/>
      <c r="VPO20" s="351"/>
      <c r="VPP20" s="352"/>
      <c r="VPQ20" s="353"/>
      <c r="VPR20" s="31"/>
      <c r="VPS20" s="353"/>
      <c r="VPT20" s="351"/>
      <c r="VPU20" s="353"/>
      <c r="VPV20" s="353"/>
      <c r="VPW20" s="354"/>
      <c r="VPZ20" s="351"/>
      <c r="VQA20" s="352"/>
      <c r="VQB20" s="353"/>
      <c r="VQD20" s="353"/>
      <c r="VQE20" s="351"/>
      <c r="VQF20" s="352"/>
      <c r="VQG20" s="353"/>
      <c r="VQH20" s="31"/>
      <c r="VQI20" s="353"/>
      <c r="VQJ20" s="351"/>
      <c r="VQK20" s="353"/>
      <c r="VQL20" s="353"/>
      <c r="VQM20" s="354"/>
      <c r="VQP20" s="351"/>
      <c r="VQQ20" s="352"/>
      <c r="VQR20" s="353"/>
      <c r="VQT20" s="353"/>
      <c r="VQU20" s="351"/>
      <c r="VQV20" s="352"/>
      <c r="VQW20" s="353"/>
      <c r="VQX20" s="31"/>
      <c r="VQY20" s="353"/>
      <c r="VQZ20" s="351"/>
      <c r="VRA20" s="353"/>
      <c r="VRB20" s="353"/>
      <c r="VRC20" s="354"/>
      <c r="VRF20" s="351"/>
      <c r="VRG20" s="352"/>
      <c r="VRH20" s="353"/>
      <c r="VRJ20" s="353"/>
      <c r="VRK20" s="351"/>
      <c r="VRL20" s="352"/>
      <c r="VRM20" s="353"/>
      <c r="VRN20" s="31"/>
      <c r="VRO20" s="353"/>
      <c r="VRP20" s="351"/>
      <c r="VRQ20" s="353"/>
      <c r="VRR20" s="353"/>
      <c r="VRS20" s="354"/>
      <c r="VRV20" s="351"/>
      <c r="VRW20" s="352"/>
      <c r="VRX20" s="353"/>
      <c r="VRZ20" s="353"/>
      <c r="VSA20" s="351"/>
      <c r="VSB20" s="352"/>
      <c r="VSC20" s="353"/>
      <c r="VSD20" s="31"/>
      <c r="VSE20" s="353"/>
      <c r="VSF20" s="351"/>
      <c r="VSG20" s="353"/>
      <c r="VSH20" s="353"/>
      <c r="VSI20" s="354"/>
      <c r="VSL20" s="351"/>
      <c r="VSM20" s="352"/>
      <c r="VSN20" s="353"/>
      <c r="VSP20" s="353"/>
      <c r="VSQ20" s="351"/>
      <c r="VSR20" s="352"/>
      <c r="VSS20" s="353"/>
      <c r="VST20" s="31"/>
      <c r="VSU20" s="353"/>
      <c r="VSV20" s="351"/>
      <c r="VSW20" s="353"/>
      <c r="VSX20" s="353"/>
      <c r="VSY20" s="354"/>
      <c r="VTB20" s="351"/>
      <c r="VTC20" s="352"/>
      <c r="VTD20" s="353"/>
      <c r="VTF20" s="353"/>
      <c r="VTG20" s="351"/>
      <c r="VTH20" s="352"/>
      <c r="VTI20" s="353"/>
      <c r="VTJ20" s="31"/>
      <c r="VTK20" s="353"/>
      <c r="VTL20" s="351"/>
      <c r="VTM20" s="353"/>
      <c r="VTN20" s="353"/>
      <c r="VTO20" s="354"/>
      <c r="VTR20" s="351"/>
      <c r="VTS20" s="352"/>
      <c r="VTT20" s="353"/>
      <c r="VTV20" s="353"/>
      <c r="VTW20" s="351"/>
      <c r="VTX20" s="352"/>
      <c r="VTY20" s="353"/>
      <c r="VTZ20" s="31"/>
      <c r="VUA20" s="353"/>
      <c r="VUB20" s="351"/>
      <c r="VUC20" s="353"/>
      <c r="VUD20" s="353"/>
      <c r="VUE20" s="354"/>
      <c r="VUH20" s="351"/>
      <c r="VUI20" s="352"/>
      <c r="VUJ20" s="353"/>
      <c r="VUL20" s="353"/>
      <c r="VUM20" s="351"/>
      <c r="VUN20" s="352"/>
      <c r="VUO20" s="353"/>
      <c r="VUP20" s="31"/>
      <c r="VUQ20" s="353"/>
      <c r="VUR20" s="351"/>
      <c r="VUS20" s="353"/>
      <c r="VUT20" s="353"/>
      <c r="VUU20" s="354"/>
      <c r="VUX20" s="351"/>
      <c r="VUY20" s="352"/>
      <c r="VUZ20" s="353"/>
      <c r="VVB20" s="353"/>
      <c r="VVC20" s="351"/>
      <c r="VVD20" s="352"/>
      <c r="VVE20" s="353"/>
      <c r="VVF20" s="31"/>
      <c r="VVG20" s="353"/>
      <c r="VVH20" s="351"/>
      <c r="VVI20" s="353"/>
      <c r="VVJ20" s="353"/>
      <c r="VVK20" s="354"/>
      <c r="VVN20" s="351"/>
      <c r="VVO20" s="352"/>
      <c r="VVP20" s="353"/>
      <c r="VVR20" s="353"/>
      <c r="VVS20" s="351"/>
      <c r="VVT20" s="352"/>
      <c r="VVU20" s="353"/>
      <c r="VVV20" s="31"/>
      <c r="VVW20" s="353"/>
      <c r="VVX20" s="351"/>
      <c r="VVY20" s="353"/>
      <c r="VVZ20" s="353"/>
      <c r="VWA20" s="354"/>
      <c r="VWD20" s="351"/>
      <c r="VWE20" s="352"/>
      <c r="VWF20" s="353"/>
      <c r="VWH20" s="353"/>
      <c r="VWI20" s="351"/>
      <c r="VWJ20" s="352"/>
      <c r="VWK20" s="353"/>
      <c r="VWL20" s="31"/>
      <c r="VWM20" s="353"/>
      <c r="VWN20" s="351"/>
      <c r="VWO20" s="353"/>
      <c r="VWP20" s="353"/>
      <c r="VWQ20" s="354"/>
      <c r="VWT20" s="351"/>
      <c r="VWU20" s="352"/>
      <c r="VWV20" s="353"/>
      <c r="VWX20" s="353"/>
      <c r="VWY20" s="351"/>
      <c r="VWZ20" s="352"/>
      <c r="VXA20" s="353"/>
      <c r="VXB20" s="31"/>
      <c r="VXC20" s="353"/>
      <c r="VXD20" s="351"/>
      <c r="VXE20" s="353"/>
      <c r="VXF20" s="353"/>
      <c r="VXG20" s="354"/>
      <c r="VXJ20" s="351"/>
      <c r="VXK20" s="352"/>
      <c r="VXL20" s="353"/>
      <c r="VXN20" s="353"/>
      <c r="VXO20" s="351"/>
      <c r="VXP20" s="352"/>
      <c r="VXQ20" s="353"/>
      <c r="VXR20" s="31"/>
      <c r="VXS20" s="353"/>
      <c r="VXT20" s="351"/>
      <c r="VXU20" s="353"/>
      <c r="VXV20" s="353"/>
      <c r="VXW20" s="354"/>
      <c r="VXZ20" s="351"/>
      <c r="VYA20" s="352"/>
      <c r="VYB20" s="353"/>
      <c r="VYD20" s="353"/>
      <c r="VYE20" s="351"/>
      <c r="VYF20" s="352"/>
      <c r="VYG20" s="353"/>
      <c r="VYH20" s="31"/>
      <c r="VYI20" s="353"/>
      <c r="VYJ20" s="351"/>
      <c r="VYK20" s="353"/>
      <c r="VYL20" s="353"/>
      <c r="VYM20" s="354"/>
      <c r="VYP20" s="351"/>
      <c r="VYQ20" s="352"/>
      <c r="VYR20" s="353"/>
      <c r="VYT20" s="353"/>
      <c r="VYU20" s="351"/>
      <c r="VYV20" s="352"/>
      <c r="VYW20" s="353"/>
      <c r="VYX20" s="31"/>
      <c r="VYY20" s="353"/>
      <c r="VYZ20" s="351"/>
      <c r="VZA20" s="353"/>
      <c r="VZB20" s="353"/>
      <c r="VZC20" s="354"/>
      <c r="VZF20" s="351"/>
      <c r="VZG20" s="352"/>
      <c r="VZH20" s="353"/>
      <c r="VZJ20" s="353"/>
      <c r="VZK20" s="351"/>
      <c r="VZL20" s="352"/>
      <c r="VZM20" s="353"/>
      <c r="VZN20" s="31"/>
      <c r="VZO20" s="353"/>
      <c r="VZP20" s="351"/>
      <c r="VZQ20" s="353"/>
      <c r="VZR20" s="353"/>
      <c r="VZS20" s="354"/>
      <c r="VZV20" s="351"/>
      <c r="VZW20" s="352"/>
      <c r="VZX20" s="353"/>
      <c r="VZZ20" s="353"/>
      <c r="WAA20" s="351"/>
      <c r="WAB20" s="352"/>
      <c r="WAC20" s="353"/>
      <c r="WAD20" s="31"/>
      <c r="WAE20" s="353"/>
      <c r="WAF20" s="351"/>
      <c r="WAG20" s="353"/>
      <c r="WAH20" s="353"/>
      <c r="WAI20" s="354"/>
      <c r="WAL20" s="351"/>
      <c r="WAM20" s="352"/>
      <c r="WAN20" s="353"/>
      <c r="WAP20" s="353"/>
      <c r="WAQ20" s="351"/>
      <c r="WAR20" s="352"/>
      <c r="WAS20" s="353"/>
      <c r="WAT20" s="31"/>
      <c r="WAU20" s="353"/>
      <c r="WAV20" s="351"/>
      <c r="WAW20" s="353"/>
      <c r="WAX20" s="353"/>
      <c r="WAY20" s="354"/>
      <c r="WBB20" s="351"/>
      <c r="WBC20" s="352"/>
      <c r="WBD20" s="353"/>
      <c r="WBF20" s="353"/>
      <c r="WBG20" s="351"/>
      <c r="WBH20" s="352"/>
      <c r="WBI20" s="353"/>
      <c r="WBJ20" s="31"/>
      <c r="WBK20" s="353"/>
      <c r="WBL20" s="351"/>
      <c r="WBM20" s="353"/>
      <c r="WBN20" s="353"/>
      <c r="WBO20" s="354"/>
      <c r="WBR20" s="351"/>
      <c r="WBS20" s="352"/>
      <c r="WBT20" s="353"/>
      <c r="WBV20" s="353"/>
      <c r="WBW20" s="351"/>
      <c r="WBX20" s="352"/>
      <c r="WBY20" s="353"/>
      <c r="WBZ20" s="31"/>
      <c r="WCA20" s="353"/>
      <c r="WCB20" s="351"/>
      <c r="WCC20" s="353"/>
      <c r="WCD20" s="353"/>
      <c r="WCE20" s="354"/>
      <c r="WCH20" s="351"/>
      <c r="WCI20" s="352"/>
      <c r="WCJ20" s="353"/>
      <c r="WCL20" s="353"/>
      <c r="WCM20" s="351"/>
      <c r="WCN20" s="352"/>
      <c r="WCO20" s="353"/>
      <c r="WCP20" s="31"/>
      <c r="WCQ20" s="353"/>
      <c r="WCR20" s="351"/>
      <c r="WCS20" s="353"/>
      <c r="WCT20" s="353"/>
      <c r="WCU20" s="354"/>
      <c r="WCX20" s="351"/>
      <c r="WCY20" s="352"/>
      <c r="WCZ20" s="353"/>
      <c r="WDB20" s="353"/>
      <c r="WDC20" s="351"/>
      <c r="WDD20" s="352"/>
      <c r="WDE20" s="353"/>
      <c r="WDF20" s="31"/>
      <c r="WDG20" s="353"/>
      <c r="WDH20" s="351"/>
      <c r="WDI20" s="353"/>
      <c r="WDJ20" s="353"/>
      <c r="WDK20" s="354"/>
      <c r="WDN20" s="351"/>
      <c r="WDO20" s="352"/>
      <c r="WDP20" s="353"/>
      <c r="WDR20" s="353"/>
      <c r="WDS20" s="351"/>
      <c r="WDT20" s="352"/>
      <c r="WDU20" s="353"/>
      <c r="WDV20" s="31"/>
      <c r="WDW20" s="353"/>
      <c r="WDX20" s="351"/>
      <c r="WDY20" s="353"/>
      <c r="WDZ20" s="353"/>
      <c r="WEA20" s="354"/>
      <c r="WED20" s="351"/>
      <c r="WEE20" s="352"/>
      <c r="WEF20" s="353"/>
      <c r="WEH20" s="353"/>
      <c r="WEI20" s="351"/>
      <c r="WEJ20" s="352"/>
      <c r="WEK20" s="353"/>
      <c r="WEL20" s="31"/>
      <c r="WEM20" s="353"/>
      <c r="WEN20" s="351"/>
      <c r="WEO20" s="353"/>
      <c r="WEP20" s="353"/>
      <c r="WEQ20" s="354"/>
      <c r="WET20" s="351"/>
      <c r="WEU20" s="352"/>
      <c r="WEV20" s="353"/>
      <c r="WEX20" s="353"/>
      <c r="WEY20" s="351"/>
      <c r="WEZ20" s="352"/>
      <c r="WFA20" s="353"/>
      <c r="WFB20" s="31"/>
      <c r="WFC20" s="353"/>
      <c r="WFD20" s="351"/>
      <c r="WFE20" s="353"/>
      <c r="WFF20" s="353"/>
      <c r="WFG20" s="354"/>
      <c r="WFJ20" s="351"/>
      <c r="WFK20" s="352"/>
      <c r="WFL20" s="353"/>
      <c r="WFN20" s="353"/>
      <c r="WFO20" s="351"/>
      <c r="WFP20" s="352"/>
      <c r="WFQ20" s="353"/>
      <c r="WFR20" s="31"/>
      <c r="WFS20" s="353"/>
      <c r="WFT20" s="351"/>
      <c r="WFU20" s="353"/>
      <c r="WFV20" s="353"/>
      <c r="WFW20" s="354"/>
      <c r="WFZ20" s="351"/>
      <c r="WGA20" s="352"/>
      <c r="WGB20" s="353"/>
      <c r="WGD20" s="353"/>
      <c r="WGE20" s="351"/>
      <c r="WGF20" s="352"/>
      <c r="WGG20" s="353"/>
      <c r="WGH20" s="31"/>
      <c r="WGI20" s="353"/>
      <c r="WGJ20" s="351"/>
      <c r="WGK20" s="353"/>
      <c r="WGL20" s="353"/>
      <c r="WGM20" s="354"/>
      <c r="WGP20" s="351"/>
      <c r="WGQ20" s="352"/>
      <c r="WGR20" s="353"/>
      <c r="WGT20" s="353"/>
      <c r="WGU20" s="351"/>
      <c r="WGV20" s="352"/>
      <c r="WGW20" s="353"/>
      <c r="WGX20" s="31"/>
      <c r="WGY20" s="353"/>
      <c r="WGZ20" s="351"/>
      <c r="WHA20" s="353"/>
      <c r="WHB20" s="353"/>
      <c r="WHC20" s="354"/>
      <c r="WHF20" s="351"/>
      <c r="WHG20" s="352"/>
      <c r="WHH20" s="353"/>
      <c r="WHJ20" s="353"/>
      <c r="WHK20" s="351"/>
      <c r="WHL20" s="352"/>
      <c r="WHM20" s="353"/>
      <c r="WHN20" s="31"/>
      <c r="WHO20" s="353"/>
      <c r="WHP20" s="351"/>
      <c r="WHQ20" s="353"/>
      <c r="WHR20" s="353"/>
      <c r="WHS20" s="354"/>
      <c r="WHV20" s="351"/>
      <c r="WHW20" s="352"/>
      <c r="WHX20" s="353"/>
      <c r="WHZ20" s="353"/>
      <c r="WIA20" s="351"/>
      <c r="WIB20" s="352"/>
      <c r="WIC20" s="353"/>
      <c r="WID20" s="31"/>
      <c r="WIE20" s="353"/>
      <c r="WIF20" s="351"/>
      <c r="WIG20" s="353"/>
      <c r="WIH20" s="353"/>
      <c r="WII20" s="354"/>
      <c r="WIL20" s="351"/>
      <c r="WIM20" s="352"/>
      <c r="WIN20" s="353"/>
      <c r="WIP20" s="353"/>
      <c r="WIQ20" s="351"/>
      <c r="WIR20" s="352"/>
      <c r="WIS20" s="353"/>
      <c r="WIT20" s="31"/>
      <c r="WIU20" s="353"/>
      <c r="WIV20" s="351"/>
      <c r="WIW20" s="353"/>
      <c r="WIX20" s="353"/>
      <c r="WIY20" s="354"/>
      <c r="WJB20" s="351"/>
      <c r="WJC20" s="352"/>
      <c r="WJD20" s="353"/>
      <c r="WJF20" s="353"/>
      <c r="WJG20" s="351"/>
      <c r="WJH20" s="352"/>
      <c r="WJI20" s="353"/>
      <c r="WJJ20" s="31"/>
      <c r="WJK20" s="353"/>
      <c r="WJL20" s="351"/>
      <c r="WJM20" s="353"/>
      <c r="WJN20" s="353"/>
      <c r="WJO20" s="354"/>
      <c r="WJR20" s="351"/>
      <c r="WJS20" s="352"/>
      <c r="WJT20" s="353"/>
      <c r="WJV20" s="353"/>
      <c r="WJW20" s="351"/>
      <c r="WJX20" s="352"/>
      <c r="WJY20" s="353"/>
      <c r="WJZ20" s="31"/>
      <c r="WKA20" s="353"/>
      <c r="WKB20" s="351"/>
      <c r="WKC20" s="353"/>
      <c r="WKD20" s="353"/>
      <c r="WKE20" s="354"/>
      <c r="WKH20" s="351"/>
      <c r="WKI20" s="352"/>
      <c r="WKJ20" s="353"/>
      <c r="WKL20" s="353"/>
      <c r="WKM20" s="351"/>
      <c r="WKN20" s="352"/>
      <c r="WKO20" s="353"/>
      <c r="WKP20" s="31"/>
      <c r="WKQ20" s="353"/>
      <c r="WKR20" s="351"/>
      <c r="WKS20" s="353"/>
      <c r="WKT20" s="353"/>
      <c r="WKU20" s="354"/>
      <c r="WKX20" s="351"/>
      <c r="WKY20" s="352"/>
      <c r="WKZ20" s="353"/>
      <c r="WLB20" s="353"/>
      <c r="WLC20" s="351"/>
      <c r="WLD20" s="352"/>
      <c r="WLE20" s="353"/>
      <c r="WLF20" s="31"/>
      <c r="WLG20" s="353"/>
      <c r="WLH20" s="351"/>
      <c r="WLI20" s="353"/>
      <c r="WLJ20" s="353"/>
      <c r="WLK20" s="354"/>
      <c r="WLN20" s="351"/>
      <c r="WLO20" s="352"/>
      <c r="WLP20" s="353"/>
      <c r="WLR20" s="353"/>
      <c r="WLS20" s="351"/>
      <c r="WLT20" s="352"/>
      <c r="WLU20" s="353"/>
      <c r="WLV20" s="31"/>
      <c r="WLW20" s="353"/>
      <c r="WLX20" s="351"/>
      <c r="WLY20" s="353"/>
      <c r="WLZ20" s="353"/>
      <c r="WMA20" s="354"/>
      <c r="WMD20" s="351"/>
      <c r="WME20" s="352"/>
      <c r="WMF20" s="353"/>
      <c r="WMH20" s="353"/>
      <c r="WMI20" s="351"/>
      <c r="WMJ20" s="352"/>
      <c r="WMK20" s="353"/>
      <c r="WML20" s="31"/>
      <c r="WMM20" s="353"/>
      <c r="WMN20" s="351"/>
      <c r="WMO20" s="353"/>
      <c r="WMP20" s="353"/>
      <c r="WMQ20" s="354"/>
      <c r="WMT20" s="351"/>
      <c r="WMU20" s="352"/>
      <c r="WMV20" s="353"/>
      <c r="WMX20" s="353"/>
      <c r="WMY20" s="351"/>
      <c r="WMZ20" s="352"/>
      <c r="WNA20" s="353"/>
      <c r="WNB20" s="31"/>
      <c r="WNC20" s="353"/>
      <c r="WND20" s="351"/>
      <c r="WNE20" s="353"/>
      <c r="WNF20" s="353"/>
      <c r="WNG20" s="354"/>
      <c r="WNJ20" s="351"/>
      <c r="WNK20" s="352"/>
      <c r="WNL20" s="353"/>
      <c r="WNN20" s="353"/>
      <c r="WNO20" s="351"/>
      <c r="WNP20" s="352"/>
      <c r="WNQ20" s="353"/>
      <c r="WNR20" s="31"/>
      <c r="WNS20" s="353"/>
      <c r="WNT20" s="351"/>
      <c r="WNU20" s="353"/>
      <c r="WNV20" s="353"/>
      <c r="WNW20" s="354"/>
      <c r="WNZ20" s="351"/>
      <c r="WOA20" s="352"/>
      <c r="WOB20" s="353"/>
      <c r="WOD20" s="353"/>
      <c r="WOE20" s="351"/>
      <c r="WOF20" s="352"/>
      <c r="WOG20" s="353"/>
      <c r="WOH20" s="31"/>
      <c r="WOI20" s="353"/>
      <c r="WOJ20" s="351"/>
      <c r="WOK20" s="353"/>
      <c r="WOL20" s="353"/>
      <c r="WOM20" s="354"/>
      <c r="WOP20" s="351"/>
      <c r="WOQ20" s="352"/>
      <c r="WOR20" s="353"/>
      <c r="WOT20" s="353"/>
      <c r="WOU20" s="351"/>
      <c r="WOV20" s="352"/>
      <c r="WOW20" s="353"/>
      <c r="WOX20" s="31"/>
      <c r="WOY20" s="353"/>
      <c r="WOZ20" s="351"/>
      <c r="WPA20" s="353"/>
      <c r="WPB20" s="353"/>
      <c r="WPC20" s="354"/>
      <c r="WPF20" s="351"/>
      <c r="WPG20" s="352"/>
      <c r="WPH20" s="353"/>
      <c r="WPJ20" s="353"/>
      <c r="WPK20" s="351"/>
      <c r="WPL20" s="352"/>
      <c r="WPM20" s="353"/>
      <c r="WPN20" s="31"/>
      <c r="WPO20" s="353"/>
      <c r="WPP20" s="351"/>
      <c r="WPQ20" s="353"/>
      <c r="WPR20" s="353"/>
      <c r="WPS20" s="354"/>
      <c r="WPV20" s="351"/>
      <c r="WPW20" s="352"/>
      <c r="WPX20" s="353"/>
      <c r="WPZ20" s="353"/>
      <c r="WQA20" s="351"/>
      <c r="WQB20" s="352"/>
      <c r="WQC20" s="353"/>
      <c r="WQD20" s="31"/>
      <c r="WQE20" s="353"/>
      <c r="WQF20" s="351"/>
      <c r="WQG20" s="353"/>
      <c r="WQH20" s="353"/>
      <c r="WQI20" s="354"/>
      <c r="WQL20" s="351"/>
      <c r="WQM20" s="352"/>
      <c r="WQN20" s="353"/>
      <c r="WQP20" s="353"/>
      <c r="WQQ20" s="351"/>
      <c r="WQR20" s="352"/>
      <c r="WQS20" s="353"/>
      <c r="WQT20" s="31"/>
      <c r="WQU20" s="353"/>
      <c r="WQV20" s="351"/>
      <c r="WQW20" s="353"/>
      <c r="WQX20" s="353"/>
      <c r="WQY20" s="354"/>
      <c r="WRB20" s="351"/>
      <c r="WRC20" s="352"/>
      <c r="WRD20" s="353"/>
      <c r="WRF20" s="353"/>
      <c r="WRG20" s="351"/>
      <c r="WRH20" s="352"/>
      <c r="WRI20" s="353"/>
      <c r="WRJ20" s="31"/>
      <c r="WRK20" s="353"/>
      <c r="WRL20" s="351"/>
      <c r="WRM20" s="353"/>
      <c r="WRN20" s="353"/>
      <c r="WRO20" s="354"/>
      <c r="WRR20" s="351"/>
      <c r="WRS20" s="352"/>
      <c r="WRT20" s="353"/>
      <c r="WRV20" s="353"/>
      <c r="WRW20" s="351"/>
      <c r="WRX20" s="352"/>
      <c r="WRY20" s="353"/>
      <c r="WRZ20" s="31"/>
      <c r="WSA20" s="353"/>
      <c r="WSB20" s="351"/>
      <c r="WSC20" s="353"/>
      <c r="WSD20" s="353"/>
      <c r="WSE20" s="354"/>
      <c r="WSH20" s="351"/>
      <c r="WSI20" s="352"/>
      <c r="WSJ20" s="353"/>
      <c r="WSL20" s="353"/>
      <c r="WSM20" s="351"/>
      <c r="WSN20" s="352"/>
      <c r="WSO20" s="353"/>
      <c r="WSP20" s="31"/>
      <c r="WSQ20" s="353"/>
      <c r="WSR20" s="351"/>
      <c r="WSS20" s="353"/>
      <c r="WST20" s="353"/>
      <c r="WSU20" s="354"/>
      <c r="WSX20" s="351"/>
      <c r="WSY20" s="352"/>
      <c r="WSZ20" s="353"/>
      <c r="WTB20" s="353"/>
      <c r="WTC20" s="351"/>
      <c r="WTD20" s="352"/>
      <c r="WTE20" s="353"/>
      <c r="WTF20" s="31"/>
      <c r="WTG20" s="353"/>
      <c r="WTH20" s="351"/>
      <c r="WTI20" s="353"/>
      <c r="WTJ20" s="353"/>
      <c r="WTK20" s="354"/>
      <c r="WTN20" s="351"/>
      <c r="WTO20" s="352"/>
      <c r="WTP20" s="353"/>
      <c r="WTR20" s="353"/>
      <c r="WTS20" s="351"/>
      <c r="WTT20" s="352"/>
      <c r="WTU20" s="353"/>
      <c r="WTV20" s="31"/>
      <c r="WTW20" s="353"/>
      <c r="WTX20" s="351"/>
      <c r="WTY20" s="353"/>
      <c r="WTZ20" s="353"/>
      <c r="WUA20" s="354"/>
      <c r="WUD20" s="351"/>
      <c r="WUE20" s="352"/>
      <c r="WUF20" s="353"/>
      <c r="WUH20" s="353"/>
      <c r="WUI20" s="351"/>
      <c r="WUJ20" s="352"/>
      <c r="WUK20" s="353"/>
      <c r="WUL20" s="31"/>
      <c r="WUM20" s="353"/>
      <c r="WUN20" s="351"/>
      <c r="WUO20" s="353"/>
      <c r="WUP20" s="353"/>
      <c r="WUQ20" s="354"/>
      <c r="WUT20" s="351"/>
      <c r="WUU20" s="352"/>
      <c r="WUV20" s="353"/>
      <c r="WUX20" s="353"/>
      <c r="WUY20" s="351"/>
      <c r="WUZ20" s="352"/>
      <c r="WVA20" s="353"/>
      <c r="WVB20" s="31"/>
      <c r="WVC20" s="353"/>
      <c r="WVD20" s="351"/>
      <c r="WVE20" s="353"/>
      <c r="WVF20" s="353"/>
      <c r="WVG20" s="354"/>
      <c r="WVJ20" s="351"/>
      <c r="WVK20" s="352"/>
      <c r="WVL20" s="353"/>
      <c r="WVN20" s="353"/>
      <c r="WVO20" s="351"/>
      <c r="WVP20" s="352"/>
      <c r="WVQ20" s="353"/>
      <c r="WVR20" s="31"/>
      <c r="WVS20" s="353"/>
      <c r="WVT20" s="351"/>
      <c r="WVU20" s="353"/>
      <c r="WVV20" s="353"/>
      <c r="WVW20" s="354"/>
      <c r="WVZ20" s="351"/>
      <c r="WWA20" s="352"/>
      <c r="WWB20" s="353"/>
      <c r="WWD20" s="353"/>
      <c r="WWE20" s="351"/>
      <c r="WWF20" s="352"/>
      <c r="WWG20" s="353"/>
      <c r="WWH20" s="31"/>
      <c r="WWI20" s="353"/>
      <c r="WWJ20" s="351"/>
      <c r="WWK20" s="353"/>
      <c r="WWL20" s="353"/>
      <c r="WWM20" s="354"/>
      <c r="WWP20" s="351"/>
      <c r="WWQ20" s="352"/>
      <c r="WWR20" s="353"/>
      <c r="WWT20" s="353"/>
      <c r="WWU20" s="351"/>
      <c r="WWV20" s="352"/>
      <c r="WWW20" s="353"/>
      <c r="WWX20" s="31"/>
      <c r="WWY20" s="353"/>
      <c r="WWZ20" s="351"/>
      <c r="WXA20" s="353"/>
      <c r="WXB20" s="353"/>
      <c r="WXC20" s="354"/>
      <c r="WXF20" s="351"/>
      <c r="WXG20" s="352"/>
      <c r="WXH20" s="353"/>
      <c r="WXJ20" s="353"/>
      <c r="WXK20" s="351"/>
      <c r="WXL20" s="352"/>
      <c r="WXM20" s="353"/>
      <c r="WXN20" s="31"/>
      <c r="WXO20" s="353"/>
      <c r="WXP20" s="351"/>
      <c r="WXQ20" s="353"/>
      <c r="WXR20" s="353"/>
      <c r="WXS20" s="354"/>
      <c r="WXV20" s="351"/>
      <c r="WXW20" s="352"/>
      <c r="WXX20" s="353"/>
      <c r="WXZ20" s="353"/>
      <c r="WYA20" s="351"/>
      <c r="WYB20" s="352"/>
      <c r="WYC20" s="353"/>
      <c r="WYD20" s="31"/>
      <c r="WYE20" s="353"/>
      <c r="WYF20" s="351"/>
      <c r="WYG20" s="353"/>
      <c r="WYH20" s="353"/>
      <c r="WYI20" s="354"/>
      <c r="WYL20" s="351"/>
      <c r="WYM20" s="352"/>
      <c r="WYN20" s="353"/>
      <c r="WYP20" s="353"/>
      <c r="WYQ20" s="351"/>
      <c r="WYR20" s="352"/>
      <c r="WYS20" s="353"/>
      <c r="WYT20" s="31"/>
      <c r="WYU20" s="353"/>
      <c r="WYV20" s="351"/>
      <c r="WYW20" s="353"/>
      <c r="WYX20" s="353"/>
      <c r="WYY20" s="354"/>
      <c r="WZB20" s="351"/>
      <c r="WZC20" s="352"/>
      <c r="WZD20" s="353"/>
      <c r="WZF20" s="353"/>
      <c r="WZG20" s="351"/>
      <c r="WZH20" s="352"/>
      <c r="WZI20" s="353"/>
      <c r="WZJ20" s="31"/>
      <c r="WZK20" s="353"/>
      <c r="WZL20" s="351"/>
      <c r="WZM20" s="353"/>
      <c r="WZN20" s="353"/>
      <c r="WZO20" s="354"/>
      <c r="WZR20" s="351"/>
      <c r="WZS20" s="352"/>
      <c r="WZT20" s="353"/>
      <c r="WZV20" s="353"/>
      <c r="WZW20" s="351"/>
      <c r="WZX20" s="352"/>
      <c r="WZY20" s="353"/>
      <c r="WZZ20" s="31"/>
      <c r="XAA20" s="353"/>
      <c r="XAB20" s="351"/>
      <c r="XAC20" s="353"/>
      <c r="XAD20" s="353"/>
      <c r="XAE20" s="354"/>
      <c r="XAH20" s="351"/>
      <c r="XAI20" s="352"/>
      <c r="XAJ20" s="353"/>
      <c r="XAL20" s="353"/>
      <c r="XAM20" s="351"/>
      <c r="XAN20" s="352"/>
      <c r="XAO20" s="353"/>
      <c r="XAP20" s="31"/>
      <c r="XAQ20" s="353"/>
      <c r="XAR20" s="351"/>
      <c r="XAS20" s="353"/>
      <c r="XAT20" s="353"/>
      <c r="XAU20" s="354"/>
      <c r="XAX20" s="351"/>
      <c r="XAY20" s="352"/>
      <c r="XAZ20" s="353"/>
      <c r="XBB20" s="353"/>
      <c r="XBC20" s="351"/>
      <c r="XBD20" s="352"/>
      <c r="XBE20" s="353"/>
      <c r="XBF20" s="31"/>
      <c r="XBG20" s="353"/>
      <c r="XBH20" s="351"/>
      <c r="XBI20" s="353"/>
      <c r="XBJ20" s="353"/>
      <c r="XBK20" s="354"/>
      <c r="XBN20" s="351"/>
      <c r="XBO20" s="352"/>
      <c r="XBP20" s="353"/>
      <c r="XBR20" s="353"/>
      <c r="XBS20" s="351"/>
      <c r="XBT20" s="352"/>
      <c r="XBU20" s="353"/>
      <c r="XBV20" s="31"/>
      <c r="XBW20" s="353"/>
      <c r="XBX20" s="351"/>
      <c r="XBY20" s="353"/>
      <c r="XBZ20" s="353"/>
      <c r="XCA20" s="354"/>
      <c r="XCD20" s="351"/>
      <c r="XCE20" s="352"/>
      <c r="XCF20" s="353"/>
      <c r="XCH20" s="353"/>
      <c r="XCI20" s="351"/>
      <c r="XCJ20" s="352"/>
      <c r="XCK20" s="353"/>
      <c r="XCL20" s="31"/>
      <c r="XCM20" s="353"/>
      <c r="XCN20" s="351"/>
      <c r="XCO20" s="353"/>
      <c r="XCP20" s="353"/>
      <c r="XCQ20" s="354"/>
      <c r="XCT20" s="351"/>
      <c r="XCU20" s="352"/>
      <c r="XCV20" s="353"/>
      <c r="XCX20" s="353"/>
      <c r="XCY20" s="351"/>
      <c r="XCZ20" s="352"/>
      <c r="XDA20" s="353"/>
      <c r="XDB20" s="31"/>
      <c r="XDC20" s="353"/>
      <c r="XDD20" s="351"/>
      <c r="XDE20" s="353"/>
      <c r="XDF20" s="353"/>
      <c r="XDG20" s="354"/>
      <c r="XDJ20" s="351"/>
      <c r="XDK20" s="352"/>
      <c r="XDL20" s="353"/>
      <c r="XDN20" s="353"/>
      <c r="XDO20" s="351"/>
      <c r="XDP20" s="352"/>
      <c r="XDQ20" s="353"/>
      <c r="XDR20" s="31"/>
      <c r="XDS20" s="353"/>
      <c r="XDT20" s="351"/>
      <c r="XDU20" s="353"/>
      <c r="XDV20" s="353"/>
      <c r="XDW20" s="354"/>
      <c r="XDZ20" s="351"/>
      <c r="XEA20" s="352"/>
      <c r="XEB20" s="353"/>
      <c r="XED20" s="353"/>
      <c r="XEE20" s="351"/>
      <c r="XEF20" s="352"/>
      <c r="XEG20" s="353"/>
      <c r="XEH20" s="31"/>
      <c r="XEI20" s="353"/>
      <c r="XEJ20" s="351"/>
      <c r="XEK20" s="353"/>
      <c r="XEL20" s="353"/>
      <c r="XEM20" s="354"/>
      <c r="XEP20" s="351"/>
      <c r="XEQ20" s="352"/>
      <c r="XER20" s="353"/>
      <c r="XET20" s="353"/>
      <c r="XEU20" s="351"/>
      <c r="XEV20" s="352"/>
      <c r="XEW20" s="353"/>
      <c r="XEX20" s="31"/>
      <c r="XEY20" s="353"/>
      <c r="XEZ20" s="351"/>
      <c r="XFA20" s="353"/>
      <c r="XFB20" s="353"/>
      <c r="XFC20" s="354"/>
    </row>
    <row r="21" spans="1:1023 1026:2047 2050:3071 3074:4095 4098:5119 5122:6143 6146:7167 7170:8191 8194:9215 9218:10239 10242:11263 11266:12287 12290:13311 13314:14335 14338:15359 15362:16383" ht="18" customHeight="1" x14ac:dyDescent="0.25">
      <c r="A21" s="336" t="s">
        <v>68</v>
      </c>
      <c r="B21" s="337">
        <v>42164</v>
      </c>
      <c r="C21" s="338">
        <v>20</v>
      </c>
      <c r="D21" s="339">
        <v>11.25</v>
      </c>
      <c r="E21" s="340">
        <v>0</v>
      </c>
      <c r="F21" s="339">
        <f>C21*D21+E21</f>
        <v>225</v>
      </c>
      <c r="G21" s="337">
        <v>42235</v>
      </c>
      <c r="H21" s="338">
        <v>110</v>
      </c>
      <c r="I21" s="339">
        <v>8.69</v>
      </c>
      <c r="J21" s="338">
        <v>0.02</v>
      </c>
      <c r="K21" s="339">
        <f>H21*I21-J21</f>
        <v>955.88</v>
      </c>
      <c r="L21" s="340">
        <v>42346</v>
      </c>
      <c r="M21" s="339">
        <f>21.93-0.91-2.19-4.38</f>
        <v>14.45</v>
      </c>
      <c r="N21" s="339"/>
      <c r="O21" s="341"/>
      <c r="R21" s="160"/>
      <c r="S21" s="158"/>
      <c r="T21" s="159"/>
      <c r="V21" s="159"/>
      <c r="W21" s="160"/>
      <c r="X21" s="158"/>
      <c r="Y21" s="159"/>
      <c r="Z21" s="31"/>
      <c r="AA21" s="159"/>
      <c r="AB21" s="160"/>
      <c r="AC21" s="159"/>
      <c r="AD21" s="159"/>
      <c r="AE21" s="161"/>
      <c r="AH21" s="160"/>
      <c r="AI21" s="158"/>
      <c r="AJ21" s="159"/>
      <c r="AL21" s="159"/>
      <c r="AM21" s="160"/>
      <c r="AN21" s="158"/>
      <c r="AO21" s="159"/>
      <c r="AP21" s="31"/>
      <c r="AQ21" s="159"/>
      <c r="AR21" s="160"/>
      <c r="AS21" s="159"/>
      <c r="AT21" s="159"/>
      <c r="AU21" s="161"/>
      <c r="AX21" s="160"/>
      <c r="AY21" s="158"/>
      <c r="AZ21" s="159"/>
      <c r="BB21" s="159"/>
      <c r="BC21" s="160"/>
      <c r="BD21" s="158"/>
      <c r="BE21" s="159"/>
      <c r="BF21" s="31"/>
      <c r="BG21" s="159"/>
      <c r="BH21" s="160"/>
      <c r="BI21" s="159"/>
      <c r="BJ21" s="159"/>
      <c r="BK21" s="161"/>
      <c r="BN21" s="160"/>
      <c r="BO21" s="158"/>
      <c r="BP21" s="159"/>
      <c r="BR21" s="159"/>
      <c r="BS21" s="160"/>
      <c r="BT21" s="158"/>
      <c r="BU21" s="159"/>
      <c r="BV21" s="31"/>
      <c r="BW21" s="159"/>
      <c r="BX21" s="160"/>
      <c r="BY21" s="159"/>
      <c r="BZ21" s="159"/>
      <c r="CA21" s="161"/>
      <c r="CD21" s="160"/>
      <c r="CE21" s="158"/>
      <c r="CF21" s="159"/>
      <c r="CH21" s="159"/>
      <c r="CI21" s="160"/>
      <c r="CJ21" s="158"/>
      <c r="CK21" s="159"/>
      <c r="CL21" s="31"/>
      <c r="CM21" s="159"/>
      <c r="CN21" s="160"/>
      <c r="CO21" s="159"/>
      <c r="CP21" s="159"/>
      <c r="CQ21" s="161"/>
      <c r="CT21" s="160"/>
      <c r="CU21" s="158"/>
      <c r="CV21" s="159"/>
      <c r="CX21" s="159"/>
      <c r="CY21" s="160"/>
      <c r="CZ21" s="158"/>
      <c r="DA21" s="159"/>
      <c r="DB21" s="31"/>
      <c r="DC21" s="159"/>
      <c r="DD21" s="160"/>
      <c r="DE21" s="159"/>
      <c r="DF21" s="159"/>
      <c r="DG21" s="161"/>
      <c r="DJ21" s="160"/>
      <c r="DK21" s="158"/>
      <c r="DL21" s="159"/>
      <c r="DN21" s="159"/>
      <c r="DO21" s="160"/>
      <c r="DP21" s="158"/>
      <c r="DQ21" s="159"/>
      <c r="DR21" s="31"/>
      <c r="DS21" s="159"/>
      <c r="DT21" s="160"/>
      <c r="DU21" s="159"/>
      <c r="DV21" s="159"/>
      <c r="DW21" s="161"/>
      <c r="DZ21" s="160"/>
      <c r="EA21" s="158"/>
      <c r="EB21" s="159"/>
      <c r="ED21" s="159"/>
      <c r="EE21" s="160"/>
      <c r="EF21" s="158"/>
      <c r="EG21" s="159"/>
      <c r="EH21" s="31"/>
      <c r="EI21" s="159"/>
      <c r="EJ21" s="160"/>
      <c r="EK21" s="159"/>
      <c r="EL21" s="159"/>
      <c r="EM21" s="161"/>
      <c r="EP21" s="160"/>
      <c r="EQ21" s="158"/>
      <c r="ER21" s="159"/>
      <c r="ET21" s="159"/>
      <c r="EU21" s="160"/>
      <c r="EV21" s="158"/>
      <c r="EW21" s="159"/>
      <c r="EX21" s="31"/>
      <c r="EY21" s="159"/>
      <c r="EZ21" s="160"/>
      <c r="FA21" s="159"/>
      <c r="FB21" s="159"/>
      <c r="FC21" s="161"/>
      <c r="FF21" s="160"/>
      <c r="FG21" s="158"/>
      <c r="FH21" s="159"/>
      <c r="FJ21" s="159"/>
      <c r="FK21" s="160"/>
      <c r="FL21" s="158"/>
      <c r="FM21" s="159"/>
      <c r="FN21" s="31"/>
      <c r="FO21" s="159"/>
      <c r="FP21" s="160"/>
      <c r="FQ21" s="159"/>
      <c r="FR21" s="159"/>
      <c r="FS21" s="161"/>
      <c r="FV21" s="160"/>
      <c r="FW21" s="158"/>
      <c r="FX21" s="159"/>
      <c r="FZ21" s="159"/>
      <c r="GA21" s="160"/>
      <c r="GB21" s="158"/>
      <c r="GC21" s="159"/>
      <c r="GD21" s="31"/>
      <c r="GE21" s="159"/>
      <c r="GF21" s="160"/>
      <c r="GG21" s="159"/>
      <c r="GH21" s="159"/>
      <c r="GI21" s="161"/>
      <c r="GL21" s="160"/>
      <c r="GM21" s="158"/>
      <c r="GN21" s="159"/>
      <c r="GP21" s="159"/>
      <c r="GQ21" s="160"/>
      <c r="GR21" s="158"/>
      <c r="GS21" s="159"/>
      <c r="GT21" s="31"/>
      <c r="GU21" s="159"/>
      <c r="GV21" s="160"/>
      <c r="GW21" s="159"/>
      <c r="GX21" s="159"/>
      <c r="GY21" s="161"/>
      <c r="HB21" s="160"/>
      <c r="HC21" s="158"/>
      <c r="HD21" s="159"/>
      <c r="HF21" s="159"/>
      <c r="HG21" s="160"/>
      <c r="HH21" s="158"/>
      <c r="HI21" s="159"/>
      <c r="HJ21" s="31"/>
      <c r="HK21" s="159"/>
      <c r="HL21" s="160"/>
      <c r="HM21" s="159"/>
      <c r="HN21" s="159"/>
      <c r="HO21" s="161"/>
      <c r="HR21" s="160"/>
      <c r="HS21" s="158"/>
      <c r="HT21" s="159"/>
      <c r="HV21" s="159"/>
      <c r="HW21" s="160"/>
      <c r="HX21" s="158"/>
      <c r="HY21" s="159"/>
      <c r="HZ21" s="31"/>
      <c r="IA21" s="159"/>
      <c r="IB21" s="160"/>
      <c r="IC21" s="159"/>
      <c r="ID21" s="159"/>
      <c r="IE21" s="161"/>
      <c r="IH21" s="160"/>
      <c r="II21" s="158"/>
      <c r="IJ21" s="159"/>
      <c r="IL21" s="159"/>
      <c r="IM21" s="160"/>
      <c r="IN21" s="158"/>
      <c r="IO21" s="159"/>
      <c r="IP21" s="31"/>
      <c r="IQ21" s="159"/>
      <c r="IR21" s="160"/>
      <c r="IS21" s="159"/>
      <c r="IT21" s="159"/>
      <c r="IU21" s="161"/>
      <c r="IX21" s="160"/>
      <c r="IY21" s="158"/>
      <c r="IZ21" s="159"/>
      <c r="JB21" s="159"/>
      <c r="JC21" s="160"/>
      <c r="JD21" s="158"/>
      <c r="JE21" s="159"/>
      <c r="JF21" s="31"/>
      <c r="JG21" s="159"/>
      <c r="JH21" s="160"/>
      <c r="JI21" s="159"/>
      <c r="JJ21" s="159"/>
      <c r="JK21" s="161"/>
      <c r="JN21" s="160"/>
      <c r="JO21" s="158"/>
      <c r="JP21" s="159"/>
      <c r="JR21" s="159"/>
      <c r="JS21" s="160"/>
      <c r="JT21" s="158"/>
      <c r="JU21" s="159"/>
      <c r="JV21" s="31"/>
      <c r="JW21" s="159"/>
      <c r="JX21" s="160"/>
      <c r="JY21" s="159"/>
      <c r="JZ21" s="159"/>
      <c r="KA21" s="161"/>
      <c r="KD21" s="160"/>
      <c r="KE21" s="158"/>
      <c r="KF21" s="159"/>
      <c r="KH21" s="159"/>
      <c r="KI21" s="160"/>
      <c r="KJ21" s="158"/>
      <c r="KK21" s="159"/>
      <c r="KL21" s="31"/>
      <c r="KM21" s="159"/>
      <c r="KN21" s="160"/>
      <c r="KO21" s="159"/>
      <c r="KP21" s="159"/>
      <c r="KQ21" s="161"/>
      <c r="KT21" s="160"/>
      <c r="KU21" s="158"/>
      <c r="KV21" s="159"/>
      <c r="KX21" s="159"/>
      <c r="KY21" s="160"/>
      <c r="KZ21" s="158"/>
      <c r="LA21" s="159"/>
      <c r="LB21" s="31"/>
      <c r="LC21" s="159"/>
      <c r="LD21" s="160"/>
      <c r="LE21" s="159"/>
      <c r="LF21" s="159"/>
      <c r="LG21" s="161"/>
      <c r="LJ21" s="160"/>
      <c r="LK21" s="158"/>
      <c r="LL21" s="159"/>
      <c r="LN21" s="159"/>
      <c r="LO21" s="160"/>
      <c r="LP21" s="158"/>
      <c r="LQ21" s="159"/>
      <c r="LR21" s="31"/>
      <c r="LS21" s="159"/>
      <c r="LT21" s="160"/>
      <c r="LU21" s="159"/>
      <c r="LV21" s="159"/>
      <c r="LW21" s="161"/>
      <c r="LZ21" s="160"/>
      <c r="MA21" s="158"/>
      <c r="MB21" s="159"/>
      <c r="MD21" s="159"/>
      <c r="ME21" s="160"/>
      <c r="MF21" s="158"/>
      <c r="MG21" s="159"/>
      <c r="MH21" s="31"/>
      <c r="MI21" s="159"/>
      <c r="MJ21" s="160"/>
      <c r="MK21" s="159"/>
      <c r="ML21" s="159"/>
      <c r="MM21" s="161"/>
      <c r="MP21" s="160"/>
      <c r="MQ21" s="158"/>
      <c r="MR21" s="159"/>
      <c r="MT21" s="159"/>
      <c r="MU21" s="160"/>
      <c r="MV21" s="158"/>
      <c r="MW21" s="159"/>
      <c r="MX21" s="31"/>
      <c r="MY21" s="159"/>
      <c r="MZ21" s="160"/>
      <c r="NA21" s="159"/>
      <c r="NB21" s="159"/>
      <c r="NC21" s="161"/>
      <c r="NF21" s="160"/>
      <c r="NG21" s="158"/>
      <c r="NH21" s="159"/>
      <c r="NJ21" s="159"/>
      <c r="NK21" s="160"/>
      <c r="NL21" s="158"/>
      <c r="NM21" s="159"/>
      <c r="NN21" s="31"/>
      <c r="NO21" s="159"/>
      <c r="NP21" s="160"/>
      <c r="NQ21" s="159"/>
      <c r="NR21" s="159"/>
      <c r="NS21" s="161"/>
      <c r="NV21" s="160"/>
      <c r="NW21" s="158"/>
      <c r="NX21" s="159"/>
      <c r="NZ21" s="159"/>
      <c r="OA21" s="160"/>
      <c r="OB21" s="158"/>
      <c r="OC21" s="159"/>
      <c r="OD21" s="31"/>
      <c r="OE21" s="159"/>
      <c r="OF21" s="160"/>
      <c r="OG21" s="159"/>
      <c r="OH21" s="159"/>
      <c r="OI21" s="161"/>
      <c r="OL21" s="160"/>
      <c r="OM21" s="158"/>
      <c r="ON21" s="159"/>
      <c r="OP21" s="159"/>
      <c r="OQ21" s="160"/>
      <c r="OR21" s="158"/>
      <c r="OS21" s="159"/>
      <c r="OT21" s="31"/>
      <c r="OU21" s="159"/>
      <c r="OV21" s="160"/>
      <c r="OW21" s="159"/>
      <c r="OX21" s="159"/>
      <c r="OY21" s="161"/>
      <c r="PB21" s="160"/>
      <c r="PC21" s="158"/>
      <c r="PD21" s="159"/>
      <c r="PF21" s="159"/>
      <c r="PG21" s="160"/>
      <c r="PH21" s="158"/>
      <c r="PI21" s="159"/>
      <c r="PJ21" s="31"/>
      <c r="PK21" s="159"/>
      <c r="PL21" s="160"/>
      <c r="PM21" s="159"/>
      <c r="PN21" s="159"/>
      <c r="PO21" s="161"/>
      <c r="PR21" s="160"/>
      <c r="PS21" s="158"/>
      <c r="PT21" s="159"/>
      <c r="PV21" s="159"/>
      <c r="PW21" s="160"/>
      <c r="PX21" s="158"/>
      <c r="PY21" s="159"/>
      <c r="PZ21" s="31"/>
      <c r="QA21" s="159"/>
      <c r="QB21" s="160"/>
      <c r="QC21" s="159"/>
      <c r="QD21" s="159"/>
      <c r="QE21" s="161"/>
      <c r="QH21" s="160"/>
      <c r="QI21" s="158"/>
      <c r="QJ21" s="159"/>
      <c r="QL21" s="159"/>
      <c r="QM21" s="160"/>
      <c r="QN21" s="158"/>
      <c r="QO21" s="159"/>
      <c r="QP21" s="31"/>
      <c r="QQ21" s="159"/>
      <c r="QR21" s="160"/>
      <c r="QS21" s="159"/>
      <c r="QT21" s="159"/>
      <c r="QU21" s="161"/>
      <c r="QX21" s="160"/>
      <c r="QY21" s="158"/>
      <c r="QZ21" s="159"/>
      <c r="RB21" s="159"/>
      <c r="RC21" s="160"/>
      <c r="RD21" s="158"/>
      <c r="RE21" s="159"/>
      <c r="RF21" s="31"/>
      <c r="RG21" s="159"/>
      <c r="RH21" s="160"/>
      <c r="RI21" s="159"/>
      <c r="RJ21" s="159"/>
      <c r="RK21" s="161"/>
      <c r="RN21" s="160"/>
      <c r="RO21" s="158"/>
      <c r="RP21" s="159"/>
      <c r="RR21" s="159"/>
      <c r="RS21" s="160"/>
      <c r="RT21" s="158"/>
      <c r="RU21" s="159"/>
      <c r="RV21" s="31"/>
      <c r="RW21" s="159"/>
      <c r="RX21" s="160"/>
      <c r="RY21" s="159"/>
      <c r="RZ21" s="159"/>
      <c r="SA21" s="161"/>
      <c r="SD21" s="160"/>
      <c r="SE21" s="158"/>
      <c r="SF21" s="159"/>
      <c r="SH21" s="159"/>
      <c r="SI21" s="160"/>
      <c r="SJ21" s="158"/>
      <c r="SK21" s="159"/>
      <c r="SL21" s="31"/>
      <c r="SM21" s="159"/>
      <c r="SN21" s="160"/>
      <c r="SO21" s="159"/>
      <c r="SP21" s="159"/>
      <c r="SQ21" s="161"/>
      <c r="ST21" s="160"/>
      <c r="SU21" s="158"/>
      <c r="SV21" s="159"/>
      <c r="SX21" s="159"/>
      <c r="SY21" s="160"/>
      <c r="SZ21" s="158"/>
      <c r="TA21" s="159"/>
      <c r="TB21" s="31"/>
      <c r="TC21" s="159"/>
      <c r="TD21" s="160"/>
      <c r="TE21" s="159"/>
      <c r="TF21" s="159"/>
      <c r="TG21" s="161"/>
      <c r="TJ21" s="160"/>
      <c r="TK21" s="158"/>
      <c r="TL21" s="159"/>
      <c r="TN21" s="159"/>
      <c r="TO21" s="160"/>
      <c r="TP21" s="158"/>
      <c r="TQ21" s="159"/>
      <c r="TR21" s="31"/>
      <c r="TS21" s="159"/>
      <c r="TT21" s="160"/>
      <c r="TU21" s="159"/>
      <c r="TV21" s="159"/>
      <c r="TW21" s="161"/>
      <c r="TZ21" s="160"/>
      <c r="UA21" s="158"/>
      <c r="UB21" s="159"/>
      <c r="UD21" s="159"/>
      <c r="UE21" s="160"/>
      <c r="UF21" s="158"/>
      <c r="UG21" s="159"/>
      <c r="UH21" s="31"/>
      <c r="UI21" s="159"/>
      <c r="UJ21" s="160"/>
      <c r="UK21" s="159"/>
      <c r="UL21" s="159"/>
      <c r="UM21" s="161"/>
      <c r="UP21" s="160"/>
      <c r="UQ21" s="158"/>
      <c r="UR21" s="159"/>
      <c r="UT21" s="159"/>
      <c r="UU21" s="160"/>
      <c r="UV21" s="158"/>
      <c r="UW21" s="159"/>
      <c r="UX21" s="31"/>
      <c r="UY21" s="159"/>
      <c r="UZ21" s="160"/>
      <c r="VA21" s="159"/>
      <c r="VB21" s="159"/>
      <c r="VC21" s="161"/>
      <c r="VF21" s="160"/>
      <c r="VG21" s="158"/>
      <c r="VH21" s="159"/>
      <c r="VJ21" s="159"/>
      <c r="VK21" s="160"/>
      <c r="VL21" s="158"/>
      <c r="VM21" s="159"/>
      <c r="VN21" s="31"/>
      <c r="VO21" s="159"/>
      <c r="VP21" s="160"/>
      <c r="VQ21" s="159"/>
      <c r="VR21" s="159"/>
      <c r="VS21" s="161"/>
      <c r="VV21" s="160"/>
      <c r="VW21" s="158"/>
      <c r="VX21" s="159"/>
      <c r="VZ21" s="159"/>
      <c r="WA21" s="160"/>
      <c r="WB21" s="158"/>
      <c r="WC21" s="159"/>
      <c r="WD21" s="31"/>
      <c r="WE21" s="159"/>
      <c r="WF21" s="160"/>
      <c r="WG21" s="159"/>
      <c r="WH21" s="159"/>
      <c r="WI21" s="161"/>
      <c r="WL21" s="160"/>
      <c r="WM21" s="158"/>
      <c r="WN21" s="159"/>
      <c r="WP21" s="159"/>
      <c r="WQ21" s="160"/>
      <c r="WR21" s="158"/>
      <c r="WS21" s="159"/>
      <c r="WT21" s="31"/>
      <c r="WU21" s="159"/>
      <c r="WV21" s="160"/>
      <c r="WW21" s="159"/>
      <c r="WX21" s="159"/>
      <c r="WY21" s="161"/>
      <c r="XB21" s="160"/>
      <c r="XC21" s="158"/>
      <c r="XD21" s="159"/>
      <c r="XF21" s="159"/>
      <c r="XG21" s="160"/>
      <c r="XH21" s="158"/>
      <c r="XI21" s="159"/>
      <c r="XJ21" s="31"/>
      <c r="XK21" s="159"/>
      <c r="XL21" s="160"/>
      <c r="XM21" s="159"/>
      <c r="XN21" s="159"/>
      <c r="XO21" s="161"/>
      <c r="XR21" s="160"/>
      <c r="XS21" s="158"/>
      <c r="XT21" s="159"/>
      <c r="XV21" s="159"/>
      <c r="XW21" s="160"/>
      <c r="XX21" s="158"/>
      <c r="XY21" s="159"/>
      <c r="XZ21" s="31"/>
      <c r="YA21" s="159"/>
      <c r="YB21" s="160"/>
      <c r="YC21" s="159"/>
      <c r="YD21" s="159"/>
      <c r="YE21" s="161"/>
      <c r="YH21" s="160"/>
      <c r="YI21" s="158"/>
      <c r="YJ21" s="159"/>
      <c r="YL21" s="159"/>
      <c r="YM21" s="160"/>
      <c r="YN21" s="158"/>
      <c r="YO21" s="159"/>
      <c r="YP21" s="31"/>
      <c r="YQ21" s="159"/>
      <c r="YR21" s="160"/>
      <c r="YS21" s="159"/>
      <c r="YT21" s="159"/>
      <c r="YU21" s="161"/>
      <c r="YX21" s="160"/>
      <c r="YY21" s="158"/>
      <c r="YZ21" s="159"/>
      <c r="ZB21" s="159"/>
      <c r="ZC21" s="160"/>
      <c r="ZD21" s="158"/>
      <c r="ZE21" s="159"/>
      <c r="ZF21" s="31"/>
      <c r="ZG21" s="159"/>
      <c r="ZH21" s="160"/>
      <c r="ZI21" s="159"/>
      <c r="ZJ21" s="159"/>
      <c r="ZK21" s="161"/>
      <c r="ZN21" s="160"/>
      <c r="ZO21" s="158"/>
      <c r="ZP21" s="159"/>
      <c r="ZR21" s="159"/>
      <c r="ZS21" s="160"/>
      <c r="ZT21" s="158"/>
      <c r="ZU21" s="159"/>
      <c r="ZV21" s="31"/>
      <c r="ZW21" s="159"/>
      <c r="ZX21" s="160"/>
      <c r="ZY21" s="159"/>
      <c r="ZZ21" s="159"/>
      <c r="AAA21" s="161"/>
      <c r="AAD21" s="160"/>
      <c r="AAE21" s="158"/>
      <c r="AAF21" s="159"/>
      <c r="AAH21" s="159"/>
      <c r="AAI21" s="160"/>
      <c r="AAJ21" s="158"/>
      <c r="AAK21" s="159"/>
      <c r="AAL21" s="31"/>
      <c r="AAM21" s="159"/>
      <c r="AAN21" s="160"/>
      <c r="AAO21" s="159"/>
      <c r="AAP21" s="159"/>
      <c r="AAQ21" s="161"/>
      <c r="AAT21" s="160"/>
      <c r="AAU21" s="158"/>
      <c r="AAV21" s="159"/>
      <c r="AAX21" s="159"/>
      <c r="AAY21" s="160"/>
      <c r="AAZ21" s="158"/>
      <c r="ABA21" s="159"/>
      <c r="ABB21" s="31"/>
      <c r="ABC21" s="159"/>
      <c r="ABD21" s="160"/>
      <c r="ABE21" s="159"/>
      <c r="ABF21" s="159"/>
      <c r="ABG21" s="161"/>
      <c r="ABJ21" s="160"/>
      <c r="ABK21" s="158"/>
      <c r="ABL21" s="159"/>
      <c r="ABN21" s="159"/>
      <c r="ABO21" s="160"/>
      <c r="ABP21" s="158"/>
      <c r="ABQ21" s="159"/>
      <c r="ABR21" s="31"/>
      <c r="ABS21" s="159"/>
      <c r="ABT21" s="160"/>
      <c r="ABU21" s="159"/>
      <c r="ABV21" s="159"/>
      <c r="ABW21" s="161"/>
      <c r="ABZ21" s="160"/>
      <c r="ACA21" s="158"/>
      <c r="ACB21" s="159"/>
      <c r="ACD21" s="159"/>
      <c r="ACE21" s="160"/>
      <c r="ACF21" s="158"/>
      <c r="ACG21" s="159"/>
      <c r="ACH21" s="31"/>
      <c r="ACI21" s="159"/>
      <c r="ACJ21" s="160"/>
      <c r="ACK21" s="159"/>
      <c r="ACL21" s="159"/>
      <c r="ACM21" s="161"/>
      <c r="ACP21" s="160"/>
      <c r="ACQ21" s="158"/>
      <c r="ACR21" s="159"/>
      <c r="ACT21" s="159"/>
      <c r="ACU21" s="160"/>
      <c r="ACV21" s="158"/>
      <c r="ACW21" s="159"/>
      <c r="ACX21" s="31"/>
      <c r="ACY21" s="159"/>
      <c r="ACZ21" s="160"/>
      <c r="ADA21" s="159"/>
      <c r="ADB21" s="159"/>
      <c r="ADC21" s="161"/>
      <c r="ADF21" s="160"/>
      <c r="ADG21" s="158"/>
      <c r="ADH21" s="159"/>
      <c r="ADJ21" s="159"/>
      <c r="ADK21" s="160"/>
      <c r="ADL21" s="158"/>
      <c r="ADM21" s="159"/>
      <c r="ADN21" s="31"/>
      <c r="ADO21" s="159"/>
      <c r="ADP21" s="160"/>
      <c r="ADQ21" s="159"/>
      <c r="ADR21" s="159"/>
      <c r="ADS21" s="161"/>
      <c r="ADV21" s="160"/>
      <c r="ADW21" s="158"/>
      <c r="ADX21" s="159"/>
      <c r="ADZ21" s="159"/>
      <c r="AEA21" s="160"/>
      <c r="AEB21" s="158"/>
      <c r="AEC21" s="159"/>
      <c r="AED21" s="31"/>
      <c r="AEE21" s="159"/>
      <c r="AEF21" s="160"/>
      <c r="AEG21" s="159"/>
      <c r="AEH21" s="159"/>
      <c r="AEI21" s="161"/>
      <c r="AEL21" s="160"/>
      <c r="AEM21" s="158"/>
      <c r="AEN21" s="159"/>
      <c r="AEP21" s="159"/>
      <c r="AEQ21" s="160"/>
      <c r="AER21" s="158"/>
      <c r="AES21" s="159"/>
      <c r="AET21" s="31"/>
      <c r="AEU21" s="159"/>
      <c r="AEV21" s="160"/>
      <c r="AEW21" s="159"/>
      <c r="AEX21" s="159"/>
      <c r="AEY21" s="161"/>
      <c r="AFB21" s="160"/>
      <c r="AFC21" s="158"/>
      <c r="AFD21" s="159"/>
      <c r="AFF21" s="159"/>
      <c r="AFG21" s="160"/>
      <c r="AFH21" s="158"/>
      <c r="AFI21" s="159"/>
      <c r="AFJ21" s="31"/>
      <c r="AFK21" s="159"/>
      <c r="AFL21" s="160"/>
      <c r="AFM21" s="159"/>
      <c r="AFN21" s="159"/>
      <c r="AFO21" s="161"/>
      <c r="AFR21" s="160"/>
      <c r="AFS21" s="158"/>
      <c r="AFT21" s="159"/>
      <c r="AFV21" s="159"/>
      <c r="AFW21" s="160"/>
      <c r="AFX21" s="158"/>
      <c r="AFY21" s="159"/>
      <c r="AFZ21" s="31"/>
      <c r="AGA21" s="159"/>
      <c r="AGB21" s="160"/>
      <c r="AGC21" s="159"/>
      <c r="AGD21" s="159"/>
      <c r="AGE21" s="161"/>
      <c r="AGH21" s="160"/>
      <c r="AGI21" s="158"/>
      <c r="AGJ21" s="159"/>
      <c r="AGL21" s="159"/>
      <c r="AGM21" s="160"/>
      <c r="AGN21" s="158"/>
      <c r="AGO21" s="159"/>
      <c r="AGP21" s="31"/>
      <c r="AGQ21" s="159"/>
      <c r="AGR21" s="160"/>
      <c r="AGS21" s="159"/>
      <c r="AGT21" s="159"/>
      <c r="AGU21" s="161"/>
      <c r="AGX21" s="160"/>
      <c r="AGY21" s="158"/>
      <c r="AGZ21" s="159"/>
      <c r="AHB21" s="159"/>
      <c r="AHC21" s="160"/>
      <c r="AHD21" s="158"/>
      <c r="AHE21" s="159"/>
      <c r="AHF21" s="31"/>
      <c r="AHG21" s="159"/>
      <c r="AHH21" s="160"/>
      <c r="AHI21" s="159"/>
      <c r="AHJ21" s="159"/>
      <c r="AHK21" s="161"/>
      <c r="AHN21" s="160"/>
      <c r="AHO21" s="158"/>
      <c r="AHP21" s="159"/>
      <c r="AHR21" s="159"/>
      <c r="AHS21" s="160"/>
      <c r="AHT21" s="158"/>
      <c r="AHU21" s="159"/>
      <c r="AHV21" s="31"/>
      <c r="AHW21" s="159"/>
      <c r="AHX21" s="160"/>
      <c r="AHY21" s="159"/>
      <c r="AHZ21" s="159"/>
      <c r="AIA21" s="161"/>
      <c r="AID21" s="160"/>
      <c r="AIE21" s="158"/>
      <c r="AIF21" s="159"/>
      <c r="AIH21" s="159"/>
      <c r="AII21" s="160"/>
      <c r="AIJ21" s="158"/>
      <c r="AIK21" s="159"/>
      <c r="AIL21" s="31"/>
      <c r="AIM21" s="159"/>
      <c r="AIN21" s="160"/>
      <c r="AIO21" s="159"/>
      <c r="AIP21" s="159"/>
      <c r="AIQ21" s="161"/>
      <c r="AIT21" s="160"/>
      <c r="AIU21" s="158"/>
      <c r="AIV21" s="159"/>
      <c r="AIX21" s="159"/>
      <c r="AIY21" s="160"/>
      <c r="AIZ21" s="158"/>
      <c r="AJA21" s="159"/>
      <c r="AJB21" s="31"/>
      <c r="AJC21" s="159"/>
      <c r="AJD21" s="160"/>
      <c r="AJE21" s="159"/>
      <c r="AJF21" s="159"/>
      <c r="AJG21" s="161"/>
      <c r="AJJ21" s="160"/>
      <c r="AJK21" s="158"/>
      <c r="AJL21" s="159"/>
      <c r="AJN21" s="159"/>
      <c r="AJO21" s="160"/>
      <c r="AJP21" s="158"/>
      <c r="AJQ21" s="159"/>
      <c r="AJR21" s="31"/>
      <c r="AJS21" s="159"/>
      <c r="AJT21" s="160"/>
      <c r="AJU21" s="159"/>
      <c r="AJV21" s="159"/>
      <c r="AJW21" s="161"/>
      <c r="AJZ21" s="160"/>
      <c r="AKA21" s="158"/>
      <c r="AKB21" s="159"/>
      <c r="AKD21" s="159"/>
      <c r="AKE21" s="160"/>
      <c r="AKF21" s="158"/>
      <c r="AKG21" s="159"/>
      <c r="AKH21" s="31"/>
      <c r="AKI21" s="159"/>
      <c r="AKJ21" s="160"/>
      <c r="AKK21" s="159"/>
      <c r="AKL21" s="159"/>
      <c r="AKM21" s="161"/>
      <c r="AKP21" s="160"/>
      <c r="AKQ21" s="158"/>
      <c r="AKR21" s="159"/>
      <c r="AKT21" s="159"/>
      <c r="AKU21" s="160"/>
      <c r="AKV21" s="158"/>
      <c r="AKW21" s="159"/>
      <c r="AKX21" s="31"/>
      <c r="AKY21" s="159"/>
      <c r="AKZ21" s="160"/>
      <c r="ALA21" s="159"/>
      <c r="ALB21" s="159"/>
      <c r="ALC21" s="161"/>
      <c r="ALF21" s="160"/>
      <c r="ALG21" s="158"/>
      <c r="ALH21" s="159"/>
      <c r="ALJ21" s="159"/>
      <c r="ALK21" s="160"/>
      <c r="ALL21" s="158"/>
      <c r="ALM21" s="159"/>
      <c r="ALN21" s="31"/>
      <c r="ALO21" s="159"/>
      <c r="ALP21" s="160"/>
      <c r="ALQ21" s="159"/>
      <c r="ALR21" s="159"/>
      <c r="ALS21" s="161"/>
      <c r="ALV21" s="160"/>
      <c r="ALW21" s="158"/>
      <c r="ALX21" s="159"/>
      <c r="ALZ21" s="159"/>
      <c r="AMA21" s="160"/>
      <c r="AMB21" s="158"/>
      <c r="AMC21" s="159"/>
      <c r="AMD21" s="31"/>
      <c r="AME21" s="159"/>
      <c r="AMF21" s="160"/>
      <c r="AMG21" s="159"/>
      <c r="AMH21" s="159"/>
      <c r="AMI21" s="161"/>
      <c r="AML21" s="160"/>
      <c r="AMM21" s="158"/>
      <c r="AMN21" s="159"/>
      <c r="AMP21" s="159"/>
      <c r="AMQ21" s="160"/>
      <c r="AMR21" s="158"/>
      <c r="AMS21" s="159"/>
      <c r="AMT21" s="31"/>
      <c r="AMU21" s="159"/>
      <c r="AMV21" s="160"/>
      <c r="AMW21" s="159"/>
      <c r="AMX21" s="159"/>
      <c r="AMY21" s="161"/>
      <c r="ANB21" s="160"/>
      <c r="ANC21" s="158"/>
      <c r="AND21" s="159"/>
      <c r="ANF21" s="159"/>
      <c r="ANG21" s="160"/>
      <c r="ANH21" s="158"/>
      <c r="ANI21" s="159"/>
      <c r="ANJ21" s="31"/>
      <c r="ANK21" s="159"/>
      <c r="ANL21" s="160"/>
      <c r="ANM21" s="159"/>
      <c r="ANN21" s="159"/>
      <c r="ANO21" s="161"/>
      <c r="ANR21" s="160"/>
      <c r="ANS21" s="158"/>
      <c r="ANT21" s="159"/>
      <c r="ANV21" s="159"/>
      <c r="ANW21" s="160"/>
      <c r="ANX21" s="158"/>
      <c r="ANY21" s="159"/>
      <c r="ANZ21" s="31"/>
      <c r="AOA21" s="159"/>
      <c r="AOB21" s="160"/>
      <c r="AOC21" s="159"/>
      <c r="AOD21" s="159"/>
      <c r="AOE21" s="161"/>
      <c r="AOH21" s="160"/>
      <c r="AOI21" s="158"/>
      <c r="AOJ21" s="159"/>
      <c r="AOL21" s="159"/>
      <c r="AOM21" s="160"/>
      <c r="AON21" s="158"/>
      <c r="AOO21" s="159"/>
      <c r="AOP21" s="31"/>
      <c r="AOQ21" s="159"/>
      <c r="AOR21" s="160"/>
      <c r="AOS21" s="159"/>
      <c r="AOT21" s="159"/>
      <c r="AOU21" s="161"/>
      <c r="AOX21" s="160"/>
      <c r="AOY21" s="158"/>
      <c r="AOZ21" s="159"/>
      <c r="APB21" s="159"/>
      <c r="APC21" s="160"/>
      <c r="APD21" s="158"/>
      <c r="APE21" s="159"/>
      <c r="APF21" s="31"/>
      <c r="APG21" s="159"/>
      <c r="APH21" s="160"/>
      <c r="API21" s="159"/>
      <c r="APJ21" s="159"/>
      <c r="APK21" s="161"/>
      <c r="APN21" s="160"/>
      <c r="APO21" s="158"/>
      <c r="APP21" s="159"/>
      <c r="APR21" s="159"/>
      <c r="APS21" s="160"/>
      <c r="APT21" s="158"/>
      <c r="APU21" s="159"/>
      <c r="APV21" s="31"/>
      <c r="APW21" s="159"/>
      <c r="APX21" s="160"/>
      <c r="APY21" s="159"/>
      <c r="APZ21" s="159"/>
      <c r="AQA21" s="161"/>
      <c r="AQD21" s="160"/>
      <c r="AQE21" s="158"/>
      <c r="AQF21" s="159"/>
      <c r="AQH21" s="159"/>
      <c r="AQI21" s="160"/>
      <c r="AQJ21" s="158"/>
      <c r="AQK21" s="159"/>
      <c r="AQL21" s="31"/>
      <c r="AQM21" s="159"/>
      <c r="AQN21" s="160"/>
      <c r="AQO21" s="159"/>
      <c r="AQP21" s="159"/>
      <c r="AQQ21" s="161"/>
      <c r="AQT21" s="160"/>
      <c r="AQU21" s="158"/>
      <c r="AQV21" s="159"/>
      <c r="AQX21" s="159"/>
      <c r="AQY21" s="160"/>
      <c r="AQZ21" s="158"/>
      <c r="ARA21" s="159"/>
      <c r="ARB21" s="31"/>
      <c r="ARC21" s="159"/>
      <c r="ARD21" s="160"/>
      <c r="ARE21" s="159"/>
      <c r="ARF21" s="159"/>
      <c r="ARG21" s="161"/>
      <c r="ARJ21" s="160"/>
      <c r="ARK21" s="158"/>
      <c r="ARL21" s="159"/>
      <c r="ARN21" s="159"/>
      <c r="ARO21" s="160"/>
      <c r="ARP21" s="158"/>
      <c r="ARQ21" s="159"/>
      <c r="ARR21" s="31"/>
      <c r="ARS21" s="159"/>
      <c r="ART21" s="160"/>
      <c r="ARU21" s="159"/>
      <c r="ARV21" s="159"/>
      <c r="ARW21" s="161"/>
      <c r="ARZ21" s="160"/>
      <c r="ASA21" s="158"/>
      <c r="ASB21" s="159"/>
      <c r="ASD21" s="159"/>
      <c r="ASE21" s="160"/>
      <c r="ASF21" s="158"/>
      <c r="ASG21" s="159"/>
      <c r="ASH21" s="31"/>
      <c r="ASI21" s="159"/>
      <c r="ASJ21" s="160"/>
      <c r="ASK21" s="159"/>
      <c r="ASL21" s="159"/>
      <c r="ASM21" s="161"/>
      <c r="ASP21" s="160"/>
      <c r="ASQ21" s="158"/>
      <c r="ASR21" s="159"/>
      <c r="AST21" s="159"/>
      <c r="ASU21" s="160"/>
      <c r="ASV21" s="158"/>
      <c r="ASW21" s="159"/>
      <c r="ASX21" s="31"/>
      <c r="ASY21" s="159"/>
      <c r="ASZ21" s="160"/>
      <c r="ATA21" s="159"/>
      <c r="ATB21" s="159"/>
      <c r="ATC21" s="161"/>
      <c r="ATF21" s="160"/>
      <c r="ATG21" s="158"/>
      <c r="ATH21" s="159"/>
      <c r="ATJ21" s="159"/>
      <c r="ATK21" s="160"/>
      <c r="ATL21" s="158"/>
      <c r="ATM21" s="159"/>
      <c r="ATN21" s="31"/>
      <c r="ATO21" s="159"/>
      <c r="ATP21" s="160"/>
      <c r="ATQ21" s="159"/>
      <c r="ATR21" s="159"/>
      <c r="ATS21" s="161"/>
      <c r="ATV21" s="160"/>
      <c r="ATW21" s="158"/>
      <c r="ATX21" s="159"/>
      <c r="ATZ21" s="159"/>
      <c r="AUA21" s="160"/>
      <c r="AUB21" s="158"/>
      <c r="AUC21" s="159"/>
      <c r="AUD21" s="31"/>
      <c r="AUE21" s="159"/>
      <c r="AUF21" s="160"/>
      <c r="AUG21" s="159"/>
      <c r="AUH21" s="159"/>
      <c r="AUI21" s="161"/>
      <c r="AUL21" s="160"/>
      <c r="AUM21" s="158"/>
      <c r="AUN21" s="159"/>
      <c r="AUP21" s="159"/>
      <c r="AUQ21" s="160"/>
      <c r="AUR21" s="158"/>
      <c r="AUS21" s="159"/>
      <c r="AUT21" s="31"/>
      <c r="AUU21" s="159"/>
      <c r="AUV21" s="160"/>
      <c r="AUW21" s="159"/>
      <c r="AUX21" s="159"/>
      <c r="AUY21" s="161"/>
      <c r="AVB21" s="160"/>
      <c r="AVC21" s="158"/>
      <c r="AVD21" s="159"/>
      <c r="AVF21" s="159"/>
      <c r="AVG21" s="160"/>
      <c r="AVH21" s="158"/>
      <c r="AVI21" s="159"/>
      <c r="AVJ21" s="31"/>
      <c r="AVK21" s="159"/>
      <c r="AVL21" s="160"/>
      <c r="AVM21" s="159"/>
      <c r="AVN21" s="159"/>
      <c r="AVO21" s="161"/>
      <c r="AVR21" s="160"/>
      <c r="AVS21" s="158"/>
      <c r="AVT21" s="159"/>
      <c r="AVV21" s="159"/>
      <c r="AVW21" s="160"/>
      <c r="AVX21" s="158"/>
      <c r="AVY21" s="159"/>
      <c r="AVZ21" s="31"/>
      <c r="AWA21" s="159"/>
      <c r="AWB21" s="160"/>
      <c r="AWC21" s="159"/>
      <c r="AWD21" s="159"/>
      <c r="AWE21" s="161"/>
      <c r="AWH21" s="160"/>
      <c r="AWI21" s="158"/>
      <c r="AWJ21" s="159"/>
      <c r="AWL21" s="159"/>
      <c r="AWM21" s="160"/>
      <c r="AWN21" s="158"/>
      <c r="AWO21" s="159"/>
      <c r="AWP21" s="31"/>
      <c r="AWQ21" s="159"/>
      <c r="AWR21" s="160"/>
      <c r="AWS21" s="159"/>
      <c r="AWT21" s="159"/>
      <c r="AWU21" s="161"/>
      <c r="AWX21" s="160"/>
      <c r="AWY21" s="158"/>
      <c r="AWZ21" s="159"/>
      <c r="AXB21" s="159"/>
      <c r="AXC21" s="160"/>
      <c r="AXD21" s="158"/>
      <c r="AXE21" s="159"/>
      <c r="AXF21" s="31"/>
      <c r="AXG21" s="159"/>
      <c r="AXH21" s="160"/>
      <c r="AXI21" s="159"/>
      <c r="AXJ21" s="159"/>
      <c r="AXK21" s="161"/>
      <c r="AXN21" s="160"/>
      <c r="AXO21" s="158"/>
      <c r="AXP21" s="159"/>
      <c r="AXR21" s="159"/>
      <c r="AXS21" s="160"/>
      <c r="AXT21" s="158"/>
      <c r="AXU21" s="159"/>
      <c r="AXV21" s="31"/>
      <c r="AXW21" s="159"/>
      <c r="AXX21" s="160"/>
      <c r="AXY21" s="159"/>
      <c r="AXZ21" s="159"/>
      <c r="AYA21" s="161"/>
      <c r="AYD21" s="160"/>
      <c r="AYE21" s="158"/>
      <c r="AYF21" s="159"/>
      <c r="AYH21" s="159"/>
      <c r="AYI21" s="160"/>
      <c r="AYJ21" s="158"/>
      <c r="AYK21" s="159"/>
      <c r="AYL21" s="31"/>
      <c r="AYM21" s="159"/>
      <c r="AYN21" s="160"/>
      <c r="AYO21" s="159"/>
      <c r="AYP21" s="159"/>
      <c r="AYQ21" s="161"/>
      <c r="AYT21" s="160"/>
      <c r="AYU21" s="158"/>
      <c r="AYV21" s="159"/>
      <c r="AYX21" s="159"/>
      <c r="AYY21" s="160"/>
      <c r="AYZ21" s="158"/>
      <c r="AZA21" s="159"/>
      <c r="AZB21" s="31"/>
      <c r="AZC21" s="159"/>
      <c r="AZD21" s="160"/>
      <c r="AZE21" s="159"/>
      <c r="AZF21" s="159"/>
      <c r="AZG21" s="161"/>
      <c r="AZJ21" s="160"/>
      <c r="AZK21" s="158"/>
      <c r="AZL21" s="159"/>
      <c r="AZN21" s="159"/>
      <c r="AZO21" s="160"/>
      <c r="AZP21" s="158"/>
      <c r="AZQ21" s="159"/>
      <c r="AZR21" s="31"/>
      <c r="AZS21" s="159"/>
      <c r="AZT21" s="160"/>
      <c r="AZU21" s="159"/>
      <c r="AZV21" s="159"/>
      <c r="AZW21" s="161"/>
      <c r="AZZ21" s="160"/>
      <c r="BAA21" s="158"/>
      <c r="BAB21" s="159"/>
      <c r="BAD21" s="159"/>
      <c r="BAE21" s="160"/>
      <c r="BAF21" s="158"/>
      <c r="BAG21" s="159"/>
      <c r="BAH21" s="31"/>
      <c r="BAI21" s="159"/>
      <c r="BAJ21" s="160"/>
      <c r="BAK21" s="159"/>
      <c r="BAL21" s="159"/>
      <c r="BAM21" s="161"/>
      <c r="BAP21" s="160"/>
      <c r="BAQ21" s="158"/>
      <c r="BAR21" s="159"/>
      <c r="BAT21" s="159"/>
      <c r="BAU21" s="160"/>
      <c r="BAV21" s="158"/>
      <c r="BAW21" s="159"/>
      <c r="BAX21" s="31"/>
      <c r="BAY21" s="159"/>
      <c r="BAZ21" s="160"/>
      <c r="BBA21" s="159"/>
      <c r="BBB21" s="159"/>
      <c r="BBC21" s="161"/>
      <c r="BBF21" s="160"/>
      <c r="BBG21" s="158"/>
      <c r="BBH21" s="159"/>
      <c r="BBJ21" s="159"/>
      <c r="BBK21" s="160"/>
      <c r="BBL21" s="158"/>
      <c r="BBM21" s="159"/>
      <c r="BBN21" s="31"/>
      <c r="BBO21" s="159"/>
      <c r="BBP21" s="160"/>
      <c r="BBQ21" s="159"/>
      <c r="BBR21" s="159"/>
      <c r="BBS21" s="161"/>
      <c r="BBV21" s="160"/>
      <c r="BBW21" s="158"/>
      <c r="BBX21" s="159"/>
      <c r="BBZ21" s="159"/>
      <c r="BCA21" s="160"/>
      <c r="BCB21" s="158"/>
      <c r="BCC21" s="159"/>
      <c r="BCD21" s="31"/>
      <c r="BCE21" s="159"/>
      <c r="BCF21" s="160"/>
      <c r="BCG21" s="159"/>
      <c r="BCH21" s="159"/>
      <c r="BCI21" s="161"/>
      <c r="BCL21" s="160"/>
      <c r="BCM21" s="158"/>
      <c r="BCN21" s="159"/>
      <c r="BCP21" s="159"/>
      <c r="BCQ21" s="160"/>
      <c r="BCR21" s="158"/>
      <c r="BCS21" s="159"/>
      <c r="BCT21" s="31"/>
      <c r="BCU21" s="159"/>
      <c r="BCV21" s="160"/>
      <c r="BCW21" s="159"/>
      <c r="BCX21" s="159"/>
      <c r="BCY21" s="161"/>
      <c r="BDB21" s="160"/>
      <c r="BDC21" s="158"/>
      <c r="BDD21" s="159"/>
      <c r="BDF21" s="159"/>
      <c r="BDG21" s="160"/>
      <c r="BDH21" s="158"/>
      <c r="BDI21" s="159"/>
      <c r="BDJ21" s="31"/>
      <c r="BDK21" s="159"/>
      <c r="BDL21" s="160"/>
      <c r="BDM21" s="159"/>
      <c r="BDN21" s="159"/>
      <c r="BDO21" s="161"/>
      <c r="BDR21" s="160"/>
      <c r="BDS21" s="158"/>
      <c r="BDT21" s="159"/>
      <c r="BDV21" s="159"/>
      <c r="BDW21" s="160"/>
      <c r="BDX21" s="158"/>
      <c r="BDY21" s="159"/>
      <c r="BDZ21" s="31"/>
      <c r="BEA21" s="159"/>
      <c r="BEB21" s="160"/>
      <c r="BEC21" s="159"/>
      <c r="BED21" s="159"/>
      <c r="BEE21" s="161"/>
      <c r="BEH21" s="160"/>
      <c r="BEI21" s="158"/>
      <c r="BEJ21" s="159"/>
      <c r="BEL21" s="159"/>
      <c r="BEM21" s="160"/>
      <c r="BEN21" s="158"/>
      <c r="BEO21" s="159"/>
      <c r="BEP21" s="31"/>
      <c r="BEQ21" s="159"/>
      <c r="BER21" s="160"/>
      <c r="BES21" s="159"/>
      <c r="BET21" s="159"/>
      <c r="BEU21" s="161"/>
      <c r="BEX21" s="160"/>
      <c r="BEY21" s="158"/>
      <c r="BEZ21" s="159"/>
      <c r="BFB21" s="159"/>
      <c r="BFC21" s="160"/>
      <c r="BFD21" s="158"/>
      <c r="BFE21" s="159"/>
      <c r="BFF21" s="31"/>
      <c r="BFG21" s="159"/>
      <c r="BFH21" s="160"/>
      <c r="BFI21" s="159"/>
      <c r="BFJ21" s="159"/>
      <c r="BFK21" s="161"/>
      <c r="BFN21" s="160"/>
      <c r="BFO21" s="158"/>
      <c r="BFP21" s="159"/>
      <c r="BFR21" s="159"/>
      <c r="BFS21" s="160"/>
      <c r="BFT21" s="158"/>
      <c r="BFU21" s="159"/>
      <c r="BFV21" s="31"/>
      <c r="BFW21" s="159"/>
      <c r="BFX21" s="160"/>
      <c r="BFY21" s="159"/>
      <c r="BFZ21" s="159"/>
      <c r="BGA21" s="161"/>
      <c r="BGD21" s="160"/>
      <c r="BGE21" s="158"/>
      <c r="BGF21" s="159"/>
      <c r="BGH21" s="159"/>
      <c r="BGI21" s="160"/>
      <c r="BGJ21" s="158"/>
      <c r="BGK21" s="159"/>
      <c r="BGL21" s="31"/>
      <c r="BGM21" s="159"/>
      <c r="BGN21" s="160"/>
      <c r="BGO21" s="159"/>
      <c r="BGP21" s="159"/>
      <c r="BGQ21" s="161"/>
      <c r="BGT21" s="160"/>
      <c r="BGU21" s="158"/>
      <c r="BGV21" s="159"/>
      <c r="BGX21" s="159"/>
      <c r="BGY21" s="160"/>
      <c r="BGZ21" s="158"/>
      <c r="BHA21" s="159"/>
      <c r="BHB21" s="31"/>
      <c r="BHC21" s="159"/>
      <c r="BHD21" s="160"/>
      <c r="BHE21" s="159"/>
      <c r="BHF21" s="159"/>
      <c r="BHG21" s="161"/>
      <c r="BHJ21" s="160"/>
      <c r="BHK21" s="158"/>
      <c r="BHL21" s="159"/>
      <c r="BHN21" s="159"/>
      <c r="BHO21" s="160"/>
      <c r="BHP21" s="158"/>
      <c r="BHQ21" s="159"/>
      <c r="BHR21" s="31"/>
      <c r="BHS21" s="159"/>
      <c r="BHT21" s="160"/>
      <c r="BHU21" s="159"/>
      <c r="BHV21" s="159"/>
      <c r="BHW21" s="161"/>
      <c r="BHZ21" s="160"/>
      <c r="BIA21" s="158"/>
      <c r="BIB21" s="159"/>
      <c r="BID21" s="159"/>
      <c r="BIE21" s="160"/>
      <c r="BIF21" s="158"/>
      <c r="BIG21" s="159"/>
      <c r="BIH21" s="31"/>
      <c r="BII21" s="159"/>
      <c r="BIJ21" s="160"/>
      <c r="BIK21" s="159"/>
      <c r="BIL21" s="159"/>
      <c r="BIM21" s="161"/>
      <c r="BIP21" s="160"/>
      <c r="BIQ21" s="158"/>
      <c r="BIR21" s="159"/>
      <c r="BIT21" s="159"/>
      <c r="BIU21" s="160"/>
      <c r="BIV21" s="158"/>
      <c r="BIW21" s="159"/>
      <c r="BIX21" s="31"/>
      <c r="BIY21" s="159"/>
      <c r="BIZ21" s="160"/>
      <c r="BJA21" s="159"/>
      <c r="BJB21" s="159"/>
      <c r="BJC21" s="161"/>
      <c r="BJF21" s="160"/>
      <c r="BJG21" s="158"/>
      <c r="BJH21" s="159"/>
      <c r="BJJ21" s="159"/>
      <c r="BJK21" s="160"/>
      <c r="BJL21" s="158"/>
      <c r="BJM21" s="159"/>
      <c r="BJN21" s="31"/>
      <c r="BJO21" s="159"/>
      <c r="BJP21" s="160"/>
      <c r="BJQ21" s="159"/>
      <c r="BJR21" s="159"/>
      <c r="BJS21" s="161"/>
      <c r="BJV21" s="160"/>
      <c r="BJW21" s="158"/>
      <c r="BJX21" s="159"/>
      <c r="BJZ21" s="159"/>
      <c r="BKA21" s="160"/>
      <c r="BKB21" s="158"/>
      <c r="BKC21" s="159"/>
      <c r="BKD21" s="31"/>
      <c r="BKE21" s="159"/>
      <c r="BKF21" s="160"/>
      <c r="BKG21" s="159"/>
      <c r="BKH21" s="159"/>
      <c r="BKI21" s="161"/>
      <c r="BKL21" s="160"/>
      <c r="BKM21" s="158"/>
      <c r="BKN21" s="159"/>
      <c r="BKP21" s="159"/>
      <c r="BKQ21" s="160"/>
      <c r="BKR21" s="158"/>
      <c r="BKS21" s="159"/>
      <c r="BKT21" s="31"/>
      <c r="BKU21" s="159"/>
      <c r="BKV21" s="160"/>
      <c r="BKW21" s="159"/>
      <c r="BKX21" s="159"/>
      <c r="BKY21" s="161"/>
      <c r="BLB21" s="160"/>
      <c r="BLC21" s="158"/>
      <c r="BLD21" s="159"/>
      <c r="BLF21" s="159"/>
      <c r="BLG21" s="160"/>
      <c r="BLH21" s="158"/>
      <c r="BLI21" s="159"/>
      <c r="BLJ21" s="31"/>
      <c r="BLK21" s="159"/>
      <c r="BLL21" s="160"/>
      <c r="BLM21" s="159"/>
      <c r="BLN21" s="159"/>
      <c r="BLO21" s="161"/>
      <c r="BLR21" s="160"/>
      <c r="BLS21" s="158"/>
      <c r="BLT21" s="159"/>
      <c r="BLV21" s="159"/>
      <c r="BLW21" s="160"/>
      <c r="BLX21" s="158"/>
      <c r="BLY21" s="159"/>
      <c r="BLZ21" s="31"/>
      <c r="BMA21" s="159"/>
      <c r="BMB21" s="160"/>
      <c r="BMC21" s="159"/>
      <c r="BMD21" s="159"/>
      <c r="BME21" s="161"/>
      <c r="BMH21" s="160"/>
      <c r="BMI21" s="158"/>
      <c r="BMJ21" s="159"/>
      <c r="BML21" s="159"/>
      <c r="BMM21" s="160"/>
      <c r="BMN21" s="158"/>
      <c r="BMO21" s="159"/>
      <c r="BMP21" s="31"/>
      <c r="BMQ21" s="159"/>
      <c r="BMR21" s="160"/>
      <c r="BMS21" s="159"/>
      <c r="BMT21" s="159"/>
      <c r="BMU21" s="161"/>
      <c r="BMX21" s="160"/>
      <c r="BMY21" s="158"/>
      <c r="BMZ21" s="159"/>
      <c r="BNB21" s="159"/>
      <c r="BNC21" s="160"/>
      <c r="BND21" s="158"/>
      <c r="BNE21" s="159"/>
      <c r="BNF21" s="31"/>
      <c r="BNG21" s="159"/>
      <c r="BNH21" s="160"/>
      <c r="BNI21" s="159"/>
      <c r="BNJ21" s="159"/>
      <c r="BNK21" s="161"/>
      <c r="BNN21" s="160"/>
      <c r="BNO21" s="158"/>
      <c r="BNP21" s="159"/>
      <c r="BNR21" s="159"/>
      <c r="BNS21" s="160"/>
      <c r="BNT21" s="158"/>
      <c r="BNU21" s="159"/>
      <c r="BNV21" s="31"/>
      <c r="BNW21" s="159"/>
      <c r="BNX21" s="160"/>
      <c r="BNY21" s="159"/>
      <c r="BNZ21" s="159"/>
      <c r="BOA21" s="161"/>
      <c r="BOD21" s="160"/>
      <c r="BOE21" s="158"/>
      <c r="BOF21" s="159"/>
      <c r="BOH21" s="159"/>
      <c r="BOI21" s="160"/>
      <c r="BOJ21" s="158"/>
      <c r="BOK21" s="159"/>
      <c r="BOL21" s="31"/>
      <c r="BOM21" s="159"/>
      <c r="BON21" s="160"/>
      <c r="BOO21" s="159"/>
      <c r="BOP21" s="159"/>
      <c r="BOQ21" s="161"/>
      <c r="BOT21" s="160"/>
      <c r="BOU21" s="158"/>
      <c r="BOV21" s="159"/>
      <c r="BOX21" s="159"/>
      <c r="BOY21" s="160"/>
      <c r="BOZ21" s="158"/>
      <c r="BPA21" s="159"/>
      <c r="BPB21" s="31"/>
      <c r="BPC21" s="159"/>
      <c r="BPD21" s="160"/>
      <c r="BPE21" s="159"/>
      <c r="BPF21" s="159"/>
      <c r="BPG21" s="161"/>
      <c r="BPJ21" s="160"/>
      <c r="BPK21" s="158"/>
      <c r="BPL21" s="159"/>
      <c r="BPN21" s="159"/>
      <c r="BPO21" s="160"/>
      <c r="BPP21" s="158"/>
      <c r="BPQ21" s="159"/>
      <c r="BPR21" s="31"/>
      <c r="BPS21" s="159"/>
      <c r="BPT21" s="160"/>
      <c r="BPU21" s="159"/>
      <c r="BPV21" s="159"/>
      <c r="BPW21" s="161"/>
      <c r="BPZ21" s="160"/>
      <c r="BQA21" s="158"/>
      <c r="BQB21" s="159"/>
      <c r="BQD21" s="159"/>
      <c r="BQE21" s="160"/>
      <c r="BQF21" s="158"/>
      <c r="BQG21" s="159"/>
      <c r="BQH21" s="31"/>
      <c r="BQI21" s="159"/>
      <c r="BQJ21" s="160"/>
      <c r="BQK21" s="159"/>
      <c r="BQL21" s="159"/>
      <c r="BQM21" s="161"/>
      <c r="BQP21" s="160"/>
      <c r="BQQ21" s="158"/>
      <c r="BQR21" s="159"/>
      <c r="BQT21" s="159"/>
      <c r="BQU21" s="160"/>
      <c r="BQV21" s="158"/>
      <c r="BQW21" s="159"/>
      <c r="BQX21" s="31"/>
      <c r="BQY21" s="159"/>
      <c r="BQZ21" s="160"/>
      <c r="BRA21" s="159"/>
      <c r="BRB21" s="159"/>
      <c r="BRC21" s="161"/>
      <c r="BRF21" s="160"/>
      <c r="BRG21" s="158"/>
      <c r="BRH21" s="159"/>
      <c r="BRJ21" s="159"/>
      <c r="BRK21" s="160"/>
      <c r="BRL21" s="158"/>
      <c r="BRM21" s="159"/>
      <c r="BRN21" s="31"/>
      <c r="BRO21" s="159"/>
      <c r="BRP21" s="160"/>
      <c r="BRQ21" s="159"/>
      <c r="BRR21" s="159"/>
      <c r="BRS21" s="161"/>
      <c r="BRV21" s="160"/>
      <c r="BRW21" s="158"/>
      <c r="BRX21" s="159"/>
      <c r="BRZ21" s="159"/>
      <c r="BSA21" s="160"/>
      <c r="BSB21" s="158"/>
      <c r="BSC21" s="159"/>
      <c r="BSD21" s="31"/>
      <c r="BSE21" s="159"/>
      <c r="BSF21" s="160"/>
      <c r="BSG21" s="159"/>
      <c r="BSH21" s="159"/>
      <c r="BSI21" s="161"/>
      <c r="BSL21" s="160"/>
      <c r="BSM21" s="158"/>
      <c r="BSN21" s="159"/>
      <c r="BSP21" s="159"/>
      <c r="BSQ21" s="160"/>
      <c r="BSR21" s="158"/>
      <c r="BSS21" s="159"/>
      <c r="BST21" s="31"/>
      <c r="BSU21" s="159"/>
      <c r="BSV21" s="160"/>
      <c r="BSW21" s="159"/>
      <c r="BSX21" s="159"/>
      <c r="BSY21" s="161"/>
      <c r="BTB21" s="160"/>
      <c r="BTC21" s="158"/>
      <c r="BTD21" s="159"/>
      <c r="BTF21" s="159"/>
      <c r="BTG21" s="160"/>
      <c r="BTH21" s="158"/>
      <c r="BTI21" s="159"/>
      <c r="BTJ21" s="31"/>
      <c r="BTK21" s="159"/>
      <c r="BTL21" s="160"/>
      <c r="BTM21" s="159"/>
      <c r="BTN21" s="159"/>
      <c r="BTO21" s="161"/>
      <c r="BTR21" s="160"/>
      <c r="BTS21" s="158"/>
      <c r="BTT21" s="159"/>
      <c r="BTV21" s="159"/>
      <c r="BTW21" s="160"/>
      <c r="BTX21" s="158"/>
      <c r="BTY21" s="159"/>
      <c r="BTZ21" s="31"/>
      <c r="BUA21" s="159"/>
      <c r="BUB21" s="160"/>
      <c r="BUC21" s="159"/>
      <c r="BUD21" s="159"/>
      <c r="BUE21" s="161"/>
      <c r="BUH21" s="160"/>
      <c r="BUI21" s="158"/>
      <c r="BUJ21" s="159"/>
      <c r="BUL21" s="159"/>
      <c r="BUM21" s="160"/>
      <c r="BUN21" s="158"/>
      <c r="BUO21" s="159"/>
      <c r="BUP21" s="31"/>
      <c r="BUQ21" s="159"/>
      <c r="BUR21" s="160"/>
      <c r="BUS21" s="159"/>
      <c r="BUT21" s="159"/>
      <c r="BUU21" s="161"/>
      <c r="BUX21" s="160"/>
      <c r="BUY21" s="158"/>
      <c r="BUZ21" s="159"/>
      <c r="BVB21" s="159"/>
      <c r="BVC21" s="160"/>
      <c r="BVD21" s="158"/>
      <c r="BVE21" s="159"/>
      <c r="BVF21" s="31"/>
      <c r="BVG21" s="159"/>
      <c r="BVH21" s="160"/>
      <c r="BVI21" s="159"/>
      <c r="BVJ21" s="159"/>
      <c r="BVK21" s="161"/>
      <c r="BVN21" s="160"/>
      <c r="BVO21" s="158"/>
      <c r="BVP21" s="159"/>
      <c r="BVR21" s="159"/>
      <c r="BVS21" s="160"/>
      <c r="BVT21" s="158"/>
      <c r="BVU21" s="159"/>
      <c r="BVV21" s="31"/>
      <c r="BVW21" s="159"/>
      <c r="BVX21" s="160"/>
      <c r="BVY21" s="159"/>
      <c r="BVZ21" s="159"/>
      <c r="BWA21" s="161"/>
      <c r="BWD21" s="160"/>
      <c r="BWE21" s="158"/>
      <c r="BWF21" s="159"/>
      <c r="BWH21" s="159"/>
      <c r="BWI21" s="160"/>
      <c r="BWJ21" s="158"/>
      <c r="BWK21" s="159"/>
      <c r="BWL21" s="31"/>
      <c r="BWM21" s="159"/>
      <c r="BWN21" s="160"/>
      <c r="BWO21" s="159"/>
      <c r="BWP21" s="159"/>
      <c r="BWQ21" s="161"/>
      <c r="BWT21" s="160"/>
      <c r="BWU21" s="158"/>
      <c r="BWV21" s="159"/>
      <c r="BWX21" s="159"/>
      <c r="BWY21" s="160"/>
      <c r="BWZ21" s="158"/>
      <c r="BXA21" s="159"/>
      <c r="BXB21" s="31"/>
      <c r="BXC21" s="159"/>
      <c r="BXD21" s="160"/>
      <c r="BXE21" s="159"/>
      <c r="BXF21" s="159"/>
      <c r="BXG21" s="161"/>
      <c r="BXJ21" s="160"/>
      <c r="BXK21" s="158"/>
      <c r="BXL21" s="159"/>
      <c r="BXN21" s="159"/>
      <c r="BXO21" s="160"/>
      <c r="BXP21" s="158"/>
      <c r="BXQ21" s="159"/>
      <c r="BXR21" s="31"/>
      <c r="BXS21" s="159"/>
      <c r="BXT21" s="160"/>
      <c r="BXU21" s="159"/>
      <c r="BXV21" s="159"/>
      <c r="BXW21" s="161"/>
      <c r="BXZ21" s="160"/>
      <c r="BYA21" s="158"/>
      <c r="BYB21" s="159"/>
      <c r="BYD21" s="159"/>
      <c r="BYE21" s="160"/>
      <c r="BYF21" s="158"/>
      <c r="BYG21" s="159"/>
      <c r="BYH21" s="31"/>
      <c r="BYI21" s="159"/>
      <c r="BYJ21" s="160"/>
      <c r="BYK21" s="159"/>
      <c r="BYL21" s="159"/>
      <c r="BYM21" s="161"/>
      <c r="BYP21" s="160"/>
      <c r="BYQ21" s="158"/>
      <c r="BYR21" s="159"/>
      <c r="BYT21" s="159"/>
      <c r="BYU21" s="160"/>
      <c r="BYV21" s="158"/>
      <c r="BYW21" s="159"/>
      <c r="BYX21" s="31"/>
      <c r="BYY21" s="159"/>
      <c r="BYZ21" s="160"/>
      <c r="BZA21" s="159"/>
      <c r="BZB21" s="159"/>
      <c r="BZC21" s="161"/>
      <c r="BZF21" s="160"/>
      <c r="BZG21" s="158"/>
      <c r="BZH21" s="159"/>
      <c r="BZJ21" s="159"/>
      <c r="BZK21" s="160"/>
      <c r="BZL21" s="158"/>
      <c r="BZM21" s="159"/>
      <c r="BZN21" s="31"/>
      <c r="BZO21" s="159"/>
      <c r="BZP21" s="160"/>
      <c r="BZQ21" s="159"/>
      <c r="BZR21" s="159"/>
      <c r="BZS21" s="161"/>
      <c r="BZV21" s="160"/>
      <c r="BZW21" s="158"/>
      <c r="BZX21" s="159"/>
      <c r="BZZ21" s="159"/>
      <c r="CAA21" s="160"/>
      <c r="CAB21" s="158"/>
      <c r="CAC21" s="159"/>
      <c r="CAD21" s="31"/>
      <c r="CAE21" s="159"/>
      <c r="CAF21" s="160"/>
      <c r="CAG21" s="159"/>
      <c r="CAH21" s="159"/>
      <c r="CAI21" s="161"/>
      <c r="CAL21" s="160"/>
      <c r="CAM21" s="158"/>
      <c r="CAN21" s="159"/>
      <c r="CAP21" s="159"/>
      <c r="CAQ21" s="160"/>
      <c r="CAR21" s="158"/>
      <c r="CAS21" s="159"/>
      <c r="CAT21" s="31"/>
      <c r="CAU21" s="159"/>
      <c r="CAV21" s="160"/>
      <c r="CAW21" s="159"/>
      <c r="CAX21" s="159"/>
      <c r="CAY21" s="161"/>
      <c r="CBB21" s="160"/>
      <c r="CBC21" s="158"/>
      <c r="CBD21" s="159"/>
      <c r="CBF21" s="159"/>
      <c r="CBG21" s="160"/>
      <c r="CBH21" s="158"/>
      <c r="CBI21" s="159"/>
      <c r="CBJ21" s="31"/>
      <c r="CBK21" s="159"/>
      <c r="CBL21" s="160"/>
      <c r="CBM21" s="159"/>
      <c r="CBN21" s="159"/>
      <c r="CBO21" s="161"/>
      <c r="CBR21" s="160"/>
      <c r="CBS21" s="158"/>
      <c r="CBT21" s="159"/>
      <c r="CBV21" s="159"/>
      <c r="CBW21" s="160"/>
      <c r="CBX21" s="158"/>
      <c r="CBY21" s="159"/>
      <c r="CBZ21" s="31"/>
      <c r="CCA21" s="159"/>
      <c r="CCB21" s="160"/>
      <c r="CCC21" s="159"/>
      <c r="CCD21" s="159"/>
      <c r="CCE21" s="161"/>
      <c r="CCH21" s="160"/>
      <c r="CCI21" s="158"/>
      <c r="CCJ21" s="159"/>
      <c r="CCL21" s="159"/>
      <c r="CCM21" s="160"/>
      <c r="CCN21" s="158"/>
      <c r="CCO21" s="159"/>
      <c r="CCP21" s="31"/>
      <c r="CCQ21" s="159"/>
      <c r="CCR21" s="160"/>
      <c r="CCS21" s="159"/>
      <c r="CCT21" s="159"/>
      <c r="CCU21" s="161"/>
      <c r="CCX21" s="160"/>
      <c r="CCY21" s="158"/>
      <c r="CCZ21" s="159"/>
      <c r="CDB21" s="159"/>
      <c r="CDC21" s="160"/>
      <c r="CDD21" s="158"/>
      <c r="CDE21" s="159"/>
      <c r="CDF21" s="31"/>
      <c r="CDG21" s="159"/>
      <c r="CDH21" s="160"/>
      <c r="CDI21" s="159"/>
      <c r="CDJ21" s="159"/>
      <c r="CDK21" s="161"/>
      <c r="CDN21" s="160"/>
      <c r="CDO21" s="158"/>
      <c r="CDP21" s="159"/>
      <c r="CDR21" s="159"/>
      <c r="CDS21" s="160"/>
      <c r="CDT21" s="158"/>
      <c r="CDU21" s="159"/>
      <c r="CDV21" s="31"/>
      <c r="CDW21" s="159"/>
      <c r="CDX21" s="160"/>
      <c r="CDY21" s="159"/>
      <c r="CDZ21" s="159"/>
      <c r="CEA21" s="161"/>
      <c r="CED21" s="160"/>
      <c r="CEE21" s="158"/>
      <c r="CEF21" s="159"/>
      <c r="CEH21" s="159"/>
      <c r="CEI21" s="160"/>
      <c r="CEJ21" s="158"/>
      <c r="CEK21" s="159"/>
      <c r="CEL21" s="31"/>
      <c r="CEM21" s="159"/>
      <c r="CEN21" s="160"/>
      <c r="CEO21" s="159"/>
      <c r="CEP21" s="159"/>
      <c r="CEQ21" s="161"/>
      <c r="CET21" s="160"/>
      <c r="CEU21" s="158"/>
      <c r="CEV21" s="159"/>
      <c r="CEX21" s="159"/>
      <c r="CEY21" s="160"/>
      <c r="CEZ21" s="158"/>
      <c r="CFA21" s="159"/>
      <c r="CFB21" s="31"/>
      <c r="CFC21" s="159"/>
      <c r="CFD21" s="160"/>
      <c r="CFE21" s="159"/>
      <c r="CFF21" s="159"/>
      <c r="CFG21" s="161"/>
      <c r="CFJ21" s="160"/>
      <c r="CFK21" s="158"/>
      <c r="CFL21" s="159"/>
      <c r="CFN21" s="159"/>
      <c r="CFO21" s="160"/>
      <c r="CFP21" s="158"/>
      <c r="CFQ21" s="159"/>
      <c r="CFR21" s="31"/>
      <c r="CFS21" s="159"/>
      <c r="CFT21" s="160"/>
      <c r="CFU21" s="159"/>
      <c r="CFV21" s="159"/>
      <c r="CFW21" s="161"/>
      <c r="CFZ21" s="160"/>
      <c r="CGA21" s="158"/>
      <c r="CGB21" s="159"/>
      <c r="CGD21" s="159"/>
      <c r="CGE21" s="160"/>
      <c r="CGF21" s="158"/>
      <c r="CGG21" s="159"/>
      <c r="CGH21" s="31"/>
      <c r="CGI21" s="159"/>
      <c r="CGJ21" s="160"/>
      <c r="CGK21" s="159"/>
      <c r="CGL21" s="159"/>
      <c r="CGM21" s="161"/>
      <c r="CGP21" s="160"/>
      <c r="CGQ21" s="158"/>
      <c r="CGR21" s="159"/>
      <c r="CGT21" s="159"/>
      <c r="CGU21" s="160"/>
      <c r="CGV21" s="158"/>
      <c r="CGW21" s="159"/>
      <c r="CGX21" s="31"/>
      <c r="CGY21" s="159"/>
      <c r="CGZ21" s="160"/>
      <c r="CHA21" s="159"/>
      <c r="CHB21" s="159"/>
      <c r="CHC21" s="161"/>
      <c r="CHF21" s="160"/>
      <c r="CHG21" s="158"/>
      <c r="CHH21" s="159"/>
      <c r="CHJ21" s="159"/>
      <c r="CHK21" s="160"/>
      <c r="CHL21" s="158"/>
      <c r="CHM21" s="159"/>
      <c r="CHN21" s="31"/>
      <c r="CHO21" s="159"/>
      <c r="CHP21" s="160"/>
      <c r="CHQ21" s="159"/>
      <c r="CHR21" s="159"/>
      <c r="CHS21" s="161"/>
      <c r="CHV21" s="160"/>
      <c r="CHW21" s="158"/>
      <c r="CHX21" s="159"/>
      <c r="CHZ21" s="159"/>
      <c r="CIA21" s="160"/>
      <c r="CIB21" s="158"/>
      <c r="CIC21" s="159"/>
      <c r="CID21" s="31"/>
      <c r="CIE21" s="159"/>
      <c r="CIF21" s="160"/>
      <c r="CIG21" s="159"/>
      <c r="CIH21" s="159"/>
      <c r="CII21" s="161"/>
      <c r="CIL21" s="160"/>
      <c r="CIM21" s="158"/>
      <c r="CIN21" s="159"/>
      <c r="CIP21" s="159"/>
      <c r="CIQ21" s="160"/>
      <c r="CIR21" s="158"/>
      <c r="CIS21" s="159"/>
      <c r="CIT21" s="31"/>
      <c r="CIU21" s="159"/>
      <c r="CIV21" s="160"/>
      <c r="CIW21" s="159"/>
      <c r="CIX21" s="159"/>
      <c r="CIY21" s="161"/>
      <c r="CJB21" s="160"/>
      <c r="CJC21" s="158"/>
      <c r="CJD21" s="159"/>
      <c r="CJF21" s="159"/>
      <c r="CJG21" s="160"/>
      <c r="CJH21" s="158"/>
      <c r="CJI21" s="159"/>
      <c r="CJJ21" s="31"/>
      <c r="CJK21" s="159"/>
      <c r="CJL21" s="160"/>
      <c r="CJM21" s="159"/>
      <c r="CJN21" s="159"/>
      <c r="CJO21" s="161"/>
      <c r="CJR21" s="160"/>
      <c r="CJS21" s="158"/>
      <c r="CJT21" s="159"/>
      <c r="CJV21" s="159"/>
      <c r="CJW21" s="160"/>
      <c r="CJX21" s="158"/>
      <c r="CJY21" s="159"/>
      <c r="CJZ21" s="31"/>
      <c r="CKA21" s="159"/>
      <c r="CKB21" s="160"/>
      <c r="CKC21" s="159"/>
      <c r="CKD21" s="159"/>
      <c r="CKE21" s="161"/>
      <c r="CKH21" s="160"/>
      <c r="CKI21" s="158"/>
      <c r="CKJ21" s="159"/>
      <c r="CKL21" s="159"/>
      <c r="CKM21" s="160"/>
      <c r="CKN21" s="158"/>
      <c r="CKO21" s="159"/>
      <c r="CKP21" s="31"/>
      <c r="CKQ21" s="159"/>
      <c r="CKR21" s="160"/>
      <c r="CKS21" s="159"/>
      <c r="CKT21" s="159"/>
      <c r="CKU21" s="161"/>
      <c r="CKX21" s="160"/>
      <c r="CKY21" s="158"/>
      <c r="CKZ21" s="159"/>
      <c r="CLB21" s="159"/>
      <c r="CLC21" s="160"/>
      <c r="CLD21" s="158"/>
      <c r="CLE21" s="159"/>
      <c r="CLF21" s="31"/>
      <c r="CLG21" s="159"/>
      <c r="CLH21" s="160"/>
      <c r="CLI21" s="159"/>
      <c r="CLJ21" s="159"/>
      <c r="CLK21" s="161"/>
      <c r="CLN21" s="160"/>
      <c r="CLO21" s="158"/>
      <c r="CLP21" s="159"/>
      <c r="CLR21" s="159"/>
      <c r="CLS21" s="160"/>
      <c r="CLT21" s="158"/>
      <c r="CLU21" s="159"/>
      <c r="CLV21" s="31"/>
      <c r="CLW21" s="159"/>
      <c r="CLX21" s="160"/>
      <c r="CLY21" s="159"/>
      <c r="CLZ21" s="159"/>
      <c r="CMA21" s="161"/>
      <c r="CMD21" s="160"/>
      <c r="CME21" s="158"/>
      <c r="CMF21" s="159"/>
      <c r="CMH21" s="159"/>
      <c r="CMI21" s="160"/>
      <c r="CMJ21" s="158"/>
      <c r="CMK21" s="159"/>
      <c r="CML21" s="31"/>
      <c r="CMM21" s="159"/>
      <c r="CMN21" s="160"/>
      <c r="CMO21" s="159"/>
      <c r="CMP21" s="159"/>
      <c r="CMQ21" s="161"/>
      <c r="CMT21" s="160"/>
      <c r="CMU21" s="158"/>
      <c r="CMV21" s="159"/>
      <c r="CMX21" s="159"/>
      <c r="CMY21" s="160"/>
      <c r="CMZ21" s="158"/>
      <c r="CNA21" s="159"/>
      <c r="CNB21" s="31"/>
      <c r="CNC21" s="159"/>
      <c r="CND21" s="160"/>
      <c r="CNE21" s="159"/>
      <c r="CNF21" s="159"/>
      <c r="CNG21" s="161"/>
      <c r="CNJ21" s="160"/>
      <c r="CNK21" s="158"/>
      <c r="CNL21" s="159"/>
      <c r="CNN21" s="159"/>
      <c r="CNO21" s="160"/>
      <c r="CNP21" s="158"/>
      <c r="CNQ21" s="159"/>
      <c r="CNR21" s="31"/>
      <c r="CNS21" s="159"/>
      <c r="CNT21" s="160"/>
      <c r="CNU21" s="159"/>
      <c r="CNV21" s="159"/>
      <c r="CNW21" s="161"/>
      <c r="CNZ21" s="160"/>
      <c r="COA21" s="158"/>
      <c r="COB21" s="159"/>
      <c r="COD21" s="159"/>
      <c r="COE21" s="160"/>
      <c r="COF21" s="158"/>
      <c r="COG21" s="159"/>
      <c r="COH21" s="31"/>
      <c r="COI21" s="159"/>
      <c r="COJ21" s="160"/>
      <c r="COK21" s="159"/>
      <c r="COL21" s="159"/>
      <c r="COM21" s="161"/>
      <c r="COP21" s="160"/>
      <c r="COQ21" s="158"/>
      <c r="COR21" s="159"/>
      <c r="COT21" s="159"/>
      <c r="COU21" s="160"/>
      <c r="COV21" s="158"/>
      <c r="COW21" s="159"/>
      <c r="COX21" s="31"/>
      <c r="COY21" s="159"/>
      <c r="COZ21" s="160"/>
      <c r="CPA21" s="159"/>
      <c r="CPB21" s="159"/>
      <c r="CPC21" s="161"/>
      <c r="CPF21" s="160"/>
      <c r="CPG21" s="158"/>
      <c r="CPH21" s="159"/>
      <c r="CPJ21" s="159"/>
      <c r="CPK21" s="160"/>
      <c r="CPL21" s="158"/>
      <c r="CPM21" s="159"/>
      <c r="CPN21" s="31"/>
      <c r="CPO21" s="159"/>
      <c r="CPP21" s="160"/>
      <c r="CPQ21" s="159"/>
      <c r="CPR21" s="159"/>
      <c r="CPS21" s="161"/>
      <c r="CPV21" s="160"/>
      <c r="CPW21" s="158"/>
      <c r="CPX21" s="159"/>
      <c r="CPZ21" s="159"/>
      <c r="CQA21" s="160"/>
      <c r="CQB21" s="158"/>
      <c r="CQC21" s="159"/>
      <c r="CQD21" s="31"/>
      <c r="CQE21" s="159"/>
      <c r="CQF21" s="160"/>
      <c r="CQG21" s="159"/>
      <c r="CQH21" s="159"/>
      <c r="CQI21" s="161"/>
      <c r="CQL21" s="160"/>
      <c r="CQM21" s="158"/>
      <c r="CQN21" s="159"/>
      <c r="CQP21" s="159"/>
      <c r="CQQ21" s="160"/>
      <c r="CQR21" s="158"/>
      <c r="CQS21" s="159"/>
      <c r="CQT21" s="31"/>
      <c r="CQU21" s="159"/>
      <c r="CQV21" s="160"/>
      <c r="CQW21" s="159"/>
      <c r="CQX21" s="159"/>
      <c r="CQY21" s="161"/>
      <c r="CRB21" s="160"/>
      <c r="CRC21" s="158"/>
      <c r="CRD21" s="159"/>
      <c r="CRF21" s="159"/>
      <c r="CRG21" s="160"/>
      <c r="CRH21" s="158"/>
      <c r="CRI21" s="159"/>
      <c r="CRJ21" s="31"/>
      <c r="CRK21" s="159"/>
      <c r="CRL21" s="160"/>
      <c r="CRM21" s="159"/>
      <c r="CRN21" s="159"/>
      <c r="CRO21" s="161"/>
      <c r="CRR21" s="160"/>
      <c r="CRS21" s="158"/>
      <c r="CRT21" s="159"/>
      <c r="CRV21" s="159"/>
      <c r="CRW21" s="160"/>
      <c r="CRX21" s="158"/>
      <c r="CRY21" s="159"/>
      <c r="CRZ21" s="31"/>
      <c r="CSA21" s="159"/>
      <c r="CSB21" s="160"/>
      <c r="CSC21" s="159"/>
      <c r="CSD21" s="159"/>
      <c r="CSE21" s="161"/>
      <c r="CSH21" s="160"/>
      <c r="CSI21" s="158"/>
      <c r="CSJ21" s="159"/>
      <c r="CSL21" s="159"/>
      <c r="CSM21" s="160"/>
      <c r="CSN21" s="158"/>
      <c r="CSO21" s="159"/>
      <c r="CSP21" s="31"/>
      <c r="CSQ21" s="159"/>
      <c r="CSR21" s="160"/>
      <c r="CSS21" s="159"/>
      <c r="CST21" s="159"/>
      <c r="CSU21" s="161"/>
      <c r="CSX21" s="160"/>
      <c r="CSY21" s="158"/>
      <c r="CSZ21" s="159"/>
      <c r="CTB21" s="159"/>
      <c r="CTC21" s="160"/>
      <c r="CTD21" s="158"/>
      <c r="CTE21" s="159"/>
      <c r="CTF21" s="31"/>
      <c r="CTG21" s="159"/>
      <c r="CTH21" s="160"/>
      <c r="CTI21" s="159"/>
      <c r="CTJ21" s="159"/>
      <c r="CTK21" s="161"/>
      <c r="CTN21" s="160"/>
      <c r="CTO21" s="158"/>
      <c r="CTP21" s="159"/>
      <c r="CTR21" s="159"/>
      <c r="CTS21" s="160"/>
      <c r="CTT21" s="158"/>
      <c r="CTU21" s="159"/>
      <c r="CTV21" s="31"/>
      <c r="CTW21" s="159"/>
      <c r="CTX21" s="160"/>
      <c r="CTY21" s="159"/>
      <c r="CTZ21" s="159"/>
      <c r="CUA21" s="161"/>
      <c r="CUD21" s="160"/>
      <c r="CUE21" s="158"/>
      <c r="CUF21" s="159"/>
      <c r="CUH21" s="159"/>
      <c r="CUI21" s="160"/>
      <c r="CUJ21" s="158"/>
      <c r="CUK21" s="159"/>
      <c r="CUL21" s="31"/>
      <c r="CUM21" s="159"/>
      <c r="CUN21" s="160"/>
      <c r="CUO21" s="159"/>
      <c r="CUP21" s="159"/>
      <c r="CUQ21" s="161"/>
      <c r="CUT21" s="160"/>
      <c r="CUU21" s="158"/>
      <c r="CUV21" s="159"/>
      <c r="CUX21" s="159"/>
      <c r="CUY21" s="160"/>
      <c r="CUZ21" s="158"/>
      <c r="CVA21" s="159"/>
      <c r="CVB21" s="31"/>
      <c r="CVC21" s="159"/>
      <c r="CVD21" s="160"/>
      <c r="CVE21" s="159"/>
      <c r="CVF21" s="159"/>
      <c r="CVG21" s="161"/>
      <c r="CVJ21" s="160"/>
      <c r="CVK21" s="158"/>
      <c r="CVL21" s="159"/>
      <c r="CVN21" s="159"/>
      <c r="CVO21" s="160"/>
      <c r="CVP21" s="158"/>
      <c r="CVQ21" s="159"/>
      <c r="CVR21" s="31"/>
      <c r="CVS21" s="159"/>
      <c r="CVT21" s="160"/>
      <c r="CVU21" s="159"/>
      <c r="CVV21" s="159"/>
      <c r="CVW21" s="161"/>
      <c r="CVZ21" s="160"/>
      <c r="CWA21" s="158"/>
      <c r="CWB21" s="159"/>
      <c r="CWD21" s="159"/>
      <c r="CWE21" s="160"/>
      <c r="CWF21" s="158"/>
      <c r="CWG21" s="159"/>
      <c r="CWH21" s="31"/>
      <c r="CWI21" s="159"/>
      <c r="CWJ21" s="160"/>
      <c r="CWK21" s="159"/>
      <c r="CWL21" s="159"/>
      <c r="CWM21" s="161"/>
      <c r="CWP21" s="160"/>
      <c r="CWQ21" s="158"/>
      <c r="CWR21" s="159"/>
      <c r="CWT21" s="159"/>
      <c r="CWU21" s="160"/>
      <c r="CWV21" s="158"/>
      <c r="CWW21" s="159"/>
      <c r="CWX21" s="31"/>
      <c r="CWY21" s="159"/>
      <c r="CWZ21" s="160"/>
      <c r="CXA21" s="159"/>
      <c r="CXB21" s="159"/>
      <c r="CXC21" s="161"/>
      <c r="CXF21" s="160"/>
      <c r="CXG21" s="158"/>
      <c r="CXH21" s="159"/>
      <c r="CXJ21" s="159"/>
      <c r="CXK21" s="160"/>
      <c r="CXL21" s="158"/>
      <c r="CXM21" s="159"/>
      <c r="CXN21" s="31"/>
      <c r="CXO21" s="159"/>
      <c r="CXP21" s="160"/>
      <c r="CXQ21" s="159"/>
      <c r="CXR21" s="159"/>
      <c r="CXS21" s="161"/>
      <c r="CXV21" s="160"/>
      <c r="CXW21" s="158"/>
      <c r="CXX21" s="159"/>
      <c r="CXZ21" s="159"/>
      <c r="CYA21" s="160"/>
      <c r="CYB21" s="158"/>
      <c r="CYC21" s="159"/>
      <c r="CYD21" s="31"/>
      <c r="CYE21" s="159"/>
      <c r="CYF21" s="160"/>
      <c r="CYG21" s="159"/>
      <c r="CYH21" s="159"/>
      <c r="CYI21" s="161"/>
      <c r="CYL21" s="160"/>
      <c r="CYM21" s="158"/>
      <c r="CYN21" s="159"/>
      <c r="CYP21" s="159"/>
      <c r="CYQ21" s="160"/>
      <c r="CYR21" s="158"/>
      <c r="CYS21" s="159"/>
      <c r="CYT21" s="31"/>
      <c r="CYU21" s="159"/>
      <c r="CYV21" s="160"/>
      <c r="CYW21" s="159"/>
      <c r="CYX21" s="159"/>
      <c r="CYY21" s="161"/>
      <c r="CZB21" s="160"/>
      <c r="CZC21" s="158"/>
      <c r="CZD21" s="159"/>
      <c r="CZF21" s="159"/>
      <c r="CZG21" s="160"/>
      <c r="CZH21" s="158"/>
      <c r="CZI21" s="159"/>
      <c r="CZJ21" s="31"/>
      <c r="CZK21" s="159"/>
      <c r="CZL21" s="160"/>
      <c r="CZM21" s="159"/>
      <c r="CZN21" s="159"/>
      <c r="CZO21" s="161"/>
      <c r="CZR21" s="160"/>
      <c r="CZS21" s="158"/>
      <c r="CZT21" s="159"/>
      <c r="CZV21" s="159"/>
      <c r="CZW21" s="160"/>
      <c r="CZX21" s="158"/>
      <c r="CZY21" s="159"/>
      <c r="CZZ21" s="31"/>
      <c r="DAA21" s="159"/>
      <c r="DAB21" s="160"/>
      <c r="DAC21" s="159"/>
      <c r="DAD21" s="159"/>
      <c r="DAE21" s="161"/>
      <c r="DAH21" s="160"/>
      <c r="DAI21" s="158"/>
      <c r="DAJ21" s="159"/>
      <c r="DAL21" s="159"/>
      <c r="DAM21" s="160"/>
      <c r="DAN21" s="158"/>
      <c r="DAO21" s="159"/>
      <c r="DAP21" s="31"/>
      <c r="DAQ21" s="159"/>
      <c r="DAR21" s="160"/>
      <c r="DAS21" s="159"/>
      <c r="DAT21" s="159"/>
      <c r="DAU21" s="161"/>
      <c r="DAX21" s="160"/>
      <c r="DAY21" s="158"/>
      <c r="DAZ21" s="159"/>
      <c r="DBB21" s="159"/>
      <c r="DBC21" s="160"/>
      <c r="DBD21" s="158"/>
      <c r="DBE21" s="159"/>
      <c r="DBF21" s="31"/>
      <c r="DBG21" s="159"/>
      <c r="DBH21" s="160"/>
      <c r="DBI21" s="159"/>
      <c r="DBJ21" s="159"/>
      <c r="DBK21" s="161"/>
      <c r="DBN21" s="160"/>
      <c r="DBO21" s="158"/>
      <c r="DBP21" s="159"/>
      <c r="DBR21" s="159"/>
      <c r="DBS21" s="160"/>
      <c r="DBT21" s="158"/>
      <c r="DBU21" s="159"/>
      <c r="DBV21" s="31"/>
      <c r="DBW21" s="159"/>
      <c r="DBX21" s="160"/>
      <c r="DBY21" s="159"/>
      <c r="DBZ21" s="159"/>
      <c r="DCA21" s="161"/>
      <c r="DCD21" s="160"/>
      <c r="DCE21" s="158"/>
      <c r="DCF21" s="159"/>
      <c r="DCH21" s="159"/>
      <c r="DCI21" s="160"/>
      <c r="DCJ21" s="158"/>
      <c r="DCK21" s="159"/>
      <c r="DCL21" s="31"/>
      <c r="DCM21" s="159"/>
      <c r="DCN21" s="160"/>
      <c r="DCO21" s="159"/>
      <c r="DCP21" s="159"/>
      <c r="DCQ21" s="161"/>
      <c r="DCT21" s="160"/>
      <c r="DCU21" s="158"/>
      <c r="DCV21" s="159"/>
      <c r="DCX21" s="159"/>
      <c r="DCY21" s="160"/>
      <c r="DCZ21" s="158"/>
      <c r="DDA21" s="159"/>
      <c r="DDB21" s="31"/>
      <c r="DDC21" s="159"/>
      <c r="DDD21" s="160"/>
      <c r="DDE21" s="159"/>
      <c r="DDF21" s="159"/>
      <c r="DDG21" s="161"/>
      <c r="DDJ21" s="160"/>
      <c r="DDK21" s="158"/>
      <c r="DDL21" s="159"/>
      <c r="DDN21" s="159"/>
      <c r="DDO21" s="160"/>
      <c r="DDP21" s="158"/>
      <c r="DDQ21" s="159"/>
      <c r="DDR21" s="31"/>
      <c r="DDS21" s="159"/>
      <c r="DDT21" s="160"/>
      <c r="DDU21" s="159"/>
      <c r="DDV21" s="159"/>
      <c r="DDW21" s="161"/>
      <c r="DDZ21" s="160"/>
      <c r="DEA21" s="158"/>
      <c r="DEB21" s="159"/>
      <c r="DED21" s="159"/>
      <c r="DEE21" s="160"/>
      <c r="DEF21" s="158"/>
      <c r="DEG21" s="159"/>
      <c r="DEH21" s="31"/>
      <c r="DEI21" s="159"/>
      <c r="DEJ21" s="160"/>
      <c r="DEK21" s="159"/>
      <c r="DEL21" s="159"/>
      <c r="DEM21" s="161"/>
      <c r="DEP21" s="160"/>
      <c r="DEQ21" s="158"/>
      <c r="DER21" s="159"/>
      <c r="DET21" s="159"/>
      <c r="DEU21" s="160"/>
      <c r="DEV21" s="158"/>
      <c r="DEW21" s="159"/>
      <c r="DEX21" s="31"/>
      <c r="DEY21" s="159"/>
      <c r="DEZ21" s="160"/>
      <c r="DFA21" s="159"/>
      <c r="DFB21" s="159"/>
      <c r="DFC21" s="161"/>
      <c r="DFF21" s="160"/>
      <c r="DFG21" s="158"/>
      <c r="DFH21" s="159"/>
      <c r="DFJ21" s="159"/>
      <c r="DFK21" s="160"/>
      <c r="DFL21" s="158"/>
      <c r="DFM21" s="159"/>
      <c r="DFN21" s="31"/>
      <c r="DFO21" s="159"/>
      <c r="DFP21" s="160"/>
      <c r="DFQ21" s="159"/>
      <c r="DFR21" s="159"/>
      <c r="DFS21" s="161"/>
      <c r="DFV21" s="160"/>
      <c r="DFW21" s="158"/>
      <c r="DFX21" s="159"/>
      <c r="DFZ21" s="159"/>
      <c r="DGA21" s="160"/>
      <c r="DGB21" s="158"/>
      <c r="DGC21" s="159"/>
      <c r="DGD21" s="31"/>
      <c r="DGE21" s="159"/>
      <c r="DGF21" s="160"/>
      <c r="DGG21" s="159"/>
      <c r="DGH21" s="159"/>
      <c r="DGI21" s="161"/>
      <c r="DGL21" s="160"/>
      <c r="DGM21" s="158"/>
      <c r="DGN21" s="159"/>
      <c r="DGP21" s="159"/>
      <c r="DGQ21" s="160"/>
      <c r="DGR21" s="158"/>
      <c r="DGS21" s="159"/>
      <c r="DGT21" s="31"/>
      <c r="DGU21" s="159"/>
      <c r="DGV21" s="160"/>
      <c r="DGW21" s="159"/>
      <c r="DGX21" s="159"/>
      <c r="DGY21" s="161"/>
      <c r="DHB21" s="160"/>
      <c r="DHC21" s="158"/>
      <c r="DHD21" s="159"/>
      <c r="DHF21" s="159"/>
      <c r="DHG21" s="160"/>
      <c r="DHH21" s="158"/>
      <c r="DHI21" s="159"/>
      <c r="DHJ21" s="31"/>
      <c r="DHK21" s="159"/>
      <c r="DHL21" s="160"/>
      <c r="DHM21" s="159"/>
      <c r="DHN21" s="159"/>
      <c r="DHO21" s="161"/>
      <c r="DHR21" s="160"/>
      <c r="DHS21" s="158"/>
      <c r="DHT21" s="159"/>
      <c r="DHV21" s="159"/>
      <c r="DHW21" s="160"/>
      <c r="DHX21" s="158"/>
      <c r="DHY21" s="159"/>
      <c r="DHZ21" s="31"/>
      <c r="DIA21" s="159"/>
      <c r="DIB21" s="160"/>
      <c r="DIC21" s="159"/>
      <c r="DID21" s="159"/>
      <c r="DIE21" s="161"/>
      <c r="DIH21" s="160"/>
      <c r="DII21" s="158"/>
      <c r="DIJ21" s="159"/>
      <c r="DIL21" s="159"/>
      <c r="DIM21" s="160"/>
      <c r="DIN21" s="158"/>
      <c r="DIO21" s="159"/>
      <c r="DIP21" s="31"/>
      <c r="DIQ21" s="159"/>
      <c r="DIR21" s="160"/>
      <c r="DIS21" s="159"/>
      <c r="DIT21" s="159"/>
      <c r="DIU21" s="161"/>
      <c r="DIX21" s="160"/>
      <c r="DIY21" s="158"/>
      <c r="DIZ21" s="159"/>
      <c r="DJB21" s="159"/>
      <c r="DJC21" s="160"/>
      <c r="DJD21" s="158"/>
      <c r="DJE21" s="159"/>
      <c r="DJF21" s="31"/>
      <c r="DJG21" s="159"/>
      <c r="DJH21" s="160"/>
      <c r="DJI21" s="159"/>
      <c r="DJJ21" s="159"/>
      <c r="DJK21" s="161"/>
      <c r="DJN21" s="160"/>
      <c r="DJO21" s="158"/>
      <c r="DJP21" s="159"/>
      <c r="DJR21" s="159"/>
      <c r="DJS21" s="160"/>
      <c r="DJT21" s="158"/>
      <c r="DJU21" s="159"/>
      <c r="DJV21" s="31"/>
      <c r="DJW21" s="159"/>
      <c r="DJX21" s="160"/>
      <c r="DJY21" s="159"/>
      <c r="DJZ21" s="159"/>
      <c r="DKA21" s="161"/>
      <c r="DKD21" s="160"/>
      <c r="DKE21" s="158"/>
      <c r="DKF21" s="159"/>
      <c r="DKH21" s="159"/>
      <c r="DKI21" s="160"/>
      <c r="DKJ21" s="158"/>
      <c r="DKK21" s="159"/>
      <c r="DKL21" s="31"/>
      <c r="DKM21" s="159"/>
      <c r="DKN21" s="160"/>
      <c r="DKO21" s="159"/>
      <c r="DKP21" s="159"/>
      <c r="DKQ21" s="161"/>
      <c r="DKT21" s="160"/>
      <c r="DKU21" s="158"/>
      <c r="DKV21" s="159"/>
      <c r="DKX21" s="159"/>
      <c r="DKY21" s="160"/>
      <c r="DKZ21" s="158"/>
      <c r="DLA21" s="159"/>
      <c r="DLB21" s="31"/>
      <c r="DLC21" s="159"/>
      <c r="DLD21" s="160"/>
      <c r="DLE21" s="159"/>
      <c r="DLF21" s="159"/>
      <c r="DLG21" s="161"/>
      <c r="DLJ21" s="160"/>
      <c r="DLK21" s="158"/>
      <c r="DLL21" s="159"/>
      <c r="DLN21" s="159"/>
      <c r="DLO21" s="160"/>
      <c r="DLP21" s="158"/>
      <c r="DLQ21" s="159"/>
      <c r="DLR21" s="31"/>
      <c r="DLS21" s="159"/>
      <c r="DLT21" s="160"/>
      <c r="DLU21" s="159"/>
      <c r="DLV21" s="159"/>
      <c r="DLW21" s="161"/>
      <c r="DLZ21" s="160"/>
      <c r="DMA21" s="158"/>
      <c r="DMB21" s="159"/>
      <c r="DMD21" s="159"/>
      <c r="DME21" s="160"/>
      <c r="DMF21" s="158"/>
      <c r="DMG21" s="159"/>
      <c r="DMH21" s="31"/>
      <c r="DMI21" s="159"/>
      <c r="DMJ21" s="160"/>
      <c r="DMK21" s="159"/>
      <c r="DML21" s="159"/>
      <c r="DMM21" s="161"/>
      <c r="DMP21" s="160"/>
      <c r="DMQ21" s="158"/>
      <c r="DMR21" s="159"/>
      <c r="DMT21" s="159"/>
      <c r="DMU21" s="160"/>
      <c r="DMV21" s="158"/>
      <c r="DMW21" s="159"/>
      <c r="DMX21" s="31"/>
      <c r="DMY21" s="159"/>
      <c r="DMZ21" s="160"/>
      <c r="DNA21" s="159"/>
      <c r="DNB21" s="159"/>
      <c r="DNC21" s="161"/>
      <c r="DNF21" s="160"/>
      <c r="DNG21" s="158"/>
      <c r="DNH21" s="159"/>
      <c r="DNJ21" s="159"/>
      <c r="DNK21" s="160"/>
      <c r="DNL21" s="158"/>
      <c r="DNM21" s="159"/>
      <c r="DNN21" s="31"/>
      <c r="DNO21" s="159"/>
      <c r="DNP21" s="160"/>
      <c r="DNQ21" s="159"/>
      <c r="DNR21" s="159"/>
      <c r="DNS21" s="161"/>
      <c r="DNV21" s="160"/>
      <c r="DNW21" s="158"/>
      <c r="DNX21" s="159"/>
      <c r="DNZ21" s="159"/>
      <c r="DOA21" s="160"/>
      <c r="DOB21" s="158"/>
      <c r="DOC21" s="159"/>
      <c r="DOD21" s="31"/>
      <c r="DOE21" s="159"/>
      <c r="DOF21" s="160"/>
      <c r="DOG21" s="159"/>
      <c r="DOH21" s="159"/>
      <c r="DOI21" s="161"/>
      <c r="DOL21" s="160"/>
      <c r="DOM21" s="158"/>
      <c r="DON21" s="159"/>
      <c r="DOP21" s="159"/>
      <c r="DOQ21" s="160"/>
      <c r="DOR21" s="158"/>
      <c r="DOS21" s="159"/>
      <c r="DOT21" s="31"/>
      <c r="DOU21" s="159"/>
      <c r="DOV21" s="160"/>
      <c r="DOW21" s="159"/>
      <c r="DOX21" s="159"/>
      <c r="DOY21" s="161"/>
      <c r="DPB21" s="160"/>
      <c r="DPC21" s="158"/>
      <c r="DPD21" s="159"/>
      <c r="DPF21" s="159"/>
      <c r="DPG21" s="160"/>
      <c r="DPH21" s="158"/>
      <c r="DPI21" s="159"/>
      <c r="DPJ21" s="31"/>
      <c r="DPK21" s="159"/>
      <c r="DPL21" s="160"/>
      <c r="DPM21" s="159"/>
      <c r="DPN21" s="159"/>
      <c r="DPO21" s="161"/>
      <c r="DPR21" s="160"/>
      <c r="DPS21" s="158"/>
      <c r="DPT21" s="159"/>
      <c r="DPV21" s="159"/>
      <c r="DPW21" s="160"/>
      <c r="DPX21" s="158"/>
      <c r="DPY21" s="159"/>
      <c r="DPZ21" s="31"/>
      <c r="DQA21" s="159"/>
      <c r="DQB21" s="160"/>
      <c r="DQC21" s="159"/>
      <c r="DQD21" s="159"/>
      <c r="DQE21" s="161"/>
      <c r="DQH21" s="160"/>
      <c r="DQI21" s="158"/>
      <c r="DQJ21" s="159"/>
      <c r="DQL21" s="159"/>
      <c r="DQM21" s="160"/>
      <c r="DQN21" s="158"/>
      <c r="DQO21" s="159"/>
      <c r="DQP21" s="31"/>
      <c r="DQQ21" s="159"/>
      <c r="DQR21" s="160"/>
      <c r="DQS21" s="159"/>
      <c r="DQT21" s="159"/>
      <c r="DQU21" s="161"/>
      <c r="DQX21" s="160"/>
      <c r="DQY21" s="158"/>
      <c r="DQZ21" s="159"/>
      <c r="DRB21" s="159"/>
      <c r="DRC21" s="160"/>
      <c r="DRD21" s="158"/>
      <c r="DRE21" s="159"/>
      <c r="DRF21" s="31"/>
      <c r="DRG21" s="159"/>
      <c r="DRH21" s="160"/>
      <c r="DRI21" s="159"/>
      <c r="DRJ21" s="159"/>
      <c r="DRK21" s="161"/>
      <c r="DRN21" s="160"/>
      <c r="DRO21" s="158"/>
      <c r="DRP21" s="159"/>
      <c r="DRR21" s="159"/>
      <c r="DRS21" s="160"/>
      <c r="DRT21" s="158"/>
      <c r="DRU21" s="159"/>
      <c r="DRV21" s="31"/>
      <c r="DRW21" s="159"/>
      <c r="DRX21" s="160"/>
      <c r="DRY21" s="159"/>
      <c r="DRZ21" s="159"/>
      <c r="DSA21" s="161"/>
      <c r="DSD21" s="160"/>
      <c r="DSE21" s="158"/>
      <c r="DSF21" s="159"/>
      <c r="DSH21" s="159"/>
      <c r="DSI21" s="160"/>
      <c r="DSJ21" s="158"/>
      <c r="DSK21" s="159"/>
      <c r="DSL21" s="31"/>
      <c r="DSM21" s="159"/>
      <c r="DSN21" s="160"/>
      <c r="DSO21" s="159"/>
      <c r="DSP21" s="159"/>
      <c r="DSQ21" s="161"/>
      <c r="DST21" s="160"/>
      <c r="DSU21" s="158"/>
      <c r="DSV21" s="159"/>
      <c r="DSX21" s="159"/>
      <c r="DSY21" s="160"/>
      <c r="DSZ21" s="158"/>
      <c r="DTA21" s="159"/>
      <c r="DTB21" s="31"/>
      <c r="DTC21" s="159"/>
      <c r="DTD21" s="160"/>
      <c r="DTE21" s="159"/>
      <c r="DTF21" s="159"/>
      <c r="DTG21" s="161"/>
      <c r="DTJ21" s="160"/>
      <c r="DTK21" s="158"/>
      <c r="DTL21" s="159"/>
      <c r="DTN21" s="159"/>
      <c r="DTO21" s="160"/>
      <c r="DTP21" s="158"/>
      <c r="DTQ21" s="159"/>
      <c r="DTR21" s="31"/>
      <c r="DTS21" s="159"/>
      <c r="DTT21" s="160"/>
      <c r="DTU21" s="159"/>
      <c r="DTV21" s="159"/>
      <c r="DTW21" s="161"/>
      <c r="DTZ21" s="160"/>
      <c r="DUA21" s="158"/>
      <c r="DUB21" s="159"/>
      <c r="DUD21" s="159"/>
      <c r="DUE21" s="160"/>
      <c r="DUF21" s="158"/>
      <c r="DUG21" s="159"/>
      <c r="DUH21" s="31"/>
      <c r="DUI21" s="159"/>
      <c r="DUJ21" s="160"/>
      <c r="DUK21" s="159"/>
      <c r="DUL21" s="159"/>
      <c r="DUM21" s="161"/>
      <c r="DUP21" s="160"/>
      <c r="DUQ21" s="158"/>
      <c r="DUR21" s="159"/>
      <c r="DUT21" s="159"/>
      <c r="DUU21" s="160"/>
      <c r="DUV21" s="158"/>
      <c r="DUW21" s="159"/>
      <c r="DUX21" s="31"/>
      <c r="DUY21" s="159"/>
      <c r="DUZ21" s="160"/>
      <c r="DVA21" s="159"/>
      <c r="DVB21" s="159"/>
      <c r="DVC21" s="161"/>
      <c r="DVF21" s="160"/>
      <c r="DVG21" s="158"/>
      <c r="DVH21" s="159"/>
      <c r="DVJ21" s="159"/>
      <c r="DVK21" s="160"/>
      <c r="DVL21" s="158"/>
      <c r="DVM21" s="159"/>
      <c r="DVN21" s="31"/>
      <c r="DVO21" s="159"/>
      <c r="DVP21" s="160"/>
      <c r="DVQ21" s="159"/>
      <c r="DVR21" s="159"/>
      <c r="DVS21" s="161"/>
      <c r="DVV21" s="160"/>
      <c r="DVW21" s="158"/>
      <c r="DVX21" s="159"/>
      <c r="DVZ21" s="159"/>
      <c r="DWA21" s="160"/>
      <c r="DWB21" s="158"/>
      <c r="DWC21" s="159"/>
      <c r="DWD21" s="31"/>
      <c r="DWE21" s="159"/>
      <c r="DWF21" s="160"/>
      <c r="DWG21" s="159"/>
      <c r="DWH21" s="159"/>
      <c r="DWI21" s="161"/>
      <c r="DWL21" s="160"/>
      <c r="DWM21" s="158"/>
      <c r="DWN21" s="159"/>
      <c r="DWP21" s="159"/>
      <c r="DWQ21" s="160"/>
      <c r="DWR21" s="158"/>
      <c r="DWS21" s="159"/>
      <c r="DWT21" s="31"/>
      <c r="DWU21" s="159"/>
      <c r="DWV21" s="160"/>
      <c r="DWW21" s="159"/>
      <c r="DWX21" s="159"/>
      <c r="DWY21" s="161"/>
      <c r="DXB21" s="160"/>
      <c r="DXC21" s="158"/>
      <c r="DXD21" s="159"/>
      <c r="DXF21" s="159"/>
      <c r="DXG21" s="160"/>
      <c r="DXH21" s="158"/>
      <c r="DXI21" s="159"/>
      <c r="DXJ21" s="31"/>
      <c r="DXK21" s="159"/>
      <c r="DXL21" s="160"/>
      <c r="DXM21" s="159"/>
      <c r="DXN21" s="159"/>
      <c r="DXO21" s="161"/>
      <c r="DXR21" s="160"/>
      <c r="DXS21" s="158"/>
      <c r="DXT21" s="159"/>
      <c r="DXV21" s="159"/>
      <c r="DXW21" s="160"/>
      <c r="DXX21" s="158"/>
      <c r="DXY21" s="159"/>
      <c r="DXZ21" s="31"/>
      <c r="DYA21" s="159"/>
      <c r="DYB21" s="160"/>
      <c r="DYC21" s="159"/>
      <c r="DYD21" s="159"/>
      <c r="DYE21" s="161"/>
      <c r="DYH21" s="160"/>
      <c r="DYI21" s="158"/>
      <c r="DYJ21" s="159"/>
      <c r="DYL21" s="159"/>
      <c r="DYM21" s="160"/>
      <c r="DYN21" s="158"/>
      <c r="DYO21" s="159"/>
      <c r="DYP21" s="31"/>
      <c r="DYQ21" s="159"/>
      <c r="DYR21" s="160"/>
      <c r="DYS21" s="159"/>
      <c r="DYT21" s="159"/>
      <c r="DYU21" s="161"/>
      <c r="DYX21" s="160"/>
      <c r="DYY21" s="158"/>
      <c r="DYZ21" s="159"/>
      <c r="DZB21" s="159"/>
      <c r="DZC21" s="160"/>
      <c r="DZD21" s="158"/>
      <c r="DZE21" s="159"/>
      <c r="DZF21" s="31"/>
      <c r="DZG21" s="159"/>
      <c r="DZH21" s="160"/>
      <c r="DZI21" s="159"/>
      <c r="DZJ21" s="159"/>
      <c r="DZK21" s="161"/>
      <c r="DZN21" s="160"/>
      <c r="DZO21" s="158"/>
      <c r="DZP21" s="159"/>
      <c r="DZR21" s="159"/>
      <c r="DZS21" s="160"/>
      <c r="DZT21" s="158"/>
      <c r="DZU21" s="159"/>
      <c r="DZV21" s="31"/>
      <c r="DZW21" s="159"/>
      <c r="DZX21" s="160"/>
      <c r="DZY21" s="159"/>
      <c r="DZZ21" s="159"/>
      <c r="EAA21" s="161"/>
      <c r="EAD21" s="160"/>
      <c r="EAE21" s="158"/>
      <c r="EAF21" s="159"/>
      <c r="EAH21" s="159"/>
      <c r="EAI21" s="160"/>
      <c r="EAJ21" s="158"/>
      <c r="EAK21" s="159"/>
      <c r="EAL21" s="31"/>
      <c r="EAM21" s="159"/>
      <c r="EAN21" s="160"/>
      <c r="EAO21" s="159"/>
      <c r="EAP21" s="159"/>
      <c r="EAQ21" s="161"/>
      <c r="EAT21" s="160"/>
      <c r="EAU21" s="158"/>
      <c r="EAV21" s="159"/>
      <c r="EAX21" s="159"/>
      <c r="EAY21" s="160"/>
      <c r="EAZ21" s="158"/>
      <c r="EBA21" s="159"/>
      <c r="EBB21" s="31"/>
      <c r="EBC21" s="159"/>
      <c r="EBD21" s="160"/>
      <c r="EBE21" s="159"/>
      <c r="EBF21" s="159"/>
      <c r="EBG21" s="161"/>
      <c r="EBJ21" s="160"/>
      <c r="EBK21" s="158"/>
      <c r="EBL21" s="159"/>
      <c r="EBN21" s="159"/>
      <c r="EBO21" s="160"/>
      <c r="EBP21" s="158"/>
      <c r="EBQ21" s="159"/>
      <c r="EBR21" s="31"/>
      <c r="EBS21" s="159"/>
      <c r="EBT21" s="160"/>
      <c r="EBU21" s="159"/>
      <c r="EBV21" s="159"/>
      <c r="EBW21" s="161"/>
      <c r="EBZ21" s="160"/>
      <c r="ECA21" s="158"/>
      <c r="ECB21" s="159"/>
      <c r="ECD21" s="159"/>
      <c r="ECE21" s="160"/>
      <c r="ECF21" s="158"/>
      <c r="ECG21" s="159"/>
      <c r="ECH21" s="31"/>
      <c r="ECI21" s="159"/>
      <c r="ECJ21" s="160"/>
      <c r="ECK21" s="159"/>
      <c r="ECL21" s="159"/>
      <c r="ECM21" s="161"/>
      <c r="ECP21" s="160"/>
      <c r="ECQ21" s="158"/>
      <c r="ECR21" s="159"/>
      <c r="ECT21" s="159"/>
      <c r="ECU21" s="160"/>
      <c r="ECV21" s="158"/>
      <c r="ECW21" s="159"/>
      <c r="ECX21" s="31"/>
      <c r="ECY21" s="159"/>
      <c r="ECZ21" s="160"/>
      <c r="EDA21" s="159"/>
      <c r="EDB21" s="159"/>
      <c r="EDC21" s="161"/>
      <c r="EDF21" s="160"/>
      <c r="EDG21" s="158"/>
      <c r="EDH21" s="159"/>
      <c r="EDJ21" s="159"/>
      <c r="EDK21" s="160"/>
      <c r="EDL21" s="158"/>
      <c r="EDM21" s="159"/>
      <c r="EDN21" s="31"/>
      <c r="EDO21" s="159"/>
      <c r="EDP21" s="160"/>
      <c r="EDQ21" s="159"/>
      <c r="EDR21" s="159"/>
      <c r="EDS21" s="161"/>
      <c r="EDV21" s="160"/>
      <c r="EDW21" s="158"/>
      <c r="EDX21" s="159"/>
      <c r="EDZ21" s="159"/>
      <c r="EEA21" s="160"/>
      <c r="EEB21" s="158"/>
      <c r="EEC21" s="159"/>
      <c r="EED21" s="31"/>
      <c r="EEE21" s="159"/>
      <c r="EEF21" s="160"/>
      <c r="EEG21" s="159"/>
      <c r="EEH21" s="159"/>
      <c r="EEI21" s="161"/>
      <c r="EEL21" s="160"/>
      <c r="EEM21" s="158"/>
      <c r="EEN21" s="159"/>
      <c r="EEP21" s="159"/>
      <c r="EEQ21" s="160"/>
      <c r="EER21" s="158"/>
      <c r="EES21" s="159"/>
      <c r="EET21" s="31"/>
      <c r="EEU21" s="159"/>
      <c r="EEV21" s="160"/>
      <c r="EEW21" s="159"/>
      <c r="EEX21" s="159"/>
      <c r="EEY21" s="161"/>
      <c r="EFB21" s="160"/>
      <c r="EFC21" s="158"/>
      <c r="EFD21" s="159"/>
      <c r="EFF21" s="159"/>
      <c r="EFG21" s="160"/>
      <c r="EFH21" s="158"/>
      <c r="EFI21" s="159"/>
      <c r="EFJ21" s="31"/>
      <c r="EFK21" s="159"/>
      <c r="EFL21" s="160"/>
      <c r="EFM21" s="159"/>
      <c r="EFN21" s="159"/>
      <c r="EFO21" s="161"/>
      <c r="EFR21" s="160"/>
      <c r="EFS21" s="158"/>
      <c r="EFT21" s="159"/>
      <c r="EFV21" s="159"/>
      <c r="EFW21" s="160"/>
      <c r="EFX21" s="158"/>
      <c r="EFY21" s="159"/>
      <c r="EFZ21" s="31"/>
      <c r="EGA21" s="159"/>
      <c r="EGB21" s="160"/>
      <c r="EGC21" s="159"/>
      <c r="EGD21" s="159"/>
      <c r="EGE21" s="161"/>
      <c r="EGH21" s="160"/>
      <c r="EGI21" s="158"/>
      <c r="EGJ21" s="159"/>
      <c r="EGL21" s="159"/>
      <c r="EGM21" s="160"/>
      <c r="EGN21" s="158"/>
      <c r="EGO21" s="159"/>
      <c r="EGP21" s="31"/>
      <c r="EGQ21" s="159"/>
      <c r="EGR21" s="160"/>
      <c r="EGS21" s="159"/>
      <c r="EGT21" s="159"/>
      <c r="EGU21" s="161"/>
      <c r="EGX21" s="160"/>
      <c r="EGY21" s="158"/>
      <c r="EGZ21" s="159"/>
      <c r="EHB21" s="159"/>
      <c r="EHC21" s="160"/>
      <c r="EHD21" s="158"/>
      <c r="EHE21" s="159"/>
      <c r="EHF21" s="31"/>
      <c r="EHG21" s="159"/>
      <c r="EHH21" s="160"/>
      <c r="EHI21" s="159"/>
      <c r="EHJ21" s="159"/>
      <c r="EHK21" s="161"/>
      <c r="EHN21" s="160"/>
      <c r="EHO21" s="158"/>
      <c r="EHP21" s="159"/>
      <c r="EHR21" s="159"/>
      <c r="EHS21" s="160"/>
      <c r="EHT21" s="158"/>
      <c r="EHU21" s="159"/>
      <c r="EHV21" s="31"/>
      <c r="EHW21" s="159"/>
      <c r="EHX21" s="160"/>
      <c r="EHY21" s="159"/>
      <c r="EHZ21" s="159"/>
      <c r="EIA21" s="161"/>
      <c r="EID21" s="160"/>
      <c r="EIE21" s="158"/>
      <c r="EIF21" s="159"/>
      <c r="EIH21" s="159"/>
      <c r="EII21" s="160"/>
      <c r="EIJ21" s="158"/>
      <c r="EIK21" s="159"/>
      <c r="EIL21" s="31"/>
      <c r="EIM21" s="159"/>
      <c r="EIN21" s="160"/>
      <c r="EIO21" s="159"/>
      <c r="EIP21" s="159"/>
      <c r="EIQ21" s="161"/>
      <c r="EIT21" s="160"/>
      <c r="EIU21" s="158"/>
      <c r="EIV21" s="159"/>
      <c r="EIX21" s="159"/>
      <c r="EIY21" s="160"/>
      <c r="EIZ21" s="158"/>
      <c r="EJA21" s="159"/>
      <c r="EJB21" s="31"/>
      <c r="EJC21" s="159"/>
      <c r="EJD21" s="160"/>
      <c r="EJE21" s="159"/>
      <c r="EJF21" s="159"/>
      <c r="EJG21" s="161"/>
      <c r="EJJ21" s="160"/>
      <c r="EJK21" s="158"/>
      <c r="EJL21" s="159"/>
      <c r="EJN21" s="159"/>
      <c r="EJO21" s="160"/>
      <c r="EJP21" s="158"/>
      <c r="EJQ21" s="159"/>
      <c r="EJR21" s="31"/>
      <c r="EJS21" s="159"/>
      <c r="EJT21" s="160"/>
      <c r="EJU21" s="159"/>
      <c r="EJV21" s="159"/>
      <c r="EJW21" s="161"/>
      <c r="EJZ21" s="160"/>
      <c r="EKA21" s="158"/>
      <c r="EKB21" s="159"/>
      <c r="EKD21" s="159"/>
      <c r="EKE21" s="160"/>
      <c r="EKF21" s="158"/>
      <c r="EKG21" s="159"/>
      <c r="EKH21" s="31"/>
      <c r="EKI21" s="159"/>
      <c r="EKJ21" s="160"/>
      <c r="EKK21" s="159"/>
      <c r="EKL21" s="159"/>
      <c r="EKM21" s="161"/>
      <c r="EKP21" s="160"/>
      <c r="EKQ21" s="158"/>
      <c r="EKR21" s="159"/>
      <c r="EKT21" s="159"/>
      <c r="EKU21" s="160"/>
      <c r="EKV21" s="158"/>
      <c r="EKW21" s="159"/>
      <c r="EKX21" s="31"/>
      <c r="EKY21" s="159"/>
      <c r="EKZ21" s="160"/>
      <c r="ELA21" s="159"/>
      <c r="ELB21" s="159"/>
      <c r="ELC21" s="161"/>
      <c r="ELF21" s="160"/>
      <c r="ELG21" s="158"/>
      <c r="ELH21" s="159"/>
      <c r="ELJ21" s="159"/>
      <c r="ELK21" s="160"/>
      <c r="ELL21" s="158"/>
      <c r="ELM21" s="159"/>
      <c r="ELN21" s="31"/>
      <c r="ELO21" s="159"/>
      <c r="ELP21" s="160"/>
      <c r="ELQ21" s="159"/>
      <c r="ELR21" s="159"/>
      <c r="ELS21" s="161"/>
      <c r="ELV21" s="160"/>
      <c r="ELW21" s="158"/>
      <c r="ELX21" s="159"/>
      <c r="ELZ21" s="159"/>
      <c r="EMA21" s="160"/>
      <c r="EMB21" s="158"/>
      <c r="EMC21" s="159"/>
      <c r="EMD21" s="31"/>
      <c r="EME21" s="159"/>
      <c r="EMF21" s="160"/>
      <c r="EMG21" s="159"/>
      <c r="EMH21" s="159"/>
      <c r="EMI21" s="161"/>
      <c r="EML21" s="160"/>
      <c r="EMM21" s="158"/>
      <c r="EMN21" s="159"/>
      <c r="EMP21" s="159"/>
      <c r="EMQ21" s="160"/>
      <c r="EMR21" s="158"/>
      <c r="EMS21" s="159"/>
      <c r="EMT21" s="31"/>
      <c r="EMU21" s="159"/>
      <c r="EMV21" s="160"/>
      <c r="EMW21" s="159"/>
      <c r="EMX21" s="159"/>
      <c r="EMY21" s="161"/>
      <c r="ENB21" s="160"/>
      <c r="ENC21" s="158"/>
      <c r="END21" s="159"/>
      <c r="ENF21" s="159"/>
      <c r="ENG21" s="160"/>
      <c r="ENH21" s="158"/>
      <c r="ENI21" s="159"/>
      <c r="ENJ21" s="31"/>
      <c r="ENK21" s="159"/>
      <c r="ENL21" s="160"/>
      <c r="ENM21" s="159"/>
      <c r="ENN21" s="159"/>
      <c r="ENO21" s="161"/>
      <c r="ENR21" s="160"/>
      <c r="ENS21" s="158"/>
      <c r="ENT21" s="159"/>
      <c r="ENV21" s="159"/>
      <c r="ENW21" s="160"/>
      <c r="ENX21" s="158"/>
      <c r="ENY21" s="159"/>
      <c r="ENZ21" s="31"/>
      <c r="EOA21" s="159"/>
      <c r="EOB21" s="160"/>
      <c r="EOC21" s="159"/>
      <c r="EOD21" s="159"/>
      <c r="EOE21" s="161"/>
      <c r="EOH21" s="160"/>
      <c r="EOI21" s="158"/>
      <c r="EOJ21" s="159"/>
      <c r="EOL21" s="159"/>
      <c r="EOM21" s="160"/>
      <c r="EON21" s="158"/>
      <c r="EOO21" s="159"/>
      <c r="EOP21" s="31"/>
      <c r="EOQ21" s="159"/>
      <c r="EOR21" s="160"/>
      <c r="EOS21" s="159"/>
      <c r="EOT21" s="159"/>
      <c r="EOU21" s="161"/>
      <c r="EOX21" s="160"/>
      <c r="EOY21" s="158"/>
      <c r="EOZ21" s="159"/>
      <c r="EPB21" s="159"/>
      <c r="EPC21" s="160"/>
      <c r="EPD21" s="158"/>
      <c r="EPE21" s="159"/>
      <c r="EPF21" s="31"/>
      <c r="EPG21" s="159"/>
      <c r="EPH21" s="160"/>
      <c r="EPI21" s="159"/>
      <c r="EPJ21" s="159"/>
      <c r="EPK21" s="161"/>
      <c r="EPN21" s="160"/>
      <c r="EPO21" s="158"/>
      <c r="EPP21" s="159"/>
      <c r="EPR21" s="159"/>
      <c r="EPS21" s="160"/>
      <c r="EPT21" s="158"/>
      <c r="EPU21" s="159"/>
      <c r="EPV21" s="31"/>
      <c r="EPW21" s="159"/>
      <c r="EPX21" s="160"/>
      <c r="EPY21" s="159"/>
      <c r="EPZ21" s="159"/>
      <c r="EQA21" s="161"/>
      <c r="EQD21" s="160"/>
      <c r="EQE21" s="158"/>
      <c r="EQF21" s="159"/>
      <c r="EQH21" s="159"/>
      <c r="EQI21" s="160"/>
      <c r="EQJ21" s="158"/>
      <c r="EQK21" s="159"/>
      <c r="EQL21" s="31"/>
      <c r="EQM21" s="159"/>
      <c r="EQN21" s="160"/>
      <c r="EQO21" s="159"/>
      <c r="EQP21" s="159"/>
      <c r="EQQ21" s="161"/>
      <c r="EQT21" s="160"/>
      <c r="EQU21" s="158"/>
      <c r="EQV21" s="159"/>
      <c r="EQX21" s="159"/>
      <c r="EQY21" s="160"/>
      <c r="EQZ21" s="158"/>
      <c r="ERA21" s="159"/>
      <c r="ERB21" s="31"/>
      <c r="ERC21" s="159"/>
      <c r="ERD21" s="160"/>
      <c r="ERE21" s="159"/>
      <c r="ERF21" s="159"/>
      <c r="ERG21" s="161"/>
      <c r="ERJ21" s="160"/>
      <c r="ERK21" s="158"/>
      <c r="ERL21" s="159"/>
      <c r="ERN21" s="159"/>
      <c r="ERO21" s="160"/>
      <c r="ERP21" s="158"/>
      <c r="ERQ21" s="159"/>
      <c r="ERR21" s="31"/>
      <c r="ERS21" s="159"/>
      <c r="ERT21" s="160"/>
      <c r="ERU21" s="159"/>
      <c r="ERV21" s="159"/>
      <c r="ERW21" s="161"/>
      <c r="ERZ21" s="160"/>
      <c r="ESA21" s="158"/>
      <c r="ESB21" s="159"/>
      <c r="ESD21" s="159"/>
      <c r="ESE21" s="160"/>
      <c r="ESF21" s="158"/>
      <c r="ESG21" s="159"/>
      <c r="ESH21" s="31"/>
      <c r="ESI21" s="159"/>
      <c r="ESJ21" s="160"/>
      <c r="ESK21" s="159"/>
      <c r="ESL21" s="159"/>
      <c r="ESM21" s="161"/>
      <c r="ESP21" s="160"/>
      <c r="ESQ21" s="158"/>
      <c r="ESR21" s="159"/>
      <c r="EST21" s="159"/>
      <c r="ESU21" s="160"/>
      <c r="ESV21" s="158"/>
      <c r="ESW21" s="159"/>
      <c r="ESX21" s="31"/>
      <c r="ESY21" s="159"/>
      <c r="ESZ21" s="160"/>
      <c r="ETA21" s="159"/>
      <c r="ETB21" s="159"/>
      <c r="ETC21" s="161"/>
      <c r="ETF21" s="160"/>
      <c r="ETG21" s="158"/>
      <c r="ETH21" s="159"/>
      <c r="ETJ21" s="159"/>
      <c r="ETK21" s="160"/>
      <c r="ETL21" s="158"/>
      <c r="ETM21" s="159"/>
      <c r="ETN21" s="31"/>
      <c r="ETO21" s="159"/>
      <c r="ETP21" s="160"/>
      <c r="ETQ21" s="159"/>
      <c r="ETR21" s="159"/>
      <c r="ETS21" s="161"/>
      <c r="ETV21" s="160"/>
      <c r="ETW21" s="158"/>
      <c r="ETX21" s="159"/>
      <c r="ETZ21" s="159"/>
      <c r="EUA21" s="160"/>
      <c r="EUB21" s="158"/>
      <c r="EUC21" s="159"/>
      <c r="EUD21" s="31"/>
      <c r="EUE21" s="159"/>
      <c r="EUF21" s="160"/>
      <c r="EUG21" s="159"/>
      <c r="EUH21" s="159"/>
      <c r="EUI21" s="161"/>
      <c r="EUL21" s="160"/>
      <c r="EUM21" s="158"/>
      <c r="EUN21" s="159"/>
      <c r="EUP21" s="159"/>
      <c r="EUQ21" s="160"/>
      <c r="EUR21" s="158"/>
      <c r="EUS21" s="159"/>
      <c r="EUT21" s="31"/>
      <c r="EUU21" s="159"/>
      <c r="EUV21" s="160"/>
      <c r="EUW21" s="159"/>
      <c r="EUX21" s="159"/>
      <c r="EUY21" s="161"/>
      <c r="EVB21" s="160"/>
      <c r="EVC21" s="158"/>
      <c r="EVD21" s="159"/>
      <c r="EVF21" s="159"/>
      <c r="EVG21" s="160"/>
      <c r="EVH21" s="158"/>
      <c r="EVI21" s="159"/>
      <c r="EVJ21" s="31"/>
      <c r="EVK21" s="159"/>
      <c r="EVL21" s="160"/>
      <c r="EVM21" s="159"/>
      <c r="EVN21" s="159"/>
      <c r="EVO21" s="161"/>
      <c r="EVR21" s="160"/>
      <c r="EVS21" s="158"/>
      <c r="EVT21" s="159"/>
      <c r="EVV21" s="159"/>
      <c r="EVW21" s="160"/>
      <c r="EVX21" s="158"/>
      <c r="EVY21" s="159"/>
      <c r="EVZ21" s="31"/>
      <c r="EWA21" s="159"/>
      <c r="EWB21" s="160"/>
      <c r="EWC21" s="159"/>
      <c r="EWD21" s="159"/>
      <c r="EWE21" s="161"/>
      <c r="EWH21" s="160"/>
      <c r="EWI21" s="158"/>
      <c r="EWJ21" s="159"/>
      <c r="EWL21" s="159"/>
      <c r="EWM21" s="160"/>
      <c r="EWN21" s="158"/>
      <c r="EWO21" s="159"/>
      <c r="EWP21" s="31"/>
      <c r="EWQ21" s="159"/>
      <c r="EWR21" s="160"/>
      <c r="EWS21" s="159"/>
      <c r="EWT21" s="159"/>
      <c r="EWU21" s="161"/>
      <c r="EWX21" s="160"/>
      <c r="EWY21" s="158"/>
      <c r="EWZ21" s="159"/>
      <c r="EXB21" s="159"/>
      <c r="EXC21" s="160"/>
      <c r="EXD21" s="158"/>
      <c r="EXE21" s="159"/>
      <c r="EXF21" s="31"/>
      <c r="EXG21" s="159"/>
      <c r="EXH21" s="160"/>
      <c r="EXI21" s="159"/>
      <c r="EXJ21" s="159"/>
      <c r="EXK21" s="161"/>
      <c r="EXN21" s="160"/>
      <c r="EXO21" s="158"/>
      <c r="EXP21" s="159"/>
      <c r="EXR21" s="159"/>
      <c r="EXS21" s="160"/>
      <c r="EXT21" s="158"/>
      <c r="EXU21" s="159"/>
      <c r="EXV21" s="31"/>
      <c r="EXW21" s="159"/>
      <c r="EXX21" s="160"/>
      <c r="EXY21" s="159"/>
      <c r="EXZ21" s="159"/>
      <c r="EYA21" s="161"/>
      <c r="EYD21" s="160"/>
      <c r="EYE21" s="158"/>
      <c r="EYF21" s="159"/>
      <c r="EYH21" s="159"/>
      <c r="EYI21" s="160"/>
      <c r="EYJ21" s="158"/>
      <c r="EYK21" s="159"/>
      <c r="EYL21" s="31"/>
      <c r="EYM21" s="159"/>
      <c r="EYN21" s="160"/>
      <c r="EYO21" s="159"/>
      <c r="EYP21" s="159"/>
      <c r="EYQ21" s="161"/>
      <c r="EYT21" s="160"/>
      <c r="EYU21" s="158"/>
      <c r="EYV21" s="159"/>
      <c r="EYX21" s="159"/>
      <c r="EYY21" s="160"/>
      <c r="EYZ21" s="158"/>
      <c r="EZA21" s="159"/>
      <c r="EZB21" s="31"/>
      <c r="EZC21" s="159"/>
      <c r="EZD21" s="160"/>
      <c r="EZE21" s="159"/>
      <c r="EZF21" s="159"/>
      <c r="EZG21" s="161"/>
      <c r="EZJ21" s="160"/>
      <c r="EZK21" s="158"/>
      <c r="EZL21" s="159"/>
      <c r="EZN21" s="159"/>
      <c r="EZO21" s="160"/>
      <c r="EZP21" s="158"/>
      <c r="EZQ21" s="159"/>
      <c r="EZR21" s="31"/>
      <c r="EZS21" s="159"/>
      <c r="EZT21" s="160"/>
      <c r="EZU21" s="159"/>
      <c r="EZV21" s="159"/>
      <c r="EZW21" s="161"/>
      <c r="EZZ21" s="160"/>
      <c r="FAA21" s="158"/>
      <c r="FAB21" s="159"/>
      <c r="FAD21" s="159"/>
      <c r="FAE21" s="160"/>
      <c r="FAF21" s="158"/>
      <c r="FAG21" s="159"/>
      <c r="FAH21" s="31"/>
      <c r="FAI21" s="159"/>
      <c r="FAJ21" s="160"/>
      <c r="FAK21" s="159"/>
      <c r="FAL21" s="159"/>
      <c r="FAM21" s="161"/>
      <c r="FAP21" s="160"/>
      <c r="FAQ21" s="158"/>
      <c r="FAR21" s="159"/>
      <c r="FAT21" s="159"/>
      <c r="FAU21" s="160"/>
      <c r="FAV21" s="158"/>
      <c r="FAW21" s="159"/>
      <c r="FAX21" s="31"/>
      <c r="FAY21" s="159"/>
      <c r="FAZ21" s="160"/>
      <c r="FBA21" s="159"/>
      <c r="FBB21" s="159"/>
      <c r="FBC21" s="161"/>
      <c r="FBF21" s="160"/>
      <c r="FBG21" s="158"/>
      <c r="FBH21" s="159"/>
      <c r="FBJ21" s="159"/>
      <c r="FBK21" s="160"/>
      <c r="FBL21" s="158"/>
      <c r="FBM21" s="159"/>
      <c r="FBN21" s="31"/>
      <c r="FBO21" s="159"/>
      <c r="FBP21" s="160"/>
      <c r="FBQ21" s="159"/>
      <c r="FBR21" s="159"/>
      <c r="FBS21" s="161"/>
      <c r="FBV21" s="160"/>
      <c r="FBW21" s="158"/>
      <c r="FBX21" s="159"/>
      <c r="FBZ21" s="159"/>
      <c r="FCA21" s="160"/>
      <c r="FCB21" s="158"/>
      <c r="FCC21" s="159"/>
      <c r="FCD21" s="31"/>
      <c r="FCE21" s="159"/>
      <c r="FCF21" s="160"/>
      <c r="FCG21" s="159"/>
      <c r="FCH21" s="159"/>
      <c r="FCI21" s="161"/>
      <c r="FCL21" s="160"/>
      <c r="FCM21" s="158"/>
      <c r="FCN21" s="159"/>
      <c r="FCP21" s="159"/>
      <c r="FCQ21" s="160"/>
      <c r="FCR21" s="158"/>
      <c r="FCS21" s="159"/>
      <c r="FCT21" s="31"/>
      <c r="FCU21" s="159"/>
      <c r="FCV21" s="160"/>
      <c r="FCW21" s="159"/>
      <c r="FCX21" s="159"/>
      <c r="FCY21" s="161"/>
      <c r="FDB21" s="160"/>
      <c r="FDC21" s="158"/>
      <c r="FDD21" s="159"/>
      <c r="FDF21" s="159"/>
      <c r="FDG21" s="160"/>
      <c r="FDH21" s="158"/>
      <c r="FDI21" s="159"/>
      <c r="FDJ21" s="31"/>
      <c r="FDK21" s="159"/>
      <c r="FDL21" s="160"/>
      <c r="FDM21" s="159"/>
      <c r="FDN21" s="159"/>
      <c r="FDO21" s="161"/>
      <c r="FDR21" s="160"/>
      <c r="FDS21" s="158"/>
      <c r="FDT21" s="159"/>
      <c r="FDV21" s="159"/>
      <c r="FDW21" s="160"/>
      <c r="FDX21" s="158"/>
      <c r="FDY21" s="159"/>
      <c r="FDZ21" s="31"/>
      <c r="FEA21" s="159"/>
      <c r="FEB21" s="160"/>
      <c r="FEC21" s="159"/>
      <c r="FED21" s="159"/>
      <c r="FEE21" s="161"/>
      <c r="FEH21" s="160"/>
      <c r="FEI21" s="158"/>
      <c r="FEJ21" s="159"/>
      <c r="FEL21" s="159"/>
      <c r="FEM21" s="160"/>
      <c r="FEN21" s="158"/>
      <c r="FEO21" s="159"/>
      <c r="FEP21" s="31"/>
      <c r="FEQ21" s="159"/>
      <c r="FER21" s="160"/>
      <c r="FES21" s="159"/>
      <c r="FET21" s="159"/>
      <c r="FEU21" s="161"/>
      <c r="FEX21" s="160"/>
      <c r="FEY21" s="158"/>
      <c r="FEZ21" s="159"/>
      <c r="FFB21" s="159"/>
      <c r="FFC21" s="160"/>
      <c r="FFD21" s="158"/>
      <c r="FFE21" s="159"/>
      <c r="FFF21" s="31"/>
      <c r="FFG21" s="159"/>
      <c r="FFH21" s="160"/>
      <c r="FFI21" s="159"/>
      <c r="FFJ21" s="159"/>
      <c r="FFK21" s="161"/>
      <c r="FFN21" s="160"/>
      <c r="FFO21" s="158"/>
      <c r="FFP21" s="159"/>
      <c r="FFR21" s="159"/>
      <c r="FFS21" s="160"/>
      <c r="FFT21" s="158"/>
      <c r="FFU21" s="159"/>
      <c r="FFV21" s="31"/>
      <c r="FFW21" s="159"/>
      <c r="FFX21" s="160"/>
      <c r="FFY21" s="159"/>
      <c r="FFZ21" s="159"/>
      <c r="FGA21" s="161"/>
      <c r="FGD21" s="160"/>
      <c r="FGE21" s="158"/>
      <c r="FGF21" s="159"/>
      <c r="FGH21" s="159"/>
      <c r="FGI21" s="160"/>
      <c r="FGJ21" s="158"/>
      <c r="FGK21" s="159"/>
      <c r="FGL21" s="31"/>
      <c r="FGM21" s="159"/>
      <c r="FGN21" s="160"/>
      <c r="FGO21" s="159"/>
      <c r="FGP21" s="159"/>
      <c r="FGQ21" s="161"/>
      <c r="FGT21" s="160"/>
      <c r="FGU21" s="158"/>
      <c r="FGV21" s="159"/>
      <c r="FGX21" s="159"/>
      <c r="FGY21" s="160"/>
      <c r="FGZ21" s="158"/>
      <c r="FHA21" s="159"/>
      <c r="FHB21" s="31"/>
      <c r="FHC21" s="159"/>
      <c r="FHD21" s="160"/>
      <c r="FHE21" s="159"/>
      <c r="FHF21" s="159"/>
      <c r="FHG21" s="161"/>
      <c r="FHJ21" s="160"/>
      <c r="FHK21" s="158"/>
      <c r="FHL21" s="159"/>
      <c r="FHN21" s="159"/>
      <c r="FHO21" s="160"/>
      <c r="FHP21" s="158"/>
      <c r="FHQ21" s="159"/>
      <c r="FHR21" s="31"/>
      <c r="FHS21" s="159"/>
      <c r="FHT21" s="160"/>
      <c r="FHU21" s="159"/>
      <c r="FHV21" s="159"/>
      <c r="FHW21" s="161"/>
      <c r="FHZ21" s="160"/>
      <c r="FIA21" s="158"/>
      <c r="FIB21" s="159"/>
      <c r="FID21" s="159"/>
      <c r="FIE21" s="160"/>
      <c r="FIF21" s="158"/>
      <c r="FIG21" s="159"/>
      <c r="FIH21" s="31"/>
      <c r="FII21" s="159"/>
      <c r="FIJ21" s="160"/>
      <c r="FIK21" s="159"/>
      <c r="FIL21" s="159"/>
      <c r="FIM21" s="161"/>
      <c r="FIP21" s="160"/>
      <c r="FIQ21" s="158"/>
      <c r="FIR21" s="159"/>
      <c r="FIT21" s="159"/>
      <c r="FIU21" s="160"/>
      <c r="FIV21" s="158"/>
      <c r="FIW21" s="159"/>
      <c r="FIX21" s="31"/>
      <c r="FIY21" s="159"/>
      <c r="FIZ21" s="160"/>
      <c r="FJA21" s="159"/>
      <c r="FJB21" s="159"/>
      <c r="FJC21" s="161"/>
      <c r="FJF21" s="160"/>
      <c r="FJG21" s="158"/>
      <c r="FJH21" s="159"/>
      <c r="FJJ21" s="159"/>
      <c r="FJK21" s="160"/>
      <c r="FJL21" s="158"/>
      <c r="FJM21" s="159"/>
      <c r="FJN21" s="31"/>
      <c r="FJO21" s="159"/>
      <c r="FJP21" s="160"/>
      <c r="FJQ21" s="159"/>
      <c r="FJR21" s="159"/>
      <c r="FJS21" s="161"/>
      <c r="FJV21" s="160"/>
      <c r="FJW21" s="158"/>
      <c r="FJX21" s="159"/>
      <c r="FJZ21" s="159"/>
      <c r="FKA21" s="160"/>
      <c r="FKB21" s="158"/>
      <c r="FKC21" s="159"/>
      <c r="FKD21" s="31"/>
      <c r="FKE21" s="159"/>
      <c r="FKF21" s="160"/>
      <c r="FKG21" s="159"/>
      <c r="FKH21" s="159"/>
      <c r="FKI21" s="161"/>
      <c r="FKL21" s="160"/>
      <c r="FKM21" s="158"/>
      <c r="FKN21" s="159"/>
      <c r="FKP21" s="159"/>
      <c r="FKQ21" s="160"/>
      <c r="FKR21" s="158"/>
      <c r="FKS21" s="159"/>
      <c r="FKT21" s="31"/>
      <c r="FKU21" s="159"/>
      <c r="FKV21" s="160"/>
      <c r="FKW21" s="159"/>
      <c r="FKX21" s="159"/>
      <c r="FKY21" s="161"/>
      <c r="FLB21" s="160"/>
      <c r="FLC21" s="158"/>
      <c r="FLD21" s="159"/>
      <c r="FLF21" s="159"/>
      <c r="FLG21" s="160"/>
      <c r="FLH21" s="158"/>
      <c r="FLI21" s="159"/>
      <c r="FLJ21" s="31"/>
      <c r="FLK21" s="159"/>
      <c r="FLL21" s="160"/>
      <c r="FLM21" s="159"/>
      <c r="FLN21" s="159"/>
      <c r="FLO21" s="161"/>
      <c r="FLR21" s="160"/>
      <c r="FLS21" s="158"/>
      <c r="FLT21" s="159"/>
      <c r="FLV21" s="159"/>
      <c r="FLW21" s="160"/>
      <c r="FLX21" s="158"/>
      <c r="FLY21" s="159"/>
      <c r="FLZ21" s="31"/>
      <c r="FMA21" s="159"/>
      <c r="FMB21" s="160"/>
      <c r="FMC21" s="159"/>
      <c r="FMD21" s="159"/>
      <c r="FME21" s="161"/>
      <c r="FMH21" s="160"/>
      <c r="FMI21" s="158"/>
      <c r="FMJ21" s="159"/>
      <c r="FML21" s="159"/>
      <c r="FMM21" s="160"/>
      <c r="FMN21" s="158"/>
      <c r="FMO21" s="159"/>
      <c r="FMP21" s="31"/>
      <c r="FMQ21" s="159"/>
      <c r="FMR21" s="160"/>
      <c r="FMS21" s="159"/>
      <c r="FMT21" s="159"/>
      <c r="FMU21" s="161"/>
      <c r="FMX21" s="160"/>
      <c r="FMY21" s="158"/>
      <c r="FMZ21" s="159"/>
      <c r="FNB21" s="159"/>
      <c r="FNC21" s="160"/>
      <c r="FND21" s="158"/>
      <c r="FNE21" s="159"/>
      <c r="FNF21" s="31"/>
      <c r="FNG21" s="159"/>
      <c r="FNH21" s="160"/>
      <c r="FNI21" s="159"/>
      <c r="FNJ21" s="159"/>
      <c r="FNK21" s="161"/>
      <c r="FNN21" s="160"/>
      <c r="FNO21" s="158"/>
      <c r="FNP21" s="159"/>
      <c r="FNR21" s="159"/>
      <c r="FNS21" s="160"/>
      <c r="FNT21" s="158"/>
      <c r="FNU21" s="159"/>
      <c r="FNV21" s="31"/>
      <c r="FNW21" s="159"/>
      <c r="FNX21" s="160"/>
      <c r="FNY21" s="159"/>
      <c r="FNZ21" s="159"/>
      <c r="FOA21" s="161"/>
      <c r="FOD21" s="160"/>
      <c r="FOE21" s="158"/>
      <c r="FOF21" s="159"/>
      <c r="FOH21" s="159"/>
      <c r="FOI21" s="160"/>
      <c r="FOJ21" s="158"/>
      <c r="FOK21" s="159"/>
      <c r="FOL21" s="31"/>
      <c r="FOM21" s="159"/>
      <c r="FON21" s="160"/>
      <c r="FOO21" s="159"/>
      <c r="FOP21" s="159"/>
      <c r="FOQ21" s="161"/>
      <c r="FOT21" s="160"/>
      <c r="FOU21" s="158"/>
      <c r="FOV21" s="159"/>
      <c r="FOX21" s="159"/>
      <c r="FOY21" s="160"/>
      <c r="FOZ21" s="158"/>
      <c r="FPA21" s="159"/>
      <c r="FPB21" s="31"/>
      <c r="FPC21" s="159"/>
      <c r="FPD21" s="160"/>
      <c r="FPE21" s="159"/>
      <c r="FPF21" s="159"/>
      <c r="FPG21" s="161"/>
      <c r="FPJ21" s="160"/>
      <c r="FPK21" s="158"/>
      <c r="FPL21" s="159"/>
      <c r="FPN21" s="159"/>
      <c r="FPO21" s="160"/>
      <c r="FPP21" s="158"/>
      <c r="FPQ21" s="159"/>
      <c r="FPR21" s="31"/>
      <c r="FPS21" s="159"/>
      <c r="FPT21" s="160"/>
      <c r="FPU21" s="159"/>
      <c r="FPV21" s="159"/>
      <c r="FPW21" s="161"/>
      <c r="FPZ21" s="160"/>
      <c r="FQA21" s="158"/>
      <c r="FQB21" s="159"/>
      <c r="FQD21" s="159"/>
      <c r="FQE21" s="160"/>
      <c r="FQF21" s="158"/>
      <c r="FQG21" s="159"/>
      <c r="FQH21" s="31"/>
      <c r="FQI21" s="159"/>
      <c r="FQJ21" s="160"/>
      <c r="FQK21" s="159"/>
      <c r="FQL21" s="159"/>
      <c r="FQM21" s="161"/>
      <c r="FQP21" s="160"/>
      <c r="FQQ21" s="158"/>
      <c r="FQR21" s="159"/>
      <c r="FQT21" s="159"/>
      <c r="FQU21" s="160"/>
      <c r="FQV21" s="158"/>
      <c r="FQW21" s="159"/>
      <c r="FQX21" s="31"/>
      <c r="FQY21" s="159"/>
      <c r="FQZ21" s="160"/>
      <c r="FRA21" s="159"/>
      <c r="FRB21" s="159"/>
      <c r="FRC21" s="161"/>
      <c r="FRF21" s="160"/>
      <c r="FRG21" s="158"/>
      <c r="FRH21" s="159"/>
      <c r="FRJ21" s="159"/>
      <c r="FRK21" s="160"/>
      <c r="FRL21" s="158"/>
      <c r="FRM21" s="159"/>
      <c r="FRN21" s="31"/>
      <c r="FRO21" s="159"/>
      <c r="FRP21" s="160"/>
      <c r="FRQ21" s="159"/>
      <c r="FRR21" s="159"/>
      <c r="FRS21" s="161"/>
      <c r="FRV21" s="160"/>
      <c r="FRW21" s="158"/>
      <c r="FRX21" s="159"/>
      <c r="FRZ21" s="159"/>
      <c r="FSA21" s="160"/>
      <c r="FSB21" s="158"/>
      <c r="FSC21" s="159"/>
      <c r="FSD21" s="31"/>
      <c r="FSE21" s="159"/>
      <c r="FSF21" s="160"/>
      <c r="FSG21" s="159"/>
      <c r="FSH21" s="159"/>
      <c r="FSI21" s="161"/>
      <c r="FSL21" s="160"/>
      <c r="FSM21" s="158"/>
      <c r="FSN21" s="159"/>
      <c r="FSP21" s="159"/>
      <c r="FSQ21" s="160"/>
      <c r="FSR21" s="158"/>
      <c r="FSS21" s="159"/>
      <c r="FST21" s="31"/>
      <c r="FSU21" s="159"/>
      <c r="FSV21" s="160"/>
      <c r="FSW21" s="159"/>
      <c r="FSX21" s="159"/>
      <c r="FSY21" s="161"/>
      <c r="FTB21" s="160"/>
      <c r="FTC21" s="158"/>
      <c r="FTD21" s="159"/>
      <c r="FTF21" s="159"/>
      <c r="FTG21" s="160"/>
      <c r="FTH21" s="158"/>
      <c r="FTI21" s="159"/>
      <c r="FTJ21" s="31"/>
      <c r="FTK21" s="159"/>
      <c r="FTL21" s="160"/>
      <c r="FTM21" s="159"/>
      <c r="FTN21" s="159"/>
      <c r="FTO21" s="161"/>
      <c r="FTR21" s="160"/>
      <c r="FTS21" s="158"/>
      <c r="FTT21" s="159"/>
      <c r="FTV21" s="159"/>
      <c r="FTW21" s="160"/>
      <c r="FTX21" s="158"/>
      <c r="FTY21" s="159"/>
      <c r="FTZ21" s="31"/>
      <c r="FUA21" s="159"/>
      <c r="FUB21" s="160"/>
      <c r="FUC21" s="159"/>
      <c r="FUD21" s="159"/>
      <c r="FUE21" s="161"/>
      <c r="FUH21" s="160"/>
      <c r="FUI21" s="158"/>
      <c r="FUJ21" s="159"/>
      <c r="FUL21" s="159"/>
      <c r="FUM21" s="160"/>
      <c r="FUN21" s="158"/>
      <c r="FUO21" s="159"/>
      <c r="FUP21" s="31"/>
      <c r="FUQ21" s="159"/>
      <c r="FUR21" s="160"/>
      <c r="FUS21" s="159"/>
      <c r="FUT21" s="159"/>
      <c r="FUU21" s="161"/>
      <c r="FUX21" s="160"/>
      <c r="FUY21" s="158"/>
      <c r="FUZ21" s="159"/>
      <c r="FVB21" s="159"/>
      <c r="FVC21" s="160"/>
      <c r="FVD21" s="158"/>
      <c r="FVE21" s="159"/>
      <c r="FVF21" s="31"/>
      <c r="FVG21" s="159"/>
      <c r="FVH21" s="160"/>
      <c r="FVI21" s="159"/>
      <c r="FVJ21" s="159"/>
      <c r="FVK21" s="161"/>
      <c r="FVN21" s="160"/>
      <c r="FVO21" s="158"/>
      <c r="FVP21" s="159"/>
      <c r="FVR21" s="159"/>
      <c r="FVS21" s="160"/>
      <c r="FVT21" s="158"/>
      <c r="FVU21" s="159"/>
      <c r="FVV21" s="31"/>
      <c r="FVW21" s="159"/>
      <c r="FVX21" s="160"/>
      <c r="FVY21" s="159"/>
      <c r="FVZ21" s="159"/>
      <c r="FWA21" s="161"/>
      <c r="FWD21" s="160"/>
      <c r="FWE21" s="158"/>
      <c r="FWF21" s="159"/>
      <c r="FWH21" s="159"/>
      <c r="FWI21" s="160"/>
      <c r="FWJ21" s="158"/>
      <c r="FWK21" s="159"/>
      <c r="FWL21" s="31"/>
      <c r="FWM21" s="159"/>
      <c r="FWN21" s="160"/>
      <c r="FWO21" s="159"/>
      <c r="FWP21" s="159"/>
      <c r="FWQ21" s="161"/>
      <c r="FWT21" s="160"/>
      <c r="FWU21" s="158"/>
      <c r="FWV21" s="159"/>
      <c r="FWX21" s="159"/>
      <c r="FWY21" s="160"/>
      <c r="FWZ21" s="158"/>
      <c r="FXA21" s="159"/>
      <c r="FXB21" s="31"/>
      <c r="FXC21" s="159"/>
      <c r="FXD21" s="160"/>
      <c r="FXE21" s="159"/>
      <c r="FXF21" s="159"/>
      <c r="FXG21" s="161"/>
      <c r="FXJ21" s="160"/>
      <c r="FXK21" s="158"/>
      <c r="FXL21" s="159"/>
      <c r="FXN21" s="159"/>
      <c r="FXO21" s="160"/>
      <c r="FXP21" s="158"/>
      <c r="FXQ21" s="159"/>
      <c r="FXR21" s="31"/>
      <c r="FXS21" s="159"/>
      <c r="FXT21" s="160"/>
      <c r="FXU21" s="159"/>
      <c r="FXV21" s="159"/>
      <c r="FXW21" s="161"/>
      <c r="FXZ21" s="160"/>
      <c r="FYA21" s="158"/>
      <c r="FYB21" s="159"/>
      <c r="FYD21" s="159"/>
      <c r="FYE21" s="160"/>
      <c r="FYF21" s="158"/>
      <c r="FYG21" s="159"/>
      <c r="FYH21" s="31"/>
      <c r="FYI21" s="159"/>
      <c r="FYJ21" s="160"/>
      <c r="FYK21" s="159"/>
      <c r="FYL21" s="159"/>
      <c r="FYM21" s="161"/>
      <c r="FYP21" s="160"/>
      <c r="FYQ21" s="158"/>
      <c r="FYR21" s="159"/>
      <c r="FYT21" s="159"/>
      <c r="FYU21" s="160"/>
      <c r="FYV21" s="158"/>
      <c r="FYW21" s="159"/>
      <c r="FYX21" s="31"/>
      <c r="FYY21" s="159"/>
      <c r="FYZ21" s="160"/>
      <c r="FZA21" s="159"/>
      <c r="FZB21" s="159"/>
      <c r="FZC21" s="161"/>
      <c r="FZF21" s="160"/>
      <c r="FZG21" s="158"/>
      <c r="FZH21" s="159"/>
      <c r="FZJ21" s="159"/>
      <c r="FZK21" s="160"/>
      <c r="FZL21" s="158"/>
      <c r="FZM21" s="159"/>
      <c r="FZN21" s="31"/>
      <c r="FZO21" s="159"/>
      <c r="FZP21" s="160"/>
      <c r="FZQ21" s="159"/>
      <c r="FZR21" s="159"/>
      <c r="FZS21" s="161"/>
      <c r="FZV21" s="160"/>
      <c r="FZW21" s="158"/>
      <c r="FZX21" s="159"/>
      <c r="FZZ21" s="159"/>
      <c r="GAA21" s="160"/>
      <c r="GAB21" s="158"/>
      <c r="GAC21" s="159"/>
      <c r="GAD21" s="31"/>
      <c r="GAE21" s="159"/>
      <c r="GAF21" s="160"/>
      <c r="GAG21" s="159"/>
      <c r="GAH21" s="159"/>
      <c r="GAI21" s="161"/>
      <c r="GAL21" s="160"/>
      <c r="GAM21" s="158"/>
      <c r="GAN21" s="159"/>
      <c r="GAP21" s="159"/>
      <c r="GAQ21" s="160"/>
      <c r="GAR21" s="158"/>
      <c r="GAS21" s="159"/>
      <c r="GAT21" s="31"/>
      <c r="GAU21" s="159"/>
      <c r="GAV21" s="160"/>
      <c r="GAW21" s="159"/>
      <c r="GAX21" s="159"/>
      <c r="GAY21" s="161"/>
      <c r="GBB21" s="160"/>
      <c r="GBC21" s="158"/>
      <c r="GBD21" s="159"/>
      <c r="GBF21" s="159"/>
      <c r="GBG21" s="160"/>
      <c r="GBH21" s="158"/>
      <c r="GBI21" s="159"/>
      <c r="GBJ21" s="31"/>
      <c r="GBK21" s="159"/>
      <c r="GBL21" s="160"/>
      <c r="GBM21" s="159"/>
      <c r="GBN21" s="159"/>
      <c r="GBO21" s="161"/>
      <c r="GBR21" s="160"/>
      <c r="GBS21" s="158"/>
      <c r="GBT21" s="159"/>
      <c r="GBV21" s="159"/>
      <c r="GBW21" s="160"/>
      <c r="GBX21" s="158"/>
      <c r="GBY21" s="159"/>
      <c r="GBZ21" s="31"/>
      <c r="GCA21" s="159"/>
      <c r="GCB21" s="160"/>
      <c r="GCC21" s="159"/>
      <c r="GCD21" s="159"/>
      <c r="GCE21" s="161"/>
      <c r="GCH21" s="160"/>
      <c r="GCI21" s="158"/>
      <c r="GCJ21" s="159"/>
      <c r="GCL21" s="159"/>
      <c r="GCM21" s="160"/>
      <c r="GCN21" s="158"/>
      <c r="GCO21" s="159"/>
      <c r="GCP21" s="31"/>
      <c r="GCQ21" s="159"/>
      <c r="GCR21" s="160"/>
      <c r="GCS21" s="159"/>
      <c r="GCT21" s="159"/>
      <c r="GCU21" s="161"/>
      <c r="GCX21" s="160"/>
      <c r="GCY21" s="158"/>
      <c r="GCZ21" s="159"/>
      <c r="GDB21" s="159"/>
      <c r="GDC21" s="160"/>
      <c r="GDD21" s="158"/>
      <c r="GDE21" s="159"/>
      <c r="GDF21" s="31"/>
      <c r="GDG21" s="159"/>
      <c r="GDH21" s="160"/>
      <c r="GDI21" s="159"/>
      <c r="GDJ21" s="159"/>
      <c r="GDK21" s="161"/>
      <c r="GDN21" s="160"/>
      <c r="GDO21" s="158"/>
      <c r="GDP21" s="159"/>
      <c r="GDR21" s="159"/>
      <c r="GDS21" s="160"/>
      <c r="GDT21" s="158"/>
      <c r="GDU21" s="159"/>
      <c r="GDV21" s="31"/>
      <c r="GDW21" s="159"/>
      <c r="GDX21" s="160"/>
      <c r="GDY21" s="159"/>
      <c r="GDZ21" s="159"/>
      <c r="GEA21" s="161"/>
      <c r="GED21" s="160"/>
      <c r="GEE21" s="158"/>
      <c r="GEF21" s="159"/>
      <c r="GEH21" s="159"/>
      <c r="GEI21" s="160"/>
      <c r="GEJ21" s="158"/>
      <c r="GEK21" s="159"/>
      <c r="GEL21" s="31"/>
      <c r="GEM21" s="159"/>
      <c r="GEN21" s="160"/>
      <c r="GEO21" s="159"/>
      <c r="GEP21" s="159"/>
      <c r="GEQ21" s="161"/>
      <c r="GET21" s="160"/>
      <c r="GEU21" s="158"/>
      <c r="GEV21" s="159"/>
      <c r="GEX21" s="159"/>
      <c r="GEY21" s="160"/>
      <c r="GEZ21" s="158"/>
      <c r="GFA21" s="159"/>
      <c r="GFB21" s="31"/>
      <c r="GFC21" s="159"/>
      <c r="GFD21" s="160"/>
      <c r="GFE21" s="159"/>
      <c r="GFF21" s="159"/>
      <c r="GFG21" s="161"/>
      <c r="GFJ21" s="160"/>
      <c r="GFK21" s="158"/>
      <c r="GFL21" s="159"/>
      <c r="GFN21" s="159"/>
      <c r="GFO21" s="160"/>
      <c r="GFP21" s="158"/>
      <c r="GFQ21" s="159"/>
      <c r="GFR21" s="31"/>
      <c r="GFS21" s="159"/>
      <c r="GFT21" s="160"/>
      <c r="GFU21" s="159"/>
      <c r="GFV21" s="159"/>
      <c r="GFW21" s="161"/>
      <c r="GFZ21" s="160"/>
      <c r="GGA21" s="158"/>
      <c r="GGB21" s="159"/>
      <c r="GGD21" s="159"/>
      <c r="GGE21" s="160"/>
      <c r="GGF21" s="158"/>
      <c r="GGG21" s="159"/>
      <c r="GGH21" s="31"/>
      <c r="GGI21" s="159"/>
      <c r="GGJ21" s="160"/>
      <c r="GGK21" s="159"/>
      <c r="GGL21" s="159"/>
      <c r="GGM21" s="161"/>
      <c r="GGP21" s="160"/>
      <c r="GGQ21" s="158"/>
      <c r="GGR21" s="159"/>
      <c r="GGT21" s="159"/>
      <c r="GGU21" s="160"/>
      <c r="GGV21" s="158"/>
      <c r="GGW21" s="159"/>
      <c r="GGX21" s="31"/>
      <c r="GGY21" s="159"/>
      <c r="GGZ21" s="160"/>
      <c r="GHA21" s="159"/>
      <c r="GHB21" s="159"/>
      <c r="GHC21" s="161"/>
      <c r="GHF21" s="160"/>
      <c r="GHG21" s="158"/>
      <c r="GHH21" s="159"/>
      <c r="GHJ21" s="159"/>
      <c r="GHK21" s="160"/>
      <c r="GHL21" s="158"/>
      <c r="GHM21" s="159"/>
      <c r="GHN21" s="31"/>
      <c r="GHO21" s="159"/>
      <c r="GHP21" s="160"/>
      <c r="GHQ21" s="159"/>
      <c r="GHR21" s="159"/>
      <c r="GHS21" s="161"/>
      <c r="GHV21" s="160"/>
      <c r="GHW21" s="158"/>
      <c r="GHX21" s="159"/>
      <c r="GHZ21" s="159"/>
      <c r="GIA21" s="160"/>
      <c r="GIB21" s="158"/>
      <c r="GIC21" s="159"/>
      <c r="GID21" s="31"/>
      <c r="GIE21" s="159"/>
      <c r="GIF21" s="160"/>
      <c r="GIG21" s="159"/>
      <c r="GIH21" s="159"/>
      <c r="GII21" s="161"/>
      <c r="GIL21" s="160"/>
      <c r="GIM21" s="158"/>
      <c r="GIN21" s="159"/>
      <c r="GIP21" s="159"/>
      <c r="GIQ21" s="160"/>
      <c r="GIR21" s="158"/>
      <c r="GIS21" s="159"/>
      <c r="GIT21" s="31"/>
      <c r="GIU21" s="159"/>
      <c r="GIV21" s="160"/>
      <c r="GIW21" s="159"/>
      <c r="GIX21" s="159"/>
      <c r="GIY21" s="161"/>
      <c r="GJB21" s="160"/>
      <c r="GJC21" s="158"/>
      <c r="GJD21" s="159"/>
      <c r="GJF21" s="159"/>
      <c r="GJG21" s="160"/>
      <c r="GJH21" s="158"/>
      <c r="GJI21" s="159"/>
      <c r="GJJ21" s="31"/>
      <c r="GJK21" s="159"/>
      <c r="GJL21" s="160"/>
      <c r="GJM21" s="159"/>
      <c r="GJN21" s="159"/>
      <c r="GJO21" s="161"/>
      <c r="GJR21" s="160"/>
      <c r="GJS21" s="158"/>
      <c r="GJT21" s="159"/>
      <c r="GJV21" s="159"/>
      <c r="GJW21" s="160"/>
      <c r="GJX21" s="158"/>
      <c r="GJY21" s="159"/>
      <c r="GJZ21" s="31"/>
      <c r="GKA21" s="159"/>
      <c r="GKB21" s="160"/>
      <c r="GKC21" s="159"/>
      <c r="GKD21" s="159"/>
      <c r="GKE21" s="161"/>
      <c r="GKH21" s="160"/>
      <c r="GKI21" s="158"/>
      <c r="GKJ21" s="159"/>
      <c r="GKL21" s="159"/>
      <c r="GKM21" s="160"/>
      <c r="GKN21" s="158"/>
      <c r="GKO21" s="159"/>
      <c r="GKP21" s="31"/>
      <c r="GKQ21" s="159"/>
      <c r="GKR21" s="160"/>
      <c r="GKS21" s="159"/>
      <c r="GKT21" s="159"/>
      <c r="GKU21" s="161"/>
      <c r="GKX21" s="160"/>
      <c r="GKY21" s="158"/>
      <c r="GKZ21" s="159"/>
      <c r="GLB21" s="159"/>
      <c r="GLC21" s="160"/>
      <c r="GLD21" s="158"/>
      <c r="GLE21" s="159"/>
      <c r="GLF21" s="31"/>
      <c r="GLG21" s="159"/>
      <c r="GLH21" s="160"/>
      <c r="GLI21" s="159"/>
      <c r="GLJ21" s="159"/>
      <c r="GLK21" s="161"/>
      <c r="GLN21" s="160"/>
      <c r="GLO21" s="158"/>
      <c r="GLP21" s="159"/>
      <c r="GLR21" s="159"/>
      <c r="GLS21" s="160"/>
      <c r="GLT21" s="158"/>
      <c r="GLU21" s="159"/>
      <c r="GLV21" s="31"/>
      <c r="GLW21" s="159"/>
      <c r="GLX21" s="160"/>
      <c r="GLY21" s="159"/>
      <c r="GLZ21" s="159"/>
      <c r="GMA21" s="161"/>
      <c r="GMD21" s="160"/>
      <c r="GME21" s="158"/>
      <c r="GMF21" s="159"/>
      <c r="GMH21" s="159"/>
      <c r="GMI21" s="160"/>
      <c r="GMJ21" s="158"/>
      <c r="GMK21" s="159"/>
      <c r="GML21" s="31"/>
      <c r="GMM21" s="159"/>
      <c r="GMN21" s="160"/>
      <c r="GMO21" s="159"/>
      <c r="GMP21" s="159"/>
      <c r="GMQ21" s="161"/>
      <c r="GMT21" s="160"/>
      <c r="GMU21" s="158"/>
      <c r="GMV21" s="159"/>
      <c r="GMX21" s="159"/>
      <c r="GMY21" s="160"/>
      <c r="GMZ21" s="158"/>
      <c r="GNA21" s="159"/>
      <c r="GNB21" s="31"/>
      <c r="GNC21" s="159"/>
      <c r="GND21" s="160"/>
      <c r="GNE21" s="159"/>
      <c r="GNF21" s="159"/>
      <c r="GNG21" s="161"/>
      <c r="GNJ21" s="160"/>
      <c r="GNK21" s="158"/>
      <c r="GNL21" s="159"/>
      <c r="GNN21" s="159"/>
      <c r="GNO21" s="160"/>
      <c r="GNP21" s="158"/>
      <c r="GNQ21" s="159"/>
      <c r="GNR21" s="31"/>
      <c r="GNS21" s="159"/>
      <c r="GNT21" s="160"/>
      <c r="GNU21" s="159"/>
      <c r="GNV21" s="159"/>
      <c r="GNW21" s="161"/>
      <c r="GNZ21" s="160"/>
      <c r="GOA21" s="158"/>
      <c r="GOB21" s="159"/>
      <c r="GOD21" s="159"/>
      <c r="GOE21" s="160"/>
      <c r="GOF21" s="158"/>
      <c r="GOG21" s="159"/>
      <c r="GOH21" s="31"/>
      <c r="GOI21" s="159"/>
      <c r="GOJ21" s="160"/>
      <c r="GOK21" s="159"/>
      <c r="GOL21" s="159"/>
      <c r="GOM21" s="161"/>
      <c r="GOP21" s="160"/>
      <c r="GOQ21" s="158"/>
      <c r="GOR21" s="159"/>
      <c r="GOT21" s="159"/>
      <c r="GOU21" s="160"/>
      <c r="GOV21" s="158"/>
      <c r="GOW21" s="159"/>
      <c r="GOX21" s="31"/>
      <c r="GOY21" s="159"/>
      <c r="GOZ21" s="160"/>
      <c r="GPA21" s="159"/>
      <c r="GPB21" s="159"/>
      <c r="GPC21" s="161"/>
      <c r="GPF21" s="160"/>
      <c r="GPG21" s="158"/>
      <c r="GPH21" s="159"/>
      <c r="GPJ21" s="159"/>
      <c r="GPK21" s="160"/>
      <c r="GPL21" s="158"/>
      <c r="GPM21" s="159"/>
      <c r="GPN21" s="31"/>
      <c r="GPO21" s="159"/>
      <c r="GPP21" s="160"/>
      <c r="GPQ21" s="159"/>
      <c r="GPR21" s="159"/>
      <c r="GPS21" s="161"/>
      <c r="GPV21" s="160"/>
      <c r="GPW21" s="158"/>
      <c r="GPX21" s="159"/>
      <c r="GPZ21" s="159"/>
      <c r="GQA21" s="160"/>
      <c r="GQB21" s="158"/>
      <c r="GQC21" s="159"/>
      <c r="GQD21" s="31"/>
      <c r="GQE21" s="159"/>
      <c r="GQF21" s="160"/>
      <c r="GQG21" s="159"/>
      <c r="GQH21" s="159"/>
      <c r="GQI21" s="161"/>
      <c r="GQL21" s="160"/>
      <c r="GQM21" s="158"/>
      <c r="GQN21" s="159"/>
      <c r="GQP21" s="159"/>
      <c r="GQQ21" s="160"/>
      <c r="GQR21" s="158"/>
      <c r="GQS21" s="159"/>
      <c r="GQT21" s="31"/>
      <c r="GQU21" s="159"/>
      <c r="GQV21" s="160"/>
      <c r="GQW21" s="159"/>
      <c r="GQX21" s="159"/>
      <c r="GQY21" s="161"/>
      <c r="GRB21" s="160"/>
      <c r="GRC21" s="158"/>
      <c r="GRD21" s="159"/>
      <c r="GRF21" s="159"/>
      <c r="GRG21" s="160"/>
      <c r="GRH21" s="158"/>
      <c r="GRI21" s="159"/>
      <c r="GRJ21" s="31"/>
      <c r="GRK21" s="159"/>
      <c r="GRL21" s="160"/>
      <c r="GRM21" s="159"/>
      <c r="GRN21" s="159"/>
      <c r="GRO21" s="161"/>
      <c r="GRR21" s="160"/>
      <c r="GRS21" s="158"/>
      <c r="GRT21" s="159"/>
      <c r="GRV21" s="159"/>
      <c r="GRW21" s="160"/>
      <c r="GRX21" s="158"/>
      <c r="GRY21" s="159"/>
      <c r="GRZ21" s="31"/>
      <c r="GSA21" s="159"/>
      <c r="GSB21" s="160"/>
      <c r="GSC21" s="159"/>
      <c r="GSD21" s="159"/>
      <c r="GSE21" s="161"/>
      <c r="GSH21" s="160"/>
      <c r="GSI21" s="158"/>
      <c r="GSJ21" s="159"/>
      <c r="GSL21" s="159"/>
      <c r="GSM21" s="160"/>
      <c r="GSN21" s="158"/>
      <c r="GSO21" s="159"/>
      <c r="GSP21" s="31"/>
      <c r="GSQ21" s="159"/>
      <c r="GSR21" s="160"/>
      <c r="GSS21" s="159"/>
      <c r="GST21" s="159"/>
      <c r="GSU21" s="161"/>
      <c r="GSX21" s="160"/>
      <c r="GSY21" s="158"/>
      <c r="GSZ21" s="159"/>
      <c r="GTB21" s="159"/>
      <c r="GTC21" s="160"/>
      <c r="GTD21" s="158"/>
      <c r="GTE21" s="159"/>
      <c r="GTF21" s="31"/>
      <c r="GTG21" s="159"/>
      <c r="GTH21" s="160"/>
      <c r="GTI21" s="159"/>
      <c r="GTJ21" s="159"/>
      <c r="GTK21" s="161"/>
      <c r="GTN21" s="160"/>
      <c r="GTO21" s="158"/>
      <c r="GTP21" s="159"/>
      <c r="GTR21" s="159"/>
      <c r="GTS21" s="160"/>
      <c r="GTT21" s="158"/>
      <c r="GTU21" s="159"/>
      <c r="GTV21" s="31"/>
      <c r="GTW21" s="159"/>
      <c r="GTX21" s="160"/>
      <c r="GTY21" s="159"/>
      <c r="GTZ21" s="159"/>
      <c r="GUA21" s="161"/>
      <c r="GUD21" s="160"/>
      <c r="GUE21" s="158"/>
      <c r="GUF21" s="159"/>
      <c r="GUH21" s="159"/>
      <c r="GUI21" s="160"/>
      <c r="GUJ21" s="158"/>
      <c r="GUK21" s="159"/>
      <c r="GUL21" s="31"/>
      <c r="GUM21" s="159"/>
      <c r="GUN21" s="160"/>
      <c r="GUO21" s="159"/>
      <c r="GUP21" s="159"/>
      <c r="GUQ21" s="161"/>
      <c r="GUT21" s="160"/>
      <c r="GUU21" s="158"/>
      <c r="GUV21" s="159"/>
      <c r="GUX21" s="159"/>
      <c r="GUY21" s="160"/>
      <c r="GUZ21" s="158"/>
      <c r="GVA21" s="159"/>
      <c r="GVB21" s="31"/>
      <c r="GVC21" s="159"/>
      <c r="GVD21" s="160"/>
      <c r="GVE21" s="159"/>
      <c r="GVF21" s="159"/>
      <c r="GVG21" s="161"/>
      <c r="GVJ21" s="160"/>
      <c r="GVK21" s="158"/>
      <c r="GVL21" s="159"/>
      <c r="GVN21" s="159"/>
      <c r="GVO21" s="160"/>
      <c r="GVP21" s="158"/>
      <c r="GVQ21" s="159"/>
      <c r="GVR21" s="31"/>
      <c r="GVS21" s="159"/>
      <c r="GVT21" s="160"/>
      <c r="GVU21" s="159"/>
      <c r="GVV21" s="159"/>
      <c r="GVW21" s="161"/>
      <c r="GVZ21" s="160"/>
      <c r="GWA21" s="158"/>
      <c r="GWB21" s="159"/>
      <c r="GWD21" s="159"/>
      <c r="GWE21" s="160"/>
      <c r="GWF21" s="158"/>
      <c r="GWG21" s="159"/>
      <c r="GWH21" s="31"/>
      <c r="GWI21" s="159"/>
      <c r="GWJ21" s="160"/>
      <c r="GWK21" s="159"/>
      <c r="GWL21" s="159"/>
      <c r="GWM21" s="161"/>
      <c r="GWP21" s="160"/>
      <c r="GWQ21" s="158"/>
      <c r="GWR21" s="159"/>
      <c r="GWT21" s="159"/>
      <c r="GWU21" s="160"/>
      <c r="GWV21" s="158"/>
      <c r="GWW21" s="159"/>
      <c r="GWX21" s="31"/>
      <c r="GWY21" s="159"/>
      <c r="GWZ21" s="160"/>
      <c r="GXA21" s="159"/>
      <c r="GXB21" s="159"/>
      <c r="GXC21" s="161"/>
      <c r="GXF21" s="160"/>
      <c r="GXG21" s="158"/>
      <c r="GXH21" s="159"/>
      <c r="GXJ21" s="159"/>
      <c r="GXK21" s="160"/>
      <c r="GXL21" s="158"/>
      <c r="GXM21" s="159"/>
      <c r="GXN21" s="31"/>
      <c r="GXO21" s="159"/>
      <c r="GXP21" s="160"/>
      <c r="GXQ21" s="159"/>
      <c r="GXR21" s="159"/>
      <c r="GXS21" s="161"/>
      <c r="GXV21" s="160"/>
      <c r="GXW21" s="158"/>
      <c r="GXX21" s="159"/>
      <c r="GXZ21" s="159"/>
      <c r="GYA21" s="160"/>
      <c r="GYB21" s="158"/>
      <c r="GYC21" s="159"/>
      <c r="GYD21" s="31"/>
      <c r="GYE21" s="159"/>
      <c r="GYF21" s="160"/>
      <c r="GYG21" s="159"/>
      <c r="GYH21" s="159"/>
      <c r="GYI21" s="161"/>
      <c r="GYL21" s="160"/>
      <c r="GYM21" s="158"/>
      <c r="GYN21" s="159"/>
      <c r="GYP21" s="159"/>
      <c r="GYQ21" s="160"/>
      <c r="GYR21" s="158"/>
      <c r="GYS21" s="159"/>
      <c r="GYT21" s="31"/>
      <c r="GYU21" s="159"/>
      <c r="GYV21" s="160"/>
      <c r="GYW21" s="159"/>
      <c r="GYX21" s="159"/>
      <c r="GYY21" s="161"/>
      <c r="GZB21" s="160"/>
      <c r="GZC21" s="158"/>
      <c r="GZD21" s="159"/>
      <c r="GZF21" s="159"/>
      <c r="GZG21" s="160"/>
      <c r="GZH21" s="158"/>
      <c r="GZI21" s="159"/>
      <c r="GZJ21" s="31"/>
      <c r="GZK21" s="159"/>
      <c r="GZL21" s="160"/>
      <c r="GZM21" s="159"/>
      <c r="GZN21" s="159"/>
      <c r="GZO21" s="161"/>
      <c r="GZR21" s="160"/>
      <c r="GZS21" s="158"/>
      <c r="GZT21" s="159"/>
      <c r="GZV21" s="159"/>
      <c r="GZW21" s="160"/>
      <c r="GZX21" s="158"/>
      <c r="GZY21" s="159"/>
      <c r="GZZ21" s="31"/>
      <c r="HAA21" s="159"/>
      <c r="HAB21" s="160"/>
      <c r="HAC21" s="159"/>
      <c r="HAD21" s="159"/>
      <c r="HAE21" s="161"/>
      <c r="HAH21" s="160"/>
      <c r="HAI21" s="158"/>
      <c r="HAJ21" s="159"/>
      <c r="HAL21" s="159"/>
      <c r="HAM21" s="160"/>
      <c r="HAN21" s="158"/>
      <c r="HAO21" s="159"/>
      <c r="HAP21" s="31"/>
      <c r="HAQ21" s="159"/>
      <c r="HAR21" s="160"/>
      <c r="HAS21" s="159"/>
      <c r="HAT21" s="159"/>
      <c r="HAU21" s="161"/>
      <c r="HAX21" s="160"/>
      <c r="HAY21" s="158"/>
      <c r="HAZ21" s="159"/>
      <c r="HBB21" s="159"/>
      <c r="HBC21" s="160"/>
      <c r="HBD21" s="158"/>
      <c r="HBE21" s="159"/>
      <c r="HBF21" s="31"/>
      <c r="HBG21" s="159"/>
      <c r="HBH21" s="160"/>
      <c r="HBI21" s="159"/>
      <c r="HBJ21" s="159"/>
      <c r="HBK21" s="161"/>
      <c r="HBN21" s="160"/>
      <c r="HBO21" s="158"/>
      <c r="HBP21" s="159"/>
      <c r="HBR21" s="159"/>
      <c r="HBS21" s="160"/>
      <c r="HBT21" s="158"/>
      <c r="HBU21" s="159"/>
      <c r="HBV21" s="31"/>
      <c r="HBW21" s="159"/>
      <c r="HBX21" s="160"/>
      <c r="HBY21" s="159"/>
      <c r="HBZ21" s="159"/>
      <c r="HCA21" s="161"/>
      <c r="HCD21" s="160"/>
      <c r="HCE21" s="158"/>
      <c r="HCF21" s="159"/>
      <c r="HCH21" s="159"/>
      <c r="HCI21" s="160"/>
      <c r="HCJ21" s="158"/>
      <c r="HCK21" s="159"/>
      <c r="HCL21" s="31"/>
      <c r="HCM21" s="159"/>
      <c r="HCN21" s="160"/>
      <c r="HCO21" s="159"/>
      <c r="HCP21" s="159"/>
      <c r="HCQ21" s="161"/>
      <c r="HCT21" s="160"/>
      <c r="HCU21" s="158"/>
      <c r="HCV21" s="159"/>
      <c r="HCX21" s="159"/>
      <c r="HCY21" s="160"/>
      <c r="HCZ21" s="158"/>
      <c r="HDA21" s="159"/>
      <c r="HDB21" s="31"/>
      <c r="HDC21" s="159"/>
      <c r="HDD21" s="160"/>
      <c r="HDE21" s="159"/>
      <c r="HDF21" s="159"/>
      <c r="HDG21" s="161"/>
      <c r="HDJ21" s="160"/>
      <c r="HDK21" s="158"/>
      <c r="HDL21" s="159"/>
      <c r="HDN21" s="159"/>
      <c r="HDO21" s="160"/>
      <c r="HDP21" s="158"/>
      <c r="HDQ21" s="159"/>
      <c r="HDR21" s="31"/>
      <c r="HDS21" s="159"/>
      <c r="HDT21" s="160"/>
      <c r="HDU21" s="159"/>
      <c r="HDV21" s="159"/>
      <c r="HDW21" s="161"/>
      <c r="HDZ21" s="160"/>
      <c r="HEA21" s="158"/>
      <c r="HEB21" s="159"/>
      <c r="HED21" s="159"/>
      <c r="HEE21" s="160"/>
      <c r="HEF21" s="158"/>
      <c r="HEG21" s="159"/>
      <c r="HEH21" s="31"/>
      <c r="HEI21" s="159"/>
      <c r="HEJ21" s="160"/>
      <c r="HEK21" s="159"/>
      <c r="HEL21" s="159"/>
      <c r="HEM21" s="161"/>
      <c r="HEP21" s="160"/>
      <c r="HEQ21" s="158"/>
      <c r="HER21" s="159"/>
      <c r="HET21" s="159"/>
      <c r="HEU21" s="160"/>
      <c r="HEV21" s="158"/>
      <c r="HEW21" s="159"/>
      <c r="HEX21" s="31"/>
      <c r="HEY21" s="159"/>
      <c r="HEZ21" s="160"/>
      <c r="HFA21" s="159"/>
      <c r="HFB21" s="159"/>
      <c r="HFC21" s="161"/>
      <c r="HFF21" s="160"/>
      <c r="HFG21" s="158"/>
      <c r="HFH21" s="159"/>
      <c r="HFJ21" s="159"/>
      <c r="HFK21" s="160"/>
      <c r="HFL21" s="158"/>
      <c r="HFM21" s="159"/>
      <c r="HFN21" s="31"/>
      <c r="HFO21" s="159"/>
      <c r="HFP21" s="160"/>
      <c r="HFQ21" s="159"/>
      <c r="HFR21" s="159"/>
      <c r="HFS21" s="161"/>
      <c r="HFV21" s="160"/>
      <c r="HFW21" s="158"/>
      <c r="HFX21" s="159"/>
      <c r="HFZ21" s="159"/>
      <c r="HGA21" s="160"/>
      <c r="HGB21" s="158"/>
      <c r="HGC21" s="159"/>
      <c r="HGD21" s="31"/>
      <c r="HGE21" s="159"/>
      <c r="HGF21" s="160"/>
      <c r="HGG21" s="159"/>
      <c r="HGH21" s="159"/>
      <c r="HGI21" s="161"/>
      <c r="HGL21" s="160"/>
      <c r="HGM21" s="158"/>
      <c r="HGN21" s="159"/>
      <c r="HGP21" s="159"/>
      <c r="HGQ21" s="160"/>
      <c r="HGR21" s="158"/>
      <c r="HGS21" s="159"/>
      <c r="HGT21" s="31"/>
      <c r="HGU21" s="159"/>
      <c r="HGV21" s="160"/>
      <c r="HGW21" s="159"/>
      <c r="HGX21" s="159"/>
      <c r="HGY21" s="161"/>
      <c r="HHB21" s="160"/>
      <c r="HHC21" s="158"/>
      <c r="HHD21" s="159"/>
      <c r="HHF21" s="159"/>
      <c r="HHG21" s="160"/>
      <c r="HHH21" s="158"/>
      <c r="HHI21" s="159"/>
      <c r="HHJ21" s="31"/>
      <c r="HHK21" s="159"/>
      <c r="HHL21" s="160"/>
      <c r="HHM21" s="159"/>
      <c r="HHN21" s="159"/>
      <c r="HHO21" s="161"/>
      <c r="HHR21" s="160"/>
      <c r="HHS21" s="158"/>
      <c r="HHT21" s="159"/>
      <c r="HHV21" s="159"/>
      <c r="HHW21" s="160"/>
      <c r="HHX21" s="158"/>
      <c r="HHY21" s="159"/>
      <c r="HHZ21" s="31"/>
      <c r="HIA21" s="159"/>
      <c r="HIB21" s="160"/>
      <c r="HIC21" s="159"/>
      <c r="HID21" s="159"/>
      <c r="HIE21" s="161"/>
      <c r="HIH21" s="160"/>
      <c r="HII21" s="158"/>
      <c r="HIJ21" s="159"/>
      <c r="HIL21" s="159"/>
      <c r="HIM21" s="160"/>
      <c r="HIN21" s="158"/>
      <c r="HIO21" s="159"/>
      <c r="HIP21" s="31"/>
      <c r="HIQ21" s="159"/>
      <c r="HIR21" s="160"/>
      <c r="HIS21" s="159"/>
      <c r="HIT21" s="159"/>
      <c r="HIU21" s="161"/>
      <c r="HIX21" s="160"/>
      <c r="HIY21" s="158"/>
      <c r="HIZ21" s="159"/>
      <c r="HJB21" s="159"/>
      <c r="HJC21" s="160"/>
      <c r="HJD21" s="158"/>
      <c r="HJE21" s="159"/>
      <c r="HJF21" s="31"/>
      <c r="HJG21" s="159"/>
      <c r="HJH21" s="160"/>
      <c r="HJI21" s="159"/>
      <c r="HJJ21" s="159"/>
      <c r="HJK21" s="161"/>
      <c r="HJN21" s="160"/>
      <c r="HJO21" s="158"/>
      <c r="HJP21" s="159"/>
      <c r="HJR21" s="159"/>
      <c r="HJS21" s="160"/>
      <c r="HJT21" s="158"/>
      <c r="HJU21" s="159"/>
      <c r="HJV21" s="31"/>
      <c r="HJW21" s="159"/>
      <c r="HJX21" s="160"/>
      <c r="HJY21" s="159"/>
      <c r="HJZ21" s="159"/>
      <c r="HKA21" s="161"/>
      <c r="HKD21" s="160"/>
      <c r="HKE21" s="158"/>
      <c r="HKF21" s="159"/>
      <c r="HKH21" s="159"/>
      <c r="HKI21" s="160"/>
      <c r="HKJ21" s="158"/>
      <c r="HKK21" s="159"/>
      <c r="HKL21" s="31"/>
      <c r="HKM21" s="159"/>
      <c r="HKN21" s="160"/>
      <c r="HKO21" s="159"/>
      <c r="HKP21" s="159"/>
      <c r="HKQ21" s="161"/>
      <c r="HKT21" s="160"/>
      <c r="HKU21" s="158"/>
      <c r="HKV21" s="159"/>
      <c r="HKX21" s="159"/>
      <c r="HKY21" s="160"/>
      <c r="HKZ21" s="158"/>
      <c r="HLA21" s="159"/>
      <c r="HLB21" s="31"/>
      <c r="HLC21" s="159"/>
      <c r="HLD21" s="160"/>
      <c r="HLE21" s="159"/>
      <c r="HLF21" s="159"/>
      <c r="HLG21" s="161"/>
      <c r="HLJ21" s="160"/>
      <c r="HLK21" s="158"/>
      <c r="HLL21" s="159"/>
      <c r="HLN21" s="159"/>
      <c r="HLO21" s="160"/>
      <c r="HLP21" s="158"/>
      <c r="HLQ21" s="159"/>
      <c r="HLR21" s="31"/>
      <c r="HLS21" s="159"/>
      <c r="HLT21" s="160"/>
      <c r="HLU21" s="159"/>
      <c r="HLV21" s="159"/>
      <c r="HLW21" s="161"/>
      <c r="HLZ21" s="160"/>
      <c r="HMA21" s="158"/>
      <c r="HMB21" s="159"/>
      <c r="HMD21" s="159"/>
      <c r="HME21" s="160"/>
      <c r="HMF21" s="158"/>
      <c r="HMG21" s="159"/>
      <c r="HMH21" s="31"/>
      <c r="HMI21" s="159"/>
      <c r="HMJ21" s="160"/>
      <c r="HMK21" s="159"/>
      <c r="HML21" s="159"/>
      <c r="HMM21" s="161"/>
      <c r="HMP21" s="160"/>
      <c r="HMQ21" s="158"/>
      <c r="HMR21" s="159"/>
      <c r="HMT21" s="159"/>
      <c r="HMU21" s="160"/>
      <c r="HMV21" s="158"/>
      <c r="HMW21" s="159"/>
      <c r="HMX21" s="31"/>
      <c r="HMY21" s="159"/>
      <c r="HMZ21" s="160"/>
      <c r="HNA21" s="159"/>
      <c r="HNB21" s="159"/>
      <c r="HNC21" s="161"/>
      <c r="HNF21" s="160"/>
      <c r="HNG21" s="158"/>
      <c r="HNH21" s="159"/>
      <c r="HNJ21" s="159"/>
      <c r="HNK21" s="160"/>
      <c r="HNL21" s="158"/>
      <c r="HNM21" s="159"/>
      <c r="HNN21" s="31"/>
      <c r="HNO21" s="159"/>
      <c r="HNP21" s="160"/>
      <c r="HNQ21" s="159"/>
      <c r="HNR21" s="159"/>
      <c r="HNS21" s="161"/>
      <c r="HNV21" s="160"/>
      <c r="HNW21" s="158"/>
      <c r="HNX21" s="159"/>
      <c r="HNZ21" s="159"/>
      <c r="HOA21" s="160"/>
      <c r="HOB21" s="158"/>
      <c r="HOC21" s="159"/>
      <c r="HOD21" s="31"/>
      <c r="HOE21" s="159"/>
      <c r="HOF21" s="160"/>
      <c r="HOG21" s="159"/>
      <c r="HOH21" s="159"/>
      <c r="HOI21" s="161"/>
      <c r="HOL21" s="160"/>
      <c r="HOM21" s="158"/>
      <c r="HON21" s="159"/>
      <c r="HOP21" s="159"/>
      <c r="HOQ21" s="160"/>
      <c r="HOR21" s="158"/>
      <c r="HOS21" s="159"/>
      <c r="HOT21" s="31"/>
      <c r="HOU21" s="159"/>
      <c r="HOV21" s="160"/>
      <c r="HOW21" s="159"/>
      <c r="HOX21" s="159"/>
      <c r="HOY21" s="161"/>
      <c r="HPB21" s="160"/>
      <c r="HPC21" s="158"/>
      <c r="HPD21" s="159"/>
      <c r="HPF21" s="159"/>
      <c r="HPG21" s="160"/>
      <c r="HPH21" s="158"/>
      <c r="HPI21" s="159"/>
      <c r="HPJ21" s="31"/>
      <c r="HPK21" s="159"/>
      <c r="HPL21" s="160"/>
      <c r="HPM21" s="159"/>
      <c r="HPN21" s="159"/>
      <c r="HPO21" s="161"/>
      <c r="HPR21" s="160"/>
      <c r="HPS21" s="158"/>
      <c r="HPT21" s="159"/>
      <c r="HPV21" s="159"/>
      <c r="HPW21" s="160"/>
      <c r="HPX21" s="158"/>
      <c r="HPY21" s="159"/>
      <c r="HPZ21" s="31"/>
      <c r="HQA21" s="159"/>
      <c r="HQB21" s="160"/>
      <c r="HQC21" s="159"/>
      <c r="HQD21" s="159"/>
      <c r="HQE21" s="161"/>
      <c r="HQH21" s="160"/>
      <c r="HQI21" s="158"/>
      <c r="HQJ21" s="159"/>
      <c r="HQL21" s="159"/>
      <c r="HQM21" s="160"/>
      <c r="HQN21" s="158"/>
      <c r="HQO21" s="159"/>
      <c r="HQP21" s="31"/>
      <c r="HQQ21" s="159"/>
      <c r="HQR21" s="160"/>
      <c r="HQS21" s="159"/>
      <c r="HQT21" s="159"/>
      <c r="HQU21" s="161"/>
      <c r="HQX21" s="160"/>
      <c r="HQY21" s="158"/>
      <c r="HQZ21" s="159"/>
      <c r="HRB21" s="159"/>
      <c r="HRC21" s="160"/>
      <c r="HRD21" s="158"/>
      <c r="HRE21" s="159"/>
      <c r="HRF21" s="31"/>
      <c r="HRG21" s="159"/>
      <c r="HRH21" s="160"/>
      <c r="HRI21" s="159"/>
      <c r="HRJ21" s="159"/>
      <c r="HRK21" s="161"/>
      <c r="HRN21" s="160"/>
      <c r="HRO21" s="158"/>
      <c r="HRP21" s="159"/>
      <c r="HRR21" s="159"/>
      <c r="HRS21" s="160"/>
      <c r="HRT21" s="158"/>
      <c r="HRU21" s="159"/>
      <c r="HRV21" s="31"/>
      <c r="HRW21" s="159"/>
      <c r="HRX21" s="160"/>
      <c r="HRY21" s="159"/>
      <c r="HRZ21" s="159"/>
      <c r="HSA21" s="161"/>
      <c r="HSD21" s="160"/>
      <c r="HSE21" s="158"/>
      <c r="HSF21" s="159"/>
      <c r="HSH21" s="159"/>
      <c r="HSI21" s="160"/>
      <c r="HSJ21" s="158"/>
      <c r="HSK21" s="159"/>
      <c r="HSL21" s="31"/>
      <c r="HSM21" s="159"/>
      <c r="HSN21" s="160"/>
      <c r="HSO21" s="159"/>
      <c r="HSP21" s="159"/>
      <c r="HSQ21" s="161"/>
      <c r="HST21" s="160"/>
      <c r="HSU21" s="158"/>
      <c r="HSV21" s="159"/>
      <c r="HSX21" s="159"/>
      <c r="HSY21" s="160"/>
      <c r="HSZ21" s="158"/>
      <c r="HTA21" s="159"/>
      <c r="HTB21" s="31"/>
      <c r="HTC21" s="159"/>
      <c r="HTD21" s="160"/>
      <c r="HTE21" s="159"/>
      <c r="HTF21" s="159"/>
      <c r="HTG21" s="161"/>
      <c r="HTJ21" s="160"/>
      <c r="HTK21" s="158"/>
      <c r="HTL21" s="159"/>
      <c r="HTN21" s="159"/>
      <c r="HTO21" s="160"/>
      <c r="HTP21" s="158"/>
      <c r="HTQ21" s="159"/>
      <c r="HTR21" s="31"/>
      <c r="HTS21" s="159"/>
      <c r="HTT21" s="160"/>
      <c r="HTU21" s="159"/>
      <c r="HTV21" s="159"/>
      <c r="HTW21" s="161"/>
      <c r="HTZ21" s="160"/>
      <c r="HUA21" s="158"/>
      <c r="HUB21" s="159"/>
      <c r="HUD21" s="159"/>
      <c r="HUE21" s="160"/>
      <c r="HUF21" s="158"/>
      <c r="HUG21" s="159"/>
      <c r="HUH21" s="31"/>
      <c r="HUI21" s="159"/>
      <c r="HUJ21" s="160"/>
      <c r="HUK21" s="159"/>
      <c r="HUL21" s="159"/>
      <c r="HUM21" s="161"/>
      <c r="HUP21" s="160"/>
      <c r="HUQ21" s="158"/>
      <c r="HUR21" s="159"/>
      <c r="HUT21" s="159"/>
      <c r="HUU21" s="160"/>
      <c r="HUV21" s="158"/>
      <c r="HUW21" s="159"/>
      <c r="HUX21" s="31"/>
      <c r="HUY21" s="159"/>
      <c r="HUZ21" s="160"/>
      <c r="HVA21" s="159"/>
      <c r="HVB21" s="159"/>
      <c r="HVC21" s="161"/>
      <c r="HVF21" s="160"/>
      <c r="HVG21" s="158"/>
      <c r="HVH21" s="159"/>
      <c r="HVJ21" s="159"/>
      <c r="HVK21" s="160"/>
      <c r="HVL21" s="158"/>
      <c r="HVM21" s="159"/>
      <c r="HVN21" s="31"/>
      <c r="HVO21" s="159"/>
      <c r="HVP21" s="160"/>
      <c r="HVQ21" s="159"/>
      <c r="HVR21" s="159"/>
      <c r="HVS21" s="161"/>
      <c r="HVV21" s="160"/>
      <c r="HVW21" s="158"/>
      <c r="HVX21" s="159"/>
      <c r="HVZ21" s="159"/>
      <c r="HWA21" s="160"/>
      <c r="HWB21" s="158"/>
      <c r="HWC21" s="159"/>
      <c r="HWD21" s="31"/>
      <c r="HWE21" s="159"/>
      <c r="HWF21" s="160"/>
      <c r="HWG21" s="159"/>
      <c r="HWH21" s="159"/>
      <c r="HWI21" s="161"/>
      <c r="HWL21" s="160"/>
      <c r="HWM21" s="158"/>
      <c r="HWN21" s="159"/>
      <c r="HWP21" s="159"/>
      <c r="HWQ21" s="160"/>
      <c r="HWR21" s="158"/>
      <c r="HWS21" s="159"/>
      <c r="HWT21" s="31"/>
      <c r="HWU21" s="159"/>
      <c r="HWV21" s="160"/>
      <c r="HWW21" s="159"/>
      <c r="HWX21" s="159"/>
      <c r="HWY21" s="161"/>
      <c r="HXB21" s="160"/>
      <c r="HXC21" s="158"/>
      <c r="HXD21" s="159"/>
      <c r="HXF21" s="159"/>
      <c r="HXG21" s="160"/>
      <c r="HXH21" s="158"/>
      <c r="HXI21" s="159"/>
      <c r="HXJ21" s="31"/>
      <c r="HXK21" s="159"/>
      <c r="HXL21" s="160"/>
      <c r="HXM21" s="159"/>
      <c r="HXN21" s="159"/>
      <c r="HXO21" s="161"/>
      <c r="HXR21" s="160"/>
      <c r="HXS21" s="158"/>
      <c r="HXT21" s="159"/>
      <c r="HXV21" s="159"/>
      <c r="HXW21" s="160"/>
      <c r="HXX21" s="158"/>
      <c r="HXY21" s="159"/>
      <c r="HXZ21" s="31"/>
      <c r="HYA21" s="159"/>
      <c r="HYB21" s="160"/>
      <c r="HYC21" s="159"/>
      <c r="HYD21" s="159"/>
      <c r="HYE21" s="161"/>
      <c r="HYH21" s="160"/>
      <c r="HYI21" s="158"/>
      <c r="HYJ21" s="159"/>
      <c r="HYL21" s="159"/>
      <c r="HYM21" s="160"/>
      <c r="HYN21" s="158"/>
      <c r="HYO21" s="159"/>
      <c r="HYP21" s="31"/>
      <c r="HYQ21" s="159"/>
      <c r="HYR21" s="160"/>
      <c r="HYS21" s="159"/>
      <c r="HYT21" s="159"/>
      <c r="HYU21" s="161"/>
      <c r="HYX21" s="160"/>
      <c r="HYY21" s="158"/>
      <c r="HYZ21" s="159"/>
      <c r="HZB21" s="159"/>
      <c r="HZC21" s="160"/>
      <c r="HZD21" s="158"/>
      <c r="HZE21" s="159"/>
      <c r="HZF21" s="31"/>
      <c r="HZG21" s="159"/>
      <c r="HZH21" s="160"/>
      <c r="HZI21" s="159"/>
      <c r="HZJ21" s="159"/>
      <c r="HZK21" s="161"/>
      <c r="HZN21" s="160"/>
      <c r="HZO21" s="158"/>
      <c r="HZP21" s="159"/>
      <c r="HZR21" s="159"/>
      <c r="HZS21" s="160"/>
      <c r="HZT21" s="158"/>
      <c r="HZU21" s="159"/>
      <c r="HZV21" s="31"/>
      <c r="HZW21" s="159"/>
      <c r="HZX21" s="160"/>
      <c r="HZY21" s="159"/>
      <c r="HZZ21" s="159"/>
      <c r="IAA21" s="161"/>
      <c r="IAD21" s="160"/>
      <c r="IAE21" s="158"/>
      <c r="IAF21" s="159"/>
      <c r="IAH21" s="159"/>
      <c r="IAI21" s="160"/>
      <c r="IAJ21" s="158"/>
      <c r="IAK21" s="159"/>
      <c r="IAL21" s="31"/>
      <c r="IAM21" s="159"/>
      <c r="IAN21" s="160"/>
      <c r="IAO21" s="159"/>
      <c r="IAP21" s="159"/>
      <c r="IAQ21" s="161"/>
      <c r="IAT21" s="160"/>
      <c r="IAU21" s="158"/>
      <c r="IAV21" s="159"/>
      <c r="IAX21" s="159"/>
      <c r="IAY21" s="160"/>
      <c r="IAZ21" s="158"/>
      <c r="IBA21" s="159"/>
      <c r="IBB21" s="31"/>
      <c r="IBC21" s="159"/>
      <c r="IBD21" s="160"/>
      <c r="IBE21" s="159"/>
      <c r="IBF21" s="159"/>
      <c r="IBG21" s="161"/>
      <c r="IBJ21" s="160"/>
      <c r="IBK21" s="158"/>
      <c r="IBL21" s="159"/>
      <c r="IBN21" s="159"/>
      <c r="IBO21" s="160"/>
      <c r="IBP21" s="158"/>
      <c r="IBQ21" s="159"/>
      <c r="IBR21" s="31"/>
      <c r="IBS21" s="159"/>
      <c r="IBT21" s="160"/>
      <c r="IBU21" s="159"/>
      <c r="IBV21" s="159"/>
      <c r="IBW21" s="161"/>
      <c r="IBZ21" s="160"/>
      <c r="ICA21" s="158"/>
      <c r="ICB21" s="159"/>
      <c r="ICD21" s="159"/>
      <c r="ICE21" s="160"/>
      <c r="ICF21" s="158"/>
      <c r="ICG21" s="159"/>
      <c r="ICH21" s="31"/>
      <c r="ICI21" s="159"/>
      <c r="ICJ21" s="160"/>
      <c r="ICK21" s="159"/>
      <c r="ICL21" s="159"/>
      <c r="ICM21" s="161"/>
      <c r="ICP21" s="160"/>
      <c r="ICQ21" s="158"/>
      <c r="ICR21" s="159"/>
      <c r="ICT21" s="159"/>
      <c r="ICU21" s="160"/>
      <c r="ICV21" s="158"/>
      <c r="ICW21" s="159"/>
      <c r="ICX21" s="31"/>
      <c r="ICY21" s="159"/>
      <c r="ICZ21" s="160"/>
      <c r="IDA21" s="159"/>
      <c r="IDB21" s="159"/>
      <c r="IDC21" s="161"/>
      <c r="IDF21" s="160"/>
      <c r="IDG21" s="158"/>
      <c r="IDH21" s="159"/>
      <c r="IDJ21" s="159"/>
      <c r="IDK21" s="160"/>
      <c r="IDL21" s="158"/>
      <c r="IDM21" s="159"/>
      <c r="IDN21" s="31"/>
      <c r="IDO21" s="159"/>
      <c r="IDP21" s="160"/>
      <c r="IDQ21" s="159"/>
      <c r="IDR21" s="159"/>
      <c r="IDS21" s="161"/>
      <c r="IDV21" s="160"/>
      <c r="IDW21" s="158"/>
      <c r="IDX21" s="159"/>
      <c r="IDZ21" s="159"/>
      <c r="IEA21" s="160"/>
      <c r="IEB21" s="158"/>
      <c r="IEC21" s="159"/>
      <c r="IED21" s="31"/>
      <c r="IEE21" s="159"/>
      <c r="IEF21" s="160"/>
      <c r="IEG21" s="159"/>
      <c r="IEH21" s="159"/>
      <c r="IEI21" s="161"/>
      <c r="IEL21" s="160"/>
      <c r="IEM21" s="158"/>
      <c r="IEN21" s="159"/>
      <c r="IEP21" s="159"/>
      <c r="IEQ21" s="160"/>
      <c r="IER21" s="158"/>
      <c r="IES21" s="159"/>
      <c r="IET21" s="31"/>
      <c r="IEU21" s="159"/>
      <c r="IEV21" s="160"/>
      <c r="IEW21" s="159"/>
      <c r="IEX21" s="159"/>
      <c r="IEY21" s="161"/>
      <c r="IFB21" s="160"/>
      <c r="IFC21" s="158"/>
      <c r="IFD21" s="159"/>
      <c r="IFF21" s="159"/>
      <c r="IFG21" s="160"/>
      <c r="IFH21" s="158"/>
      <c r="IFI21" s="159"/>
      <c r="IFJ21" s="31"/>
      <c r="IFK21" s="159"/>
      <c r="IFL21" s="160"/>
      <c r="IFM21" s="159"/>
      <c r="IFN21" s="159"/>
      <c r="IFO21" s="161"/>
      <c r="IFR21" s="160"/>
      <c r="IFS21" s="158"/>
      <c r="IFT21" s="159"/>
      <c r="IFV21" s="159"/>
      <c r="IFW21" s="160"/>
      <c r="IFX21" s="158"/>
      <c r="IFY21" s="159"/>
      <c r="IFZ21" s="31"/>
      <c r="IGA21" s="159"/>
      <c r="IGB21" s="160"/>
      <c r="IGC21" s="159"/>
      <c r="IGD21" s="159"/>
      <c r="IGE21" s="161"/>
      <c r="IGH21" s="160"/>
      <c r="IGI21" s="158"/>
      <c r="IGJ21" s="159"/>
      <c r="IGL21" s="159"/>
      <c r="IGM21" s="160"/>
      <c r="IGN21" s="158"/>
      <c r="IGO21" s="159"/>
      <c r="IGP21" s="31"/>
      <c r="IGQ21" s="159"/>
      <c r="IGR21" s="160"/>
      <c r="IGS21" s="159"/>
      <c r="IGT21" s="159"/>
      <c r="IGU21" s="161"/>
      <c r="IGX21" s="160"/>
      <c r="IGY21" s="158"/>
      <c r="IGZ21" s="159"/>
      <c r="IHB21" s="159"/>
      <c r="IHC21" s="160"/>
      <c r="IHD21" s="158"/>
      <c r="IHE21" s="159"/>
      <c r="IHF21" s="31"/>
      <c r="IHG21" s="159"/>
      <c r="IHH21" s="160"/>
      <c r="IHI21" s="159"/>
      <c r="IHJ21" s="159"/>
      <c r="IHK21" s="161"/>
      <c r="IHN21" s="160"/>
      <c r="IHO21" s="158"/>
      <c r="IHP21" s="159"/>
      <c r="IHR21" s="159"/>
      <c r="IHS21" s="160"/>
      <c r="IHT21" s="158"/>
      <c r="IHU21" s="159"/>
      <c r="IHV21" s="31"/>
      <c r="IHW21" s="159"/>
      <c r="IHX21" s="160"/>
      <c r="IHY21" s="159"/>
      <c r="IHZ21" s="159"/>
      <c r="IIA21" s="161"/>
      <c r="IID21" s="160"/>
      <c r="IIE21" s="158"/>
      <c r="IIF21" s="159"/>
      <c r="IIH21" s="159"/>
      <c r="III21" s="160"/>
      <c r="IIJ21" s="158"/>
      <c r="IIK21" s="159"/>
      <c r="IIL21" s="31"/>
      <c r="IIM21" s="159"/>
      <c r="IIN21" s="160"/>
      <c r="IIO21" s="159"/>
      <c r="IIP21" s="159"/>
      <c r="IIQ21" s="161"/>
      <c r="IIT21" s="160"/>
      <c r="IIU21" s="158"/>
      <c r="IIV21" s="159"/>
      <c r="IIX21" s="159"/>
      <c r="IIY21" s="160"/>
      <c r="IIZ21" s="158"/>
      <c r="IJA21" s="159"/>
      <c r="IJB21" s="31"/>
      <c r="IJC21" s="159"/>
      <c r="IJD21" s="160"/>
      <c r="IJE21" s="159"/>
      <c r="IJF21" s="159"/>
      <c r="IJG21" s="161"/>
      <c r="IJJ21" s="160"/>
      <c r="IJK21" s="158"/>
      <c r="IJL21" s="159"/>
      <c r="IJN21" s="159"/>
      <c r="IJO21" s="160"/>
      <c r="IJP21" s="158"/>
      <c r="IJQ21" s="159"/>
      <c r="IJR21" s="31"/>
      <c r="IJS21" s="159"/>
      <c r="IJT21" s="160"/>
      <c r="IJU21" s="159"/>
      <c r="IJV21" s="159"/>
      <c r="IJW21" s="161"/>
      <c r="IJZ21" s="160"/>
      <c r="IKA21" s="158"/>
      <c r="IKB21" s="159"/>
      <c r="IKD21" s="159"/>
      <c r="IKE21" s="160"/>
      <c r="IKF21" s="158"/>
      <c r="IKG21" s="159"/>
      <c r="IKH21" s="31"/>
      <c r="IKI21" s="159"/>
      <c r="IKJ21" s="160"/>
      <c r="IKK21" s="159"/>
      <c r="IKL21" s="159"/>
      <c r="IKM21" s="161"/>
      <c r="IKP21" s="160"/>
      <c r="IKQ21" s="158"/>
      <c r="IKR21" s="159"/>
      <c r="IKT21" s="159"/>
      <c r="IKU21" s="160"/>
      <c r="IKV21" s="158"/>
      <c r="IKW21" s="159"/>
      <c r="IKX21" s="31"/>
      <c r="IKY21" s="159"/>
      <c r="IKZ21" s="160"/>
      <c r="ILA21" s="159"/>
      <c r="ILB21" s="159"/>
      <c r="ILC21" s="161"/>
      <c r="ILF21" s="160"/>
      <c r="ILG21" s="158"/>
      <c r="ILH21" s="159"/>
      <c r="ILJ21" s="159"/>
      <c r="ILK21" s="160"/>
      <c r="ILL21" s="158"/>
      <c r="ILM21" s="159"/>
      <c r="ILN21" s="31"/>
      <c r="ILO21" s="159"/>
      <c r="ILP21" s="160"/>
      <c r="ILQ21" s="159"/>
      <c r="ILR21" s="159"/>
      <c r="ILS21" s="161"/>
      <c r="ILV21" s="160"/>
      <c r="ILW21" s="158"/>
      <c r="ILX21" s="159"/>
      <c r="ILZ21" s="159"/>
      <c r="IMA21" s="160"/>
      <c r="IMB21" s="158"/>
      <c r="IMC21" s="159"/>
      <c r="IMD21" s="31"/>
      <c r="IME21" s="159"/>
      <c r="IMF21" s="160"/>
      <c r="IMG21" s="159"/>
      <c r="IMH21" s="159"/>
      <c r="IMI21" s="161"/>
      <c r="IML21" s="160"/>
      <c r="IMM21" s="158"/>
      <c r="IMN21" s="159"/>
      <c r="IMP21" s="159"/>
      <c r="IMQ21" s="160"/>
      <c r="IMR21" s="158"/>
      <c r="IMS21" s="159"/>
      <c r="IMT21" s="31"/>
      <c r="IMU21" s="159"/>
      <c r="IMV21" s="160"/>
      <c r="IMW21" s="159"/>
      <c r="IMX21" s="159"/>
      <c r="IMY21" s="161"/>
      <c r="INB21" s="160"/>
      <c r="INC21" s="158"/>
      <c r="IND21" s="159"/>
      <c r="INF21" s="159"/>
      <c r="ING21" s="160"/>
      <c r="INH21" s="158"/>
      <c r="INI21" s="159"/>
      <c r="INJ21" s="31"/>
      <c r="INK21" s="159"/>
      <c r="INL21" s="160"/>
      <c r="INM21" s="159"/>
      <c r="INN21" s="159"/>
      <c r="INO21" s="161"/>
      <c r="INR21" s="160"/>
      <c r="INS21" s="158"/>
      <c r="INT21" s="159"/>
      <c r="INV21" s="159"/>
      <c r="INW21" s="160"/>
      <c r="INX21" s="158"/>
      <c r="INY21" s="159"/>
      <c r="INZ21" s="31"/>
      <c r="IOA21" s="159"/>
      <c r="IOB21" s="160"/>
      <c r="IOC21" s="159"/>
      <c r="IOD21" s="159"/>
      <c r="IOE21" s="161"/>
      <c r="IOH21" s="160"/>
      <c r="IOI21" s="158"/>
      <c r="IOJ21" s="159"/>
      <c r="IOL21" s="159"/>
      <c r="IOM21" s="160"/>
      <c r="ION21" s="158"/>
      <c r="IOO21" s="159"/>
      <c r="IOP21" s="31"/>
      <c r="IOQ21" s="159"/>
      <c r="IOR21" s="160"/>
      <c r="IOS21" s="159"/>
      <c r="IOT21" s="159"/>
      <c r="IOU21" s="161"/>
      <c r="IOX21" s="160"/>
      <c r="IOY21" s="158"/>
      <c r="IOZ21" s="159"/>
      <c r="IPB21" s="159"/>
      <c r="IPC21" s="160"/>
      <c r="IPD21" s="158"/>
      <c r="IPE21" s="159"/>
      <c r="IPF21" s="31"/>
      <c r="IPG21" s="159"/>
      <c r="IPH21" s="160"/>
      <c r="IPI21" s="159"/>
      <c r="IPJ21" s="159"/>
      <c r="IPK21" s="161"/>
      <c r="IPN21" s="160"/>
      <c r="IPO21" s="158"/>
      <c r="IPP21" s="159"/>
      <c r="IPR21" s="159"/>
      <c r="IPS21" s="160"/>
      <c r="IPT21" s="158"/>
      <c r="IPU21" s="159"/>
      <c r="IPV21" s="31"/>
      <c r="IPW21" s="159"/>
      <c r="IPX21" s="160"/>
      <c r="IPY21" s="159"/>
      <c r="IPZ21" s="159"/>
      <c r="IQA21" s="161"/>
      <c r="IQD21" s="160"/>
      <c r="IQE21" s="158"/>
      <c r="IQF21" s="159"/>
      <c r="IQH21" s="159"/>
      <c r="IQI21" s="160"/>
      <c r="IQJ21" s="158"/>
      <c r="IQK21" s="159"/>
      <c r="IQL21" s="31"/>
      <c r="IQM21" s="159"/>
      <c r="IQN21" s="160"/>
      <c r="IQO21" s="159"/>
      <c r="IQP21" s="159"/>
      <c r="IQQ21" s="161"/>
      <c r="IQT21" s="160"/>
      <c r="IQU21" s="158"/>
      <c r="IQV21" s="159"/>
      <c r="IQX21" s="159"/>
      <c r="IQY21" s="160"/>
      <c r="IQZ21" s="158"/>
      <c r="IRA21" s="159"/>
      <c r="IRB21" s="31"/>
      <c r="IRC21" s="159"/>
      <c r="IRD21" s="160"/>
      <c r="IRE21" s="159"/>
      <c r="IRF21" s="159"/>
      <c r="IRG21" s="161"/>
      <c r="IRJ21" s="160"/>
      <c r="IRK21" s="158"/>
      <c r="IRL21" s="159"/>
      <c r="IRN21" s="159"/>
      <c r="IRO21" s="160"/>
      <c r="IRP21" s="158"/>
      <c r="IRQ21" s="159"/>
      <c r="IRR21" s="31"/>
      <c r="IRS21" s="159"/>
      <c r="IRT21" s="160"/>
      <c r="IRU21" s="159"/>
      <c r="IRV21" s="159"/>
      <c r="IRW21" s="161"/>
      <c r="IRZ21" s="160"/>
      <c r="ISA21" s="158"/>
      <c r="ISB21" s="159"/>
      <c r="ISD21" s="159"/>
      <c r="ISE21" s="160"/>
      <c r="ISF21" s="158"/>
      <c r="ISG21" s="159"/>
      <c r="ISH21" s="31"/>
      <c r="ISI21" s="159"/>
      <c r="ISJ21" s="160"/>
      <c r="ISK21" s="159"/>
      <c r="ISL21" s="159"/>
      <c r="ISM21" s="161"/>
      <c r="ISP21" s="160"/>
      <c r="ISQ21" s="158"/>
      <c r="ISR21" s="159"/>
      <c r="IST21" s="159"/>
      <c r="ISU21" s="160"/>
      <c r="ISV21" s="158"/>
      <c r="ISW21" s="159"/>
      <c r="ISX21" s="31"/>
      <c r="ISY21" s="159"/>
      <c r="ISZ21" s="160"/>
      <c r="ITA21" s="159"/>
      <c r="ITB21" s="159"/>
      <c r="ITC21" s="161"/>
      <c r="ITF21" s="160"/>
      <c r="ITG21" s="158"/>
      <c r="ITH21" s="159"/>
      <c r="ITJ21" s="159"/>
      <c r="ITK21" s="160"/>
      <c r="ITL21" s="158"/>
      <c r="ITM21" s="159"/>
      <c r="ITN21" s="31"/>
      <c r="ITO21" s="159"/>
      <c r="ITP21" s="160"/>
      <c r="ITQ21" s="159"/>
      <c r="ITR21" s="159"/>
      <c r="ITS21" s="161"/>
      <c r="ITV21" s="160"/>
      <c r="ITW21" s="158"/>
      <c r="ITX21" s="159"/>
      <c r="ITZ21" s="159"/>
      <c r="IUA21" s="160"/>
      <c r="IUB21" s="158"/>
      <c r="IUC21" s="159"/>
      <c r="IUD21" s="31"/>
      <c r="IUE21" s="159"/>
      <c r="IUF21" s="160"/>
      <c r="IUG21" s="159"/>
      <c r="IUH21" s="159"/>
      <c r="IUI21" s="161"/>
      <c r="IUL21" s="160"/>
      <c r="IUM21" s="158"/>
      <c r="IUN21" s="159"/>
      <c r="IUP21" s="159"/>
      <c r="IUQ21" s="160"/>
      <c r="IUR21" s="158"/>
      <c r="IUS21" s="159"/>
      <c r="IUT21" s="31"/>
      <c r="IUU21" s="159"/>
      <c r="IUV21" s="160"/>
      <c r="IUW21" s="159"/>
      <c r="IUX21" s="159"/>
      <c r="IUY21" s="161"/>
      <c r="IVB21" s="160"/>
      <c r="IVC21" s="158"/>
      <c r="IVD21" s="159"/>
      <c r="IVF21" s="159"/>
      <c r="IVG21" s="160"/>
      <c r="IVH21" s="158"/>
      <c r="IVI21" s="159"/>
      <c r="IVJ21" s="31"/>
      <c r="IVK21" s="159"/>
      <c r="IVL21" s="160"/>
      <c r="IVM21" s="159"/>
      <c r="IVN21" s="159"/>
      <c r="IVO21" s="161"/>
      <c r="IVR21" s="160"/>
      <c r="IVS21" s="158"/>
      <c r="IVT21" s="159"/>
      <c r="IVV21" s="159"/>
      <c r="IVW21" s="160"/>
      <c r="IVX21" s="158"/>
      <c r="IVY21" s="159"/>
      <c r="IVZ21" s="31"/>
      <c r="IWA21" s="159"/>
      <c r="IWB21" s="160"/>
      <c r="IWC21" s="159"/>
      <c r="IWD21" s="159"/>
      <c r="IWE21" s="161"/>
      <c r="IWH21" s="160"/>
      <c r="IWI21" s="158"/>
      <c r="IWJ21" s="159"/>
      <c r="IWL21" s="159"/>
      <c r="IWM21" s="160"/>
      <c r="IWN21" s="158"/>
      <c r="IWO21" s="159"/>
      <c r="IWP21" s="31"/>
      <c r="IWQ21" s="159"/>
      <c r="IWR21" s="160"/>
      <c r="IWS21" s="159"/>
      <c r="IWT21" s="159"/>
      <c r="IWU21" s="161"/>
      <c r="IWX21" s="160"/>
      <c r="IWY21" s="158"/>
      <c r="IWZ21" s="159"/>
      <c r="IXB21" s="159"/>
      <c r="IXC21" s="160"/>
      <c r="IXD21" s="158"/>
      <c r="IXE21" s="159"/>
      <c r="IXF21" s="31"/>
      <c r="IXG21" s="159"/>
      <c r="IXH21" s="160"/>
      <c r="IXI21" s="159"/>
      <c r="IXJ21" s="159"/>
      <c r="IXK21" s="161"/>
      <c r="IXN21" s="160"/>
      <c r="IXO21" s="158"/>
      <c r="IXP21" s="159"/>
      <c r="IXR21" s="159"/>
      <c r="IXS21" s="160"/>
      <c r="IXT21" s="158"/>
      <c r="IXU21" s="159"/>
      <c r="IXV21" s="31"/>
      <c r="IXW21" s="159"/>
      <c r="IXX21" s="160"/>
      <c r="IXY21" s="159"/>
      <c r="IXZ21" s="159"/>
      <c r="IYA21" s="161"/>
      <c r="IYD21" s="160"/>
      <c r="IYE21" s="158"/>
      <c r="IYF21" s="159"/>
      <c r="IYH21" s="159"/>
      <c r="IYI21" s="160"/>
      <c r="IYJ21" s="158"/>
      <c r="IYK21" s="159"/>
      <c r="IYL21" s="31"/>
      <c r="IYM21" s="159"/>
      <c r="IYN21" s="160"/>
      <c r="IYO21" s="159"/>
      <c r="IYP21" s="159"/>
      <c r="IYQ21" s="161"/>
      <c r="IYT21" s="160"/>
      <c r="IYU21" s="158"/>
      <c r="IYV21" s="159"/>
      <c r="IYX21" s="159"/>
      <c r="IYY21" s="160"/>
      <c r="IYZ21" s="158"/>
      <c r="IZA21" s="159"/>
      <c r="IZB21" s="31"/>
      <c r="IZC21" s="159"/>
      <c r="IZD21" s="160"/>
      <c r="IZE21" s="159"/>
      <c r="IZF21" s="159"/>
      <c r="IZG21" s="161"/>
      <c r="IZJ21" s="160"/>
      <c r="IZK21" s="158"/>
      <c r="IZL21" s="159"/>
      <c r="IZN21" s="159"/>
      <c r="IZO21" s="160"/>
      <c r="IZP21" s="158"/>
      <c r="IZQ21" s="159"/>
      <c r="IZR21" s="31"/>
      <c r="IZS21" s="159"/>
      <c r="IZT21" s="160"/>
      <c r="IZU21" s="159"/>
      <c r="IZV21" s="159"/>
      <c r="IZW21" s="161"/>
      <c r="IZZ21" s="160"/>
      <c r="JAA21" s="158"/>
      <c r="JAB21" s="159"/>
      <c r="JAD21" s="159"/>
      <c r="JAE21" s="160"/>
      <c r="JAF21" s="158"/>
      <c r="JAG21" s="159"/>
      <c r="JAH21" s="31"/>
      <c r="JAI21" s="159"/>
      <c r="JAJ21" s="160"/>
      <c r="JAK21" s="159"/>
      <c r="JAL21" s="159"/>
      <c r="JAM21" s="161"/>
      <c r="JAP21" s="160"/>
      <c r="JAQ21" s="158"/>
      <c r="JAR21" s="159"/>
      <c r="JAT21" s="159"/>
      <c r="JAU21" s="160"/>
      <c r="JAV21" s="158"/>
      <c r="JAW21" s="159"/>
      <c r="JAX21" s="31"/>
      <c r="JAY21" s="159"/>
      <c r="JAZ21" s="160"/>
      <c r="JBA21" s="159"/>
      <c r="JBB21" s="159"/>
      <c r="JBC21" s="161"/>
      <c r="JBF21" s="160"/>
      <c r="JBG21" s="158"/>
      <c r="JBH21" s="159"/>
      <c r="JBJ21" s="159"/>
      <c r="JBK21" s="160"/>
      <c r="JBL21" s="158"/>
      <c r="JBM21" s="159"/>
      <c r="JBN21" s="31"/>
      <c r="JBO21" s="159"/>
      <c r="JBP21" s="160"/>
      <c r="JBQ21" s="159"/>
      <c r="JBR21" s="159"/>
      <c r="JBS21" s="161"/>
      <c r="JBV21" s="160"/>
      <c r="JBW21" s="158"/>
      <c r="JBX21" s="159"/>
      <c r="JBZ21" s="159"/>
      <c r="JCA21" s="160"/>
      <c r="JCB21" s="158"/>
      <c r="JCC21" s="159"/>
      <c r="JCD21" s="31"/>
      <c r="JCE21" s="159"/>
      <c r="JCF21" s="160"/>
      <c r="JCG21" s="159"/>
      <c r="JCH21" s="159"/>
      <c r="JCI21" s="161"/>
      <c r="JCL21" s="160"/>
      <c r="JCM21" s="158"/>
      <c r="JCN21" s="159"/>
      <c r="JCP21" s="159"/>
      <c r="JCQ21" s="160"/>
      <c r="JCR21" s="158"/>
      <c r="JCS21" s="159"/>
      <c r="JCT21" s="31"/>
      <c r="JCU21" s="159"/>
      <c r="JCV21" s="160"/>
      <c r="JCW21" s="159"/>
      <c r="JCX21" s="159"/>
      <c r="JCY21" s="161"/>
      <c r="JDB21" s="160"/>
      <c r="JDC21" s="158"/>
      <c r="JDD21" s="159"/>
      <c r="JDF21" s="159"/>
      <c r="JDG21" s="160"/>
      <c r="JDH21" s="158"/>
      <c r="JDI21" s="159"/>
      <c r="JDJ21" s="31"/>
      <c r="JDK21" s="159"/>
      <c r="JDL21" s="160"/>
      <c r="JDM21" s="159"/>
      <c r="JDN21" s="159"/>
      <c r="JDO21" s="161"/>
      <c r="JDR21" s="160"/>
      <c r="JDS21" s="158"/>
      <c r="JDT21" s="159"/>
      <c r="JDV21" s="159"/>
      <c r="JDW21" s="160"/>
      <c r="JDX21" s="158"/>
      <c r="JDY21" s="159"/>
      <c r="JDZ21" s="31"/>
      <c r="JEA21" s="159"/>
      <c r="JEB21" s="160"/>
      <c r="JEC21" s="159"/>
      <c r="JED21" s="159"/>
      <c r="JEE21" s="161"/>
      <c r="JEH21" s="160"/>
      <c r="JEI21" s="158"/>
      <c r="JEJ21" s="159"/>
      <c r="JEL21" s="159"/>
      <c r="JEM21" s="160"/>
      <c r="JEN21" s="158"/>
      <c r="JEO21" s="159"/>
      <c r="JEP21" s="31"/>
      <c r="JEQ21" s="159"/>
      <c r="JER21" s="160"/>
      <c r="JES21" s="159"/>
      <c r="JET21" s="159"/>
      <c r="JEU21" s="161"/>
      <c r="JEX21" s="160"/>
      <c r="JEY21" s="158"/>
      <c r="JEZ21" s="159"/>
      <c r="JFB21" s="159"/>
      <c r="JFC21" s="160"/>
      <c r="JFD21" s="158"/>
      <c r="JFE21" s="159"/>
      <c r="JFF21" s="31"/>
      <c r="JFG21" s="159"/>
      <c r="JFH21" s="160"/>
      <c r="JFI21" s="159"/>
      <c r="JFJ21" s="159"/>
      <c r="JFK21" s="161"/>
      <c r="JFN21" s="160"/>
      <c r="JFO21" s="158"/>
      <c r="JFP21" s="159"/>
      <c r="JFR21" s="159"/>
      <c r="JFS21" s="160"/>
      <c r="JFT21" s="158"/>
      <c r="JFU21" s="159"/>
      <c r="JFV21" s="31"/>
      <c r="JFW21" s="159"/>
      <c r="JFX21" s="160"/>
      <c r="JFY21" s="159"/>
      <c r="JFZ21" s="159"/>
      <c r="JGA21" s="161"/>
      <c r="JGD21" s="160"/>
      <c r="JGE21" s="158"/>
      <c r="JGF21" s="159"/>
      <c r="JGH21" s="159"/>
      <c r="JGI21" s="160"/>
      <c r="JGJ21" s="158"/>
      <c r="JGK21" s="159"/>
      <c r="JGL21" s="31"/>
      <c r="JGM21" s="159"/>
      <c r="JGN21" s="160"/>
      <c r="JGO21" s="159"/>
      <c r="JGP21" s="159"/>
      <c r="JGQ21" s="161"/>
      <c r="JGT21" s="160"/>
      <c r="JGU21" s="158"/>
      <c r="JGV21" s="159"/>
      <c r="JGX21" s="159"/>
      <c r="JGY21" s="160"/>
      <c r="JGZ21" s="158"/>
      <c r="JHA21" s="159"/>
      <c r="JHB21" s="31"/>
      <c r="JHC21" s="159"/>
      <c r="JHD21" s="160"/>
      <c r="JHE21" s="159"/>
      <c r="JHF21" s="159"/>
      <c r="JHG21" s="161"/>
      <c r="JHJ21" s="160"/>
      <c r="JHK21" s="158"/>
      <c r="JHL21" s="159"/>
      <c r="JHN21" s="159"/>
      <c r="JHO21" s="160"/>
      <c r="JHP21" s="158"/>
      <c r="JHQ21" s="159"/>
      <c r="JHR21" s="31"/>
      <c r="JHS21" s="159"/>
      <c r="JHT21" s="160"/>
      <c r="JHU21" s="159"/>
      <c r="JHV21" s="159"/>
      <c r="JHW21" s="161"/>
      <c r="JHZ21" s="160"/>
      <c r="JIA21" s="158"/>
      <c r="JIB21" s="159"/>
      <c r="JID21" s="159"/>
      <c r="JIE21" s="160"/>
      <c r="JIF21" s="158"/>
      <c r="JIG21" s="159"/>
      <c r="JIH21" s="31"/>
      <c r="JII21" s="159"/>
      <c r="JIJ21" s="160"/>
      <c r="JIK21" s="159"/>
      <c r="JIL21" s="159"/>
      <c r="JIM21" s="161"/>
      <c r="JIP21" s="160"/>
      <c r="JIQ21" s="158"/>
      <c r="JIR21" s="159"/>
      <c r="JIT21" s="159"/>
      <c r="JIU21" s="160"/>
      <c r="JIV21" s="158"/>
      <c r="JIW21" s="159"/>
      <c r="JIX21" s="31"/>
      <c r="JIY21" s="159"/>
      <c r="JIZ21" s="160"/>
      <c r="JJA21" s="159"/>
      <c r="JJB21" s="159"/>
      <c r="JJC21" s="161"/>
      <c r="JJF21" s="160"/>
      <c r="JJG21" s="158"/>
      <c r="JJH21" s="159"/>
      <c r="JJJ21" s="159"/>
      <c r="JJK21" s="160"/>
      <c r="JJL21" s="158"/>
      <c r="JJM21" s="159"/>
      <c r="JJN21" s="31"/>
      <c r="JJO21" s="159"/>
      <c r="JJP21" s="160"/>
      <c r="JJQ21" s="159"/>
      <c r="JJR21" s="159"/>
      <c r="JJS21" s="161"/>
      <c r="JJV21" s="160"/>
      <c r="JJW21" s="158"/>
      <c r="JJX21" s="159"/>
      <c r="JJZ21" s="159"/>
      <c r="JKA21" s="160"/>
      <c r="JKB21" s="158"/>
      <c r="JKC21" s="159"/>
      <c r="JKD21" s="31"/>
      <c r="JKE21" s="159"/>
      <c r="JKF21" s="160"/>
      <c r="JKG21" s="159"/>
      <c r="JKH21" s="159"/>
      <c r="JKI21" s="161"/>
      <c r="JKL21" s="160"/>
      <c r="JKM21" s="158"/>
      <c r="JKN21" s="159"/>
      <c r="JKP21" s="159"/>
      <c r="JKQ21" s="160"/>
      <c r="JKR21" s="158"/>
      <c r="JKS21" s="159"/>
      <c r="JKT21" s="31"/>
      <c r="JKU21" s="159"/>
      <c r="JKV21" s="160"/>
      <c r="JKW21" s="159"/>
      <c r="JKX21" s="159"/>
      <c r="JKY21" s="161"/>
      <c r="JLB21" s="160"/>
      <c r="JLC21" s="158"/>
      <c r="JLD21" s="159"/>
      <c r="JLF21" s="159"/>
      <c r="JLG21" s="160"/>
      <c r="JLH21" s="158"/>
      <c r="JLI21" s="159"/>
      <c r="JLJ21" s="31"/>
      <c r="JLK21" s="159"/>
      <c r="JLL21" s="160"/>
      <c r="JLM21" s="159"/>
      <c r="JLN21" s="159"/>
      <c r="JLO21" s="161"/>
      <c r="JLR21" s="160"/>
      <c r="JLS21" s="158"/>
      <c r="JLT21" s="159"/>
      <c r="JLV21" s="159"/>
      <c r="JLW21" s="160"/>
      <c r="JLX21" s="158"/>
      <c r="JLY21" s="159"/>
      <c r="JLZ21" s="31"/>
      <c r="JMA21" s="159"/>
      <c r="JMB21" s="160"/>
      <c r="JMC21" s="159"/>
      <c r="JMD21" s="159"/>
      <c r="JME21" s="161"/>
      <c r="JMH21" s="160"/>
      <c r="JMI21" s="158"/>
      <c r="JMJ21" s="159"/>
      <c r="JML21" s="159"/>
      <c r="JMM21" s="160"/>
      <c r="JMN21" s="158"/>
      <c r="JMO21" s="159"/>
      <c r="JMP21" s="31"/>
      <c r="JMQ21" s="159"/>
      <c r="JMR21" s="160"/>
      <c r="JMS21" s="159"/>
      <c r="JMT21" s="159"/>
      <c r="JMU21" s="161"/>
      <c r="JMX21" s="160"/>
      <c r="JMY21" s="158"/>
      <c r="JMZ21" s="159"/>
      <c r="JNB21" s="159"/>
      <c r="JNC21" s="160"/>
      <c r="JND21" s="158"/>
      <c r="JNE21" s="159"/>
      <c r="JNF21" s="31"/>
      <c r="JNG21" s="159"/>
      <c r="JNH21" s="160"/>
      <c r="JNI21" s="159"/>
      <c r="JNJ21" s="159"/>
      <c r="JNK21" s="161"/>
      <c r="JNN21" s="160"/>
      <c r="JNO21" s="158"/>
      <c r="JNP21" s="159"/>
      <c r="JNR21" s="159"/>
      <c r="JNS21" s="160"/>
      <c r="JNT21" s="158"/>
      <c r="JNU21" s="159"/>
      <c r="JNV21" s="31"/>
      <c r="JNW21" s="159"/>
      <c r="JNX21" s="160"/>
      <c r="JNY21" s="159"/>
      <c r="JNZ21" s="159"/>
      <c r="JOA21" s="161"/>
      <c r="JOD21" s="160"/>
      <c r="JOE21" s="158"/>
      <c r="JOF21" s="159"/>
      <c r="JOH21" s="159"/>
      <c r="JOI21" s="160"/>
      <c r="JOJ21" s="158"/>
      <c r="JOK21" s="159"/>
      <c r="JOL21" s="31"/>
      <c r="JOM21" s="159"/>
      <c r="JON21" s="160"/>
      <c r="JOO21" s="159"/>
      <c r="JOP21" s="159"/>
      <c r="JOQ21" s="161"/>
      <c r="JOT21" s="160"/>
      <c r="JOU21" s="158"/>
      <c r="JOV21" s="159"/>
      <c r="JOX21" s="159"/>
      <c r="JOY21" s="160"/>
      <c r="JOZ21" s="158"/>
      <c r="JPA21" s="159"/>
      <c r="JPB21" s="31"/>
      <c r="JPC21" s="159"/>
      <c r="JPD21" s="160"/>
      <c r="JPE21" s="159"/>
      <c r="JPF21" s="159"/>
      <c r="JPG21" s="161"/>
      <c r="JPJ21" s="160"/>
      <c r="JPK21" s="158"/>
      <c r="JPL21" s="159"/>
      <c r="JPN21" s="159"/>
      <c r="JPO21" s="160"/>
      <c r="JPP21" s="158"/>
      <c r="JPQ21" s="159"/>
      <c r="JPR21" s="31"/>
      <c r="JPS21" s="159"/>
      <c r="JPT21" s="160"/>
      <c r="JPU21" s="159"/>
      <c r="JPV21" s="159"/>
      <c r="JPW21" s="161"/>
      <c r="JPZ21" s="160"/>
      <c r="JQA21" s="158"/>
      <c r="JQB21" s="159"/>
      <c r="JQD21" s="159"/>
      <c r="JQE21" s="160"/>
      <c r="JQF21" s="158"/>
      <c r="JQG21" s="159"/>
      <c r="JQH21" s="31"/>
      <c r="JQI21" s="159"/>
      <c r="JQJ21" s="160"/>
      <c r="JQK21" s="159"/>
      <c r="JQL21" s="159"/>
      <c r="JQM21" s="161"/>
      <c r="JQP21" s="160"/>
      <c r="JQQ21" s="158"/>
      <c r="JQR21" s="159"/>
      <c r="JQT21" s="159"/>
      <c r="JQU21" s="160"/>
      <c r="JQV21" s="158"/>
      <c r="JQW21" s="159"/>
      <c r="JQX21" s="31"/>
      <c r="JQY21" s="159"/>
      <c r="JQZ21" s="160"/>
      <c r="JRA21" s="159"/>
      <c r="JRB21" s="159"/>
      <c r="JRC21" s="161"/>
      <c r="JRF21" s="160"/>
      <c r="JRG21" s="158"/>
      <c r="JRH21" s="159"/>
      <c r="JRJ21" s="159"/>
      <c r="JRK21" s="160"/>
      <c r="JRL21" s="158"/>
      <c r="JRM21" s="159"/>
      <c r="JRN21" s="31"/>
      <c r="JRO21" s="159"/>
      <c r="JRP21" s="160"/>
      <c r="JRQ21" s="159"/>
      <c r="JRR21" s="159"/>
      <c r="JRS21" s="161"/>
      <c r="JRV21" s="160"/>
      <c r="JRW21" s="158"/>
      <c r="JRX21" s="159"/>
      <c r="JRZ21" s="159"/>
      <c r="JSA21" s="160"/>
      <c r="JSB21" s="158"/>
      <c r="JSC21" s="159"/>
      <c r="JSD21" s="31"/>
      <c r="JSE21" s="159"/>
      <c r="JSF21" s="160"/>
      <c r="JSG21" s="159"/>
      <c r="JSH21" s="159"/>
      <c r="JSI21" s="161"/>
      <c r="JSL21" s="160"/>
      <c r="JSM21" s="158"/>
      <c r="JSN21" s="159"/>
      <c r="JSP21" s="159"/>
      <c r="JSQ21" s="160"/>
      <c r="JSR21" s="158"/>
      <c r="JSS21" s="159"/>
      <c r="JST21" s="31"/>
      <c r="JSU21" s="159"/>
      <c r="JSV21" s="160"/>
      <c r="JSW21" s="159"/>
      <c r="JSX21" s="159"/>
      <c r="JSY21" s="161"/>
      <c r="JTB21" s="160"/>
      <c r="JTC21" s="158"/>
      <c r="JTD21" s="159"/>
      <c r="JTF21" s="159"/>
      <c r="JTG21" s="160"/>
      <c r="JTH21" s="158"/>
      <c r="JTI21" s="159"/>
      <c r="JTJ21" s="31"/>
      <c r="JTK21" s="159"/>
      <c r="JTL21" s="160"/>
      <c r="JTM21" s="159"/>
      <c r="JTN21" s="159"/>
      <c r="JTO21" s="161"/>
      <c r="JTR21" s="160"/>
      <c r="JTS21" s="158"/>
      <c r="JTT21" s="159"/>
      <c r="JTV21" s="159"/>
      <c r="JTW21" s="160"/>
      <c r="JTX21" s="158"/>
      <c r="JTY21" s="159"/>
      <c r="JTZ21" s="31"/>
      <c r="JUA21" s="159"/>
      <c r="JUB21" s="160"/>
      <c r="JUC21" s="159"/>
      <c r="JUD21" s="159"/>
      <c r="JUE21" s="161"/>
      <c r="JUH21" s="160"/>
      <c r="JUI21" s="158"/>
      <c r="JUJ21" s="159"/>
      <c r="JUL21" s="159"/>
      <c r="JUM21" s="160"/>
      <c r="JUN21" s="158"/>
      <c r="JUO21" s="159"/>
      <c r="JUP21" s="31"/>
      <c r="JUQ21" s="159"/>
      <c r="JUR21" s="160"/>
      <c r="JUS21" s="159"/>
      <c r="JUT21" s="159"/>
      <c r="JUU21" s="161"/>
      <c r="JUX21" s="160"/>
      <c r="JUY21" s="158"/>
      <c r="JUZ21" s="159"/>
      <c r="JVB21" s="159"/>
      <c r="JVC21" s="160"/>
      <c r="JVD21" s="158"/>
      <c r="JVE21" s="159"/>
      <c r="JVF21" s="31"/>
      <c r="JVG21" s="159"/>
      <c r="JVH21" s="160"/>
      <c r="JVI21" s="159"/>
      <c r="JVJ21" s="159"/>
      <c r="JVK21" s="161"/>
      <c r="JVN21" s="160"/>
      <c r="JVO21" s="158"/>
      <c r="JVP21" s="159"/>
      <c r="JVR21" s="159"/>
      <c r="JVS21" s="160"/>
      <c r="JVT21" s="158"/>
      <c r="JVU21" s="159"/>
      <c r="JVV21" s="31"/>
      <c r="JVW21" s="159"/>
      <c r="JVX21" s="160"/>
      <c r="JVY21" s="159"/>
      <c r="JVZ21" s="159"/>
      <c r="JWA21" s="161"/>
      <c r="JWD21" s="160"/>
      <c r="JWE21" s="158"/>
      <c r="JWF21" s="159"/>
      <c r="JWH21" s="159"/>
      <c r="JWI21" s="160"/>
      <c r="JWJ21" s="158"/>
      <c r="JWK21" s="159"/>
      <c r="JWL21" s="31"/>
      <c r="JWM21" s="159"/>
      <c r="JWN21" s="160"/>
      <c r="JWO21" s="159"/>
      <c r="JWP21" s="159"/>
      <c r="JWQ21" s="161"/>
      <c r="JWT21" s="160"/>
      <c r="JWU21" s="158"/>
      <c r="JWV21" s="159"/>
      <c r="JWX21" s="159"/>
      <c r="JWY21" s="160"/>
      <c r="JWZ21" s="158"/>
      <c r="JXA21" s="159"/>
      <c r="JXB21" s="31"/>
      <c r="JXC21" s="159"/>
      <c r="JXD21" s="160"/>
      <c r="JXE21" s="159"/>
      <c r="JXF21" s="159"/>
      <c r="JXG21" s="161"/>
      <c r="JXJ21" s="160"/>
      <c r="JXK21" s="158"/>
      <c r="JXL21" s="159"/>
      <c r="JXN21" s="159"/>
      <c r="JXO21" s="160"/>
      <c r="JXP21" s="158"/>
      <c r="JXQ21" s="159"/>
      <c r="JXR21" s="31"/>
      <c r="JXS21" s="159"/>
      <c r="JXT21" s="160"/>
      <c r="JXU21" s="159"/>
      <c r="JXV21" s="159"/>
      <c r="JXW21" s="161"/>
      <c r="JXZ21" s="160"/>
      <c r="JYA21" s="158"/>
      <c r="JYB21" s="159"/>
      <c r="JYD21" s="159"/>
      <c r="JYE21" s="160"/>
      <c r="JYF21" s="158"/>
      <c r="JYG21" s="159"/>
      <c r="JYH21" s="31"/>
      <c r="JYI21" s="159"/>
      <c r="JYJ21" s="160"/>
      <c r="JYK21" s="159"/>
      <c r="JYL21" s="159"/>
      <c r="JYM21" s="161"/>
      <c r="JYP21" s="160"/>
      <c r="JYQ21" s="158"/>
      <c r="JYR21" s="159"/>
      <c r="JYT21" s="159"/>
      <c r="JYU21" s="160"/>
      <c r="JYV21" s="158"/>
      <c r="JYW21" s="159"/>
      <c r="JYX21" s="31"/>
      <c r="JYY21" s="159"/>
      <c r="JYZ21" s="160"/>
      <c r="JZA21" s="159"/>
      <c r="JZB21" s="159"/>
      <c r="JZC21" s="161"/>
      <c r="JZF21" s="160"/>
      <c r="JZG21" s="158"/>
      <c r="JZH21" s="159"/>
      <c r="JZJ21" s="159"/>
      <c r="JZK21" s="160"/>
      <c r="JZL21" s="158"/>
      <c r="JZM21" s="159"/>
      <c r="JZN21" s="31"/>
      <c r="JZO21" s="159"/>
      <c r="JZP21" s="160"/>
      <c r="JZQ21" s="159"/>
      <c r="JZR21" s="159"/>
      <c r="JZS21" s="161"/>
      <c r="JZV21" s="160"/>
      <c r="JZW21" s="158"/>
      <c r="JZX21" s="159"/>
      <c r="JZZ21" s="159"/>
      <c r="KAA21" s="160"/>
      <c r="KAB21" s="158"/>
      <c r="KAC21" s="159"/>
      <c r="KAD21" s="31"/>
      <c r="KAE21" s="159"/>
      <c r="KAF21" s="160"/>
      <c r="KAG21" s="159"/>
      <c r="KAH21" s="159"/>
      <c r="KAI21" s="161"/>
      <c r="KAL21" s="160"/>
      <c r="KAM21" s="158"/>
      <c r="KAN21" s="159"/>
      <c r="KAP21" s="159"/>
      <c r="KAQ21" s="160"/>
      <c r="KAR21" s="158"/>
      <c r="KAS21" s="159"/>
      <c r="KAT21" s="31"/>
      <c r="KAU21" s="159"/>
      <c r="KAV21" s="160"/>
      <c r="KAW21" s="159"/>
      <c r="KAX21" s="159"/>
      <c r="KAY21" s="161"/>
      <c r="KBB21" s="160"/>
      <c r="KBC21" s="158"/>
      <c r="KBD21" s="159"/>
      <c r="KBF21" s="159"/>
      <c r="KBG21" s="160"/>
      <c r="KBH21" s="158"/>
      <c r="KBI21" s="159"/>
      <c r="KBJ21" s="31"/>
      <c r="KBK21" s="159"/>
      <c r="KBL21" s="160"/>
      <c r="KBM21" s="159"/>
      <c r="KBN21" s="159"/>
      <c r="KBO21" s="161"/>
      <c r="KBR21" s="160"/>
      <c r="KBS21" s="158"/>
      <c r="KBT21" s="159"/>
      <c r="KBV21" s="159"/>
      <c r="KBW21" s="160"/>
      <c r="KBX21" s="158"/>
      <c r="KBY21" s="159"/>
      <c r="KBZ21" s="31"/>
      <c r="KCA21" s="159"/>
      <c r="KCB21" s="160"/>
      <c r="KCC21" s="159"/>
      <c r="KCD21" s="159"/>
      <c r="KCE21" s="161"/>
      <c r="KCH21" s="160"/>
      <c r="KCI21" s="158"/>
      <c r="KCJ21" s="159"/>
      <c r="KCL21" s="159"/>
      <c r="KCM21" s="160"/>
      <c r="KCN21" s="158"/>
      <c r="KCO21" s="159"/>
      <c r="KCP21" s="31"/>
      <c r="KCQ21" s="159"/>
      <c r="KCR21" s="160"/>
      <c r="KCS21" s="159"/>
      <c r="KCT21" s="159"/>
      <c r="KCU21" s="161"/>
      <c r="KCX21" s="160"/>
      <c r="KCY21" s="158"/>
      <c r="KCZ21" s="159"/>
      <c r="KDB21" s="159"/>
      <c r="KDC21" s="160"/>
      <c r="KDD21" s="158"/>
      <c r="KDE21" s="159"/>
      <c r="KDF21" s="31"/>
      <c r="KDG21" s="159"/>
      <c r="KDH21" s="160"/>
      <c r="KDI21" s="159"/>
      <c r="KDJ21" s="159"/>
      <c r="KDK21" s="161"/>
      <c r="KDN21" s="160"/>
      <c r="KDO21" s="158"/>
      <c r="KDP21" s="159"/>
      <c r="KDR21" s="159"/>
      <c r="KDS21" s="160"/>
      <c r="KDT21" s="158"/>
      <c r="KDU21" s="159"/>
      <c r="KDV21" s="31"/>
      <c r="KDW21" s="159"/>
      <c r="KDX21" s="160"/>
      <c r="KDY21" s="159"/>
      <c r="KDZ21" s="159"/>
      <c r="KEA21" s="161"/>
      <c r="KED21" s="160"/>
      <c r="KEE21" s="158"/>
      <c r="KEF21" s="159"/>
      <c r="KEH21" s="159"/>
      <c r="KEI21" s="160"/>
      <c r="KEJ21" s="158"/>
      <c r="KEK21" s="159"/>
      <c r="KEL21" s="31"/>
      <c r="KEM21" s="159"/>
      <c r="KEN21" s="160"/>
      <c r="KEO21" s="159"/>
      <c r="KEP21" s="159"/>
      <c r="KEQ21" s="161"/>
      <c r="KET21" s="160"/>
      <c r="KEU21" s="158"/>
      <c r="KEV21" s="159"/>
      <c r="KEX21" s="159"/>
      <c r="KEY21" s="160"/>
      <c r="KEZ21" s="158"/>
      <c r="KFA21" s="159"/>
      <c r="KFB21" s="31"/>
      <c r="KFC21" s="159"/>
      <c r="KFD21" s="160"/>
      <c r="KFE21" s="159"/>
      <c r="KFF21" s="159"/>
      <c r="KFG21" s="161"/>
      <c r="KFJ21" s="160"/>
      <c r="KFK21" s="158"/>
      <c r="KFL21" s="159"/>
      <c r="KFN21" s="159"/>
      <c r="KFO21" s="160"/>
      <c r="KFP21" s="158"/>
      <c r="KFQ21" s="159"/>
      <c r="KFR21" s="31"/>
      <c r="KFS21" s="159"/>
      <c r="KFT21" s="160"/>
      <c r="KFU21" s="159"/>
      <c r="KFV21" s="159"/>
      <c r="KFW21" s="161"/>
      <c r="KFZ21" s="160"/>
      <c r="KGA21" s="158"/>
      <c r="KGB21" s="159"/>
      <c r="KGD21" s="159"/>
      <c r="KGE21" s="160"/>
      <c r="KGF21" s="158"/>
      <c r="KGG21" s="159"/>
      <c r="KGH21" s="31"/>
      <c r="KGI21" s="159"/>
      <c r="KGJ21" s="160"/>
      <c r="KGK21" s="159"/>
      <c r="KGL21" s="159"/>
      <c r="KGM21" s="161"/>
      <c r="KGP21" s="160"/>
      <c r="KGQ21" s="158"/>
      <c r="KGR21" s="159"/>
      <c r="KGT21" s="159"/>
      <c r="KGU21" s="160"/>
      <c r="KGV21" s="158"/>
      <c r="KGW21" s="159"/>
      <c r="KGX21" s="31"/>
      <c r="KGY21" s="159"/>
      <c r="KGZ21" s="160"/>
      <c r="KHA21" s="159"/>
      <c r="KHB21" s="159"/>
      <c r="KHC21" s="161"/>
      <c r="KHF21" s="160"/>
      <c r="KHG21" s="158"/>
      <c r="KHH21" s="159"/>
      <c r="KHJ21" s="159"/>
      <c r="KHK21" s="160"/>
      <c r="KHL21" s="158"/>
      <c r="KHM21" s="159"/>
      <c r="KHN21" s="31"/>
      <c r="KHO21" s="159"/>
      <c r="KHP21" s="160"/>
      <c r="KHQ21" s="159"/>
      <c r="KHR21" s="159"/>
      <c r="KHS21" s="161"/>
      <c r="KHV21" s="160"/>
      <c r="KHW21" s="158"/>
      <c r="KHX21" s="159"/>
      <c r="KHZ21" s="159"/>
      <c r="KIA21" s="160"/>
      <c r="KIB21" s="158"/>
      <c r="KIC21" s="159"/>
      <c r="KID21" s="31"/>
      <c r="KIE21" s="159"/>
      <c r="KIF21" s="160"/>
      <c r="KIG21" s="159"/>
      <c r="KIH21" s="159"/>
      <c r="KII21" s="161"/>
      <c r="KIL21" s="160"/>
      <c r="KIM21" s="158"/>
      <c r="KIN21" s="159"/>
      <c r="KIP21" s="159"/>
      <c r="KIQ21" s="160"/>
      <c r="KIR21" s="158"/>
      <c r="KIS21" s="159"/>
      <c r="KIT21" s="31"/>
      <c r="KIU21" s="159"/>
      <c r="KIV21" s="160"/>
      <c r="KIW21" s="159"/>
      <c r="KIX21" s="159"/>
      <c r="KIY21" s="161"/>
      <c r="KJB21" s="160"/>
      <c r="KJC21" s="158"/>
      <c r="KJD21" s="159"/>
      <c r="KJF21" s="159"/>
      <c r="KJG21" s="160"/>
      <c r="KJH21" s="158"/>
      <c r="KJI21" s="159"/>
      <c r="KJJ21" s="31"/>
      <c r="KJK21" s="159"/>
      <c r="KJL21" s="160"/>
      <c r="KJM21" s="159"/>
      <c r="KJN21" s="159"/>
      <c r="KJO21" s="161"/>
      <c r="KJR21" s="160"/>
      <c r="KJS21" s="158"/>
      <c r="KJT21" s="159"/>
      <c r="KJV21" s="159"/>
      <c r="KJW21" s="160"/>
      <c r="KJX21" s="158"/>
      <c r="KJY21" s="159"/>
      <c r="KJZ21" s="31"/>
      <c r="KKA21" s="159"/>
      <c r="KKB21" s="160"/>
      <c r="KKC21" s="159"/>
      <c r="KKD21" s="159"/>
      <c r="KKE21" s="161"/>
      <c r="KKH21" s="160"/>
      <c r="KKI21" s="158"/>
      <c r="KKJ21" s="159"/>
      <c r="KKL21" s="159"/>
      <c r="KKM21" s="160"/>
      <c r="KKN21" s="158"/>
      <c r="KKO21" s="159"/>
      <c r="KKP21" s="31"/>
      <c r="KKQ21" s="159"/>
      <c r="KKR21" s="160"/>
      <c r="KKS21" s="159"/>
      <c r="KKT21" s="159"/>
      <c r="KKU21" s="161"/>
      <c r="KKX21" s="160"/>
      <c r="KKY21" s="158"/>
      <c r="KKZ21" s="159"/>
      <c r="KLB21" s="159"/>
      <c r="KLC21" s="160"/>
      <c r="KLD21" s="158"/>
      <c r="KLE21" s="159"/>
      <c r="KLF21" s="31"/>
      <c r="KLG21" s="159"/>
      <c r="KLH21" s="160"/>
      <c r="KLI21" s="159"/>
      <c r="KLJ21" s="159"/>
      <c r="KLK21" s="161"/>
      <c r="KLN21" s="160"/>
      <c r="KLO21" s="158"/>
      <c r="KLP21" s="159"/>
      <c r="KLR21" s="159"/>
      <c r="KLS21" s="160"/>
      <c r="KLT21" s="158"/>
      <c r="KLU21" s="159"/>
      <c r="KLV21" s="31"/>
      <c r="KLW21" s="159"/>
      <c r="KLX21" s="160"/>
      <c r="KLY21" s="159"/>
      <c r="KLZ21" s="159"/>
      <c r="KMA21" s="161"/>
      <c r="KMD21" s="160"/>
      <c r="KME21" s="158"/>
      <c r="KMF21" s="159"/>
      <c r="KMH21" s="159"/>
      <c r="KMI21" s="160"/>
      <c r="KMJ21" s="158"/>
      <c r="KMK21" s="159"/>
      <c r="KML21" s="31"/>
      <c r="KMM21" s="159"/>
      <c r="KMN21" s="160"/>
      <c r="KMO21" s="159"/>
      <c r="KMP21" s="159"/>
      <c r="KMQ21" s="161"/>
      <c r="KMT21" s="160"/>
      <c r="KMU21" s="158"/>
      <c r="KMV21" s="159"/>
      <c r="KMX21" s="159"/>
      <c r="KMY21" s="160"/>
      <c r="KMZ21" s="158"/>
      <c r="KNA21" s="159"/>
      <c r="KNB21" s="31"/>
      <c r="KNC21" s="159"/>
      <c r="KND21" s="160"/>
      <c r="KNE21" s="159"/>
      <c r="KNF21" s="159"/>
      <c r="KNG21" s="161"/>
      <c r="KNJ21" s="160"/>
      <c r="KNK21" s="158"/>
      <c r="KNL21" s="159"/>
      <c r="KNN21" s="159"/>
      <c r="KNO21" s="160"/>
      <c r="KNP21" s="158"/>
      <c r="KNQ21" s="159"/>
      <c r="KNR21" s="31"/>
      <c r="KNS21" s="159"/>
      <c r="KNT21" s="160"/>
      <c r="KNU21" s="159"/>
      <c r="KNV21" s="159"/>
      <c r="KNW21" s="161"/>
      <c r="KNZ21" s="160"/>
      <c r="KOA21" s="158"/>
      <c r="KOB21" s="159"/>
      <c r="KOD21" s="159"/>
      <c r="KOE21" s="160"/>
      <c r="KOF21" s="158"/>
      <c r="KOG21" s="159"/>
      <c r="KOH21" s="31"/>
      <c r="KOI21" s="159"/>
      <c r="KOJ21" s="160"/>
      <c r="KOK21" s="159"/>
      <c r="KOL21" s="159"/>
      <c r="KOM21" s="161"/>
      <c r="KOP21" s="160"/>
      <c r="KOQ21" s="158"/>
      <c r="KOR21" s="159"/>
      <c r="KOT21" s="159"/>
      <c r="KOU21" s="160"/>
      <c r="KOV21" s="158"/>
      <c r="KOW21" s="159"/>
      <c r="KOX21" s="31"/>
      <c r="KOY21" s="159"/>
      <c r="KOZ21" s="160"/>
      <c r="KPA21" s="159"/>
      <c r="KPB21" s="159"/>
      <c r="KPC21" s="161"/>
      <c r="KPF21" s="160"/>
      <c r="KPG21" s="158"/>
      <c r="KPH21" s="159"/>
      <c r="KPJ21" s="159"/>
      <c r="KPK21" s="160"/>
      <c r="KPL21" s="158"/>
      <c r="KPM21" s="159"/>
      <c r="KPN21" s="31"/>
      <c r="KPO21" s="159"/>
      <c r="KPP21" s="160"/>
      <c r="KPQ21" s="159"/>
      <c r="KPR21" s="159"/>
      <c r="KPS21" s="161"/>
      <c r="KPV21" s="160"/>
      <c r="KPW21" s="158"/>
      <c r="KPX21" s="159"/>
      <c r="KPZ21" s="159"/>
      <c r="KQA21" s="160"/>
      <c r="KQB21" s="158"/>
      <c r="KQC21" s="159"/>
      <c r="KQD21" s="31"/>
      <c r="KQE21" s="159"/>
      <c r="KQF21" s="160"/>
      <c r="KQG21" s="159"/>
      <c r="KQH21" s="159"/>
      <c r="KQI21" s="161"/>
      <c r="KQL21" s="160"/>
      <c r="KQM21" s="158"/>
      <c r="KQN21" s="159"/>
      <c r="KQP21" s="159"/>
      <c r="KQQ21" s="160"/>
      <c r="KQR21" s="158"/>
      <c r="KQS21" s="159"/>
      <c r="KQT21" s="31"/>
      <c r="KQU21" s="159"/>
      <c r="KQV21" s="160"/>
      <c r="KQW21" s="159"/>
      <c r="KQX21" s="159"/>
      <c r="KQY21" s="161"/>
      <c r="KRB21" s="160"/>
      <c r="KRC21" s="158"/>
      <c r="KRD21" s="159"/>
      <c r="KRF21" s="159"/>
      <c r="KRG21" s="160"/>
      <c r="KRH21" s="158"/>
      <c r="KRI21" s="159"/>
      <c r="KRJ21" s="31"/>
      <c r="KRK21" s="159"/>
      <c r="KRL21" s="160"/>
      <c r="KRM21" s="159"/>
      <c r="KRN21" s="159"/>
      <c r="KRO21" s="161"/>
      <c r="KRR21" s="160"/>
      <c r="KRS21" s="158"/>
      <c r="KRT21" s="159"/>
      <c r="KRV21" s="159"/>
      <c r="KRW21" s="160"/>
      <c r="KRX21" s="158"/>
      <c r="KRY21" s="159"/>
      <c r="KRZ21" s="31"/>
      <c r="KSA21" s="159"/>
      <c r="KSB21" s="160"/>
      <c r="KSC21" s="159"/>
      <c r="KSD21" s="159"/>
      <c r="KSE21" s="161"/>
      <c r="KSH21" s="160"/>
      <c r="KSI21" s="158"/>
      <c r="KSJ21" s="159"/>
      <c r="KSL21" s="159"/>
      <c r="KSM21" s="160"/>
      <c r="KSN21" s="158"/>
      <c r="KSO21" s="159"/>
      <c r="KSP21" s="31"/>
      <c r="KSQ21" s="159"/>
      <c r="KSR21" s="160"/>
      <c r="KSS21" s="159"/>
      <c r="KST21" s="159"/>
      <c r="KSU21" s="161"/>
      <c r="KSX21" s="160"/>
      <c r="KSY21" s="158"/>
      <c r="KSZ21" s="159"/>
      <c r="KTB21" s="159"/>
      <c r="KTC21" s="160"/>
      <c r="KTD21" s="158"/>
      <c r="KTE21" s="159"/>
      <c r="KTF21" s="31"/>
      <c r="KTG21" s="159"/>
      <c r="KTH21" s="160"/>
      <c r="KTI21" s="159"/>
      <c r="KTJ21" s="159"/>
      <c r="KTK21" s="161"/>
      <c r="KTN21" s="160"/>
      <c r="KTO21" s="158"/>
      <c r="KTP21" s="159"/>
      <c r="KTR21" s="159"/>
      <c r="KTS21" s="160"/>
      <c r="KTT21" s="158"/>
      <c r="KTU21" s="159"/>
      <c r="KTV21" s="31"/>
      <c r="KTW21" s="159"/>
      <c r="KTX21" s="160"/>
      <c r="KTY21" s="159"/>
      <c r="KTZ21" s="159"/>
      <c r="KUA21" s="161"/>
      <c r="KUD21" s="160"/>
      <c r="KUE21" s="158"/>
      <c r="KUF21" s="159"/>
      <c r="KUH21" s="159"/>
      <c r="KUI21" s="160"/>
      <c r="KUJ21" s="158"/>
      <c r="KUK21" s="159"/>
      <c r="KUL21" s="31"/>
      <c r="KUM21" s="159"/>
      <c r="KUN21" s="160"/>
      <c r="KUO21" s="159"/>
      <c r="KUP21" s="159"/>
      <c r="KUQ21" s="161"/>
      <c r="KUT21" s="160"/>
      <c r="KUU21" s="158"/>
      <c r="KUV21" s="159"/>
      <c r="KUX21" s="159"/>
      <c r="KUY21" s="160"/>
      <c r="KUZ21" s="158"/>
      <c r="KVA21" s="159"/>
      <c r="KVB21" s="31"/>
      <c r="KVC21" s="159"/>
      <c r="KVD21" s="160"/>
      <c r="KVE21" s="159"/>
      <c r="KVF21" s="159"/>
      <c r="KVG21" s="161"/>
      <c r="KVJ21" s="160"/>
      <c r="KVK21" s="158"/>
      <c r="KVL21" s="159"/>
      <c r="KVN21" s="159"/>
      <c r="KVO21" s="160"/>
      <c r="KVP21" s="158"/>
      <c r="KVQ21" s="159"/>
      <c r="KVR21" s="31"/>
      <c r="KVS21" s="159"/>
      <c r="KVT21" s="160"/>
      <c r="KVU21" s="159"/>
      <c r="KVV21" s="159"/>
      <c r="KVW21" s="161"/>
      <c r="KVZ21" s="160"/>
      <c r="KWA21" s="158"/>
      <c r="KWB21" s="159"/>
      <c r="KWD21" s="159"/>
      <c r="KWE21" s="160"/>
      <c r="KWF21" s="158"/>
      <c r="KWG21" s="159"/>
      <c r="KWH21" s="31"/>
      <c r="KWI21" s="159"/>
      <c r="KWJ21" s="160"/>
      <c r="KWK21" s="159"/>
      <c r="KWL21" s="159"/>
      <c r="KWM21" s="161"/>
      <c r="KWP21" s="160"/>
      <c r="KWQ21" s="158"/>
      <c r="KWR21" s="159"/>
      <c r="KWT21" s="159"/>
      <c r="KWU21" s="160"/>
      <c r="KWV21" s="158"/>
      <c r="KWW21" s="159"/>
      <c r="KWX21" s="31"/>
      <c r="KWY21" s="159"/>
      <c r="KWZ21" s="160"/>
      <c r="KXA21" s="159"/>
      <c r="KXB21" s="159"/>
      <c r="KXC21" s="161"/>
      <c r="KXF21" s="160"/>
      <c r="KXG21" s="158"/>
      <c r="KXH21" s="159"/>
      <c r="KXJ21" s="159"/>
      <c r="KXK21" s="160"/>
      <c r="KXL21" s="158"/>
      <c r="KXM21" s="159"/>
      <c r="KXN21" s="31"/>
      <c r="KXO21" s="159"/>
      <c r="KXP21" s="160"/>
      <c r="KXQ21" s="159"/>
      <c r="KXR21" s="159"/>
      <c r="KXS21" s="161"/>
      <c r="KXV21" s="160"/>
      <c r="KXW21" s="158"/>
      <c r="KXX21" s="159"/>
      <c r="KXZ21" s="159"/>
      <c r="KYA21" s="160"/>
      <c r="KYB21" s="158"/>
      <c r="KYC21" s="159"/>
      <c r="KYD21" s="31"/>
      <c r="KYE21" s="159"/>
      <c r="KYF21" s="160"/>
      <c r="KYG21" s="159"/>
      <c r="KYH21" s="159"/>
      <c r="KYI21" s="161"/>
      <c r="KYL21" s="160"/>
      <c r="KYM21" s="158"/>
      <c r="KYN21" s="159"/>
      <c r="KYP21" s="159"/>
      <c r="KYQ21" s="160"/>
      <c r="KYR21" s="158"/>
      <c r="KYS21" s="159"/>
      <c r="KYT21" s="31"/>
      <c r="KYU21" s="159"/>
      <c r="KYV21" s="160"/>
      <c r="KYW21" s="159"/>
      <c r="KYX21" s="159"/>
      <c r="KYY21" s="161"/>
      <c r="KZB21" s="160"/>
      <c r="KZC21" s="158"/>
      <c r="KZD21" s="159"/>
      <c r="KZF21" s="159"/>
      <c r="KZG21" s="160"/>
      <c r="KZH21" s="158"/>
      <c r="KZI21" s="159"/>
      <c r="KZJ21" s="31"/>
      <c r="KZK21" s="159"/>
      <c r="KZL21" s="160"/>
      <c r="KZM21" s="159"/>
      <c r="KZN21" s="159"/>
      <c r="KZO21" s="161"/>
      <c r="KZR21" s="160"/>
      <c r="KZS21" s="158"/>
      <c r="KZT21" s="159"/>
      <c r="KZV21" s="159"/>
      <c r="KZW21" s="160"/>
      <c r="KZX21" s="158"/>
      <c r="KZY21" s="159"/>
      <c r="KZZ21" s="31"/>
      <c r="LAA21" s="159"/>
      <c r="LAB21" s="160"/>
      <c r="LAC21" s="159"/>
      <c r="LAD21" s="159"/>
      <c r="LAE21" s="161"/>
      <c r="LAH21" s="160"/>
      <c r="LAI21" s="158"/>
      <c r="LAJ21" s="159"/>
      <c r="LAL21" s="159"/>
      <c r="LAM21" s="160"/>
      <c r="LAN21" s="158"/>
      <c r="LAO21" s="159"/>
      <c r="LAP21" s="31"/>
      <c r="LAQ21" s="159"/>
      <c r="LAR21" s="160"/>
      <c r="LAS21" s="159"/>
      <c r="LAT21" s="159"/>
      <c r="LAU21" s="161"/>
      <c r="LAX21" s="160"/>
      <c r="LAY21" s="158"/>
      <c r="LAZ21" s="159"/>
      <c r="LBB21" s="159"/>
      <c r="LBC21" s="160"/>
      <c r="LBD21" s="158"/>
      <c r="LBE21" s="159"/>
      <c r="LBF21" s="31"/>
      <c r="LBG21" s="159"/>
      <c r="LBH21" s="160"/>
      <c r="LBI21" s="159"/>
      <c r="LBJ21" s="159"/>
      <c r="LBK21" s="161"/>
      <c r="LBN21" s="160"/>
      <c r="LBO21" s="158"/>
      <c r="LBP21" s="159"/>
      <c r="LBR21" s="159"/>
      <c r="LBS21" s="160"/>
      <c r="LBT21" s="158"/>
      <c r="LBU21" s="159"/>
      <c r="LBV21" s="31"/>
      <c r="LBW21" s="159"/>
      <c r="LBX21" s="160"/>
      <c r="LBY21" s="159"/>
      <c r="LBZ21" s="159"/>
      <c r="LCA21" s="161"/>
      <c r="LCD21" s="160"/>
      <c r="LCE21" s="158"/>
      <c r="LCF21" s="159"/>
      <c r="LCH21" s="159"/>
      <c r="LCI21" s="160"/>
      <c r="LCJ21" s="158"/>
      <c r="LCK21" s="159"/>
      <c r="LCL21" s="31"/>
      <c r="LCM21" s="159"/>
      <c r="LCN21" s="160"/>
      <c r="LCO21" s="159"/>
      <c r="LCP21" s="159"/>
      <c r="LCQ21" s="161"/>
      <c r="LCT21" s="160"/>
      <c r="LCU21" s="158"/>
      <c r="LCV21" s="159"/>
      <c r="LCX21" s="159"/>
      <c r="LCY21" s="160"/>
      <c r="LCZ21" s="158"/>
      <c r="LDA21" s="159"/>
      <c r="LDB21" s="31"/>
      <c r="LDC21" s="159"/>
      <c r="LDD21" s="160"/>
      <c r="LDE21" s="159"/>
      <c r="LDF21" s="159"/>
      <c r="LDG21" s="161"/>
      <c r="LDJ21" s="160"/>
      <c r="LDK21" s="158"/>
      <c r="LDL21" s="159"/>
      <c r="LDN21" s="159"/>
      <c r="LDO21" s="160"/>
      <c r="LDP21" s="158"/>
      <c r="LDQ21" s="159"/>
      <c r="LDR21" s="31"/>
      <c r="LDS21" s="159"/>
      <c r="LDT21" s="160"/>
      <c r="LDU21" s="159"/>
      <c r="LDV21" s="159"/>
      <c r="LDW21" s="161"/>
      <c r="LDZ21" s="160"/>
      <c r="LEA21" s="158"/>
      <c r="LEB21" s="159"/>
      <c r="LED21" s="159"/>
      <c r="LEE21" s="160"/>
      <c r="LEF21" s="158"/>
      <c r="LEG21" s="159"/>
      <c r="LEH21" s="31"/>
      <c r="LEI21" s="159"/>
      <c r="LEJ21" s="160"/>
      <c r="LEK21" s="159"/>
      <c r="LEL21" s="159"/>
      <c r="LEM21" s="161"/>
      <c r="LEP21" s="160"/>
      <c r="LEQ21" s="158"/>
      <c r="LER21" s="159"/>
      <c r="LET21" s="159"/>
      <c r="LEU21" s="160"/>
      <c r="LEV21" s="158"/>
      <c r="LEW21" s="159"/>
      <c r="LEX21" s="31"/>
      <c r="LEY21" s="159"/>
      <c r="LEZ21" s="160"/>
      <c r="LFA21" s="159"/>
      <c r="LFB21" s="159"/>
      <c r="LFC21" s="161"/>
      <c r="LFF21" s="160"/>
      <c r="LFG21" s="158"/>
      <c r="LFH21" s="159"/>
      <c r="LFJ21" s="159"/>
      <c r="LFK21" s="160"/>
      <c r="LFL21" s="158"/>
      <c r="LFM21" s="159"/>
      <c r="LFN21" s="31"/>
      <c r="LFO21" s="159"/>
      <c r="LFP21" s="160"/>
      <c r="LFQ21" s="159"/>
      <c r="LFR21" s="159"/>
      <c r="LFS21" s="161"/>
      <c r="LFV21" s="160"/>
      <c r="LFW21" s="158"/>
      <c r="LFX21" s="159"/>
      <c r="LFZ21" s="159"/>
      <c r="LGA21" s="160"/>
      <c r="LGB21" s="158"/>
      <c r="LGC21" s="159"/>
      <c r="LGD21" s="31"/>
      <c r="LGE21" s="159"/>
      <c r="LGF21" s="160"/>
      <c r="LGG21" s="159"/>
      <c r="LGH21" s="159"/>
      <c r="LGI21" s="161"/>
      <c r="LGL21" s="160"/>
      <c r="LGM21" s="158"/>
      <c r="LGN21" s="159"/>
      <c r="LGP21" s="159"/>
      <c r="LGQ21" s="160"/>
      <c r="LGR21" s="158"/>
      <c r="LGS21" s="159"/>
      <c r="LGT21" s="31"/>
      <c r="LGU21" s="159"/>
      <c r="LGV21" s="160"/>
      <c r="LGW21" s="159"/>
      <c r="LGX21" s="159"/>
      <c r="LGY21" s="161"/>
      <c r="LHB21" s="160"/>
      <c r="LHC21" s="158"/>
      <c r="LHD21" s="159"/>
      <c r="LHF21" s="159"/>
      <c r="LHG21" s="160"/>
      <c r="LHH21" s="158"/>
      <c r="LHI21" s="159"/>
      <c r="LHJ21" s="31"/>
      <c r="LHK21" s="159"/>
      <c r="LHL21" s="160"/>
      <c r="LHM21" s="159"/>
      <c r="LHN21" s="159"/>
      <c r="LHO21" s="161"/>
      <c r="LHR21" s="160"/>
      <c r="LHS21" s="158"/>
      <c r="LHT21" s="159"/>
      <c r="LHV21" s="159"/>
      <c r="LHW21" s="160"/>
      <c r="LHX21" s="158"/>
      <c r="LHY21" s="159"/>
      <c r="LHZ21" s="31"/>
      <c r="LIA21" s="159"/>
      <c r="LIB21" s="160"/>
      <c r="LIC21" s="159"/>
      <c r="LID21" s="159"/>
      <c r="LIE21" s="161"/>
      <c r="LIH21" s="160"/>
      <c r="LII21" s="158"/>
      <c r="LIJ21" s="159"/>
      <c r="LIL21" s="159"/>
      <c r="LIM21" s="160"/>
      <c r="LIN21" s="158"/>
      <c r="LIO21" s="159"/>
      <c r="LIP21" s="31"/>
      <c r="LIQ21" s="159"/>
      <c r="LIR21" s="160"/>
      <c r="LIS21" s="159"/>
      <c r="LIT21" s="159"/>
      <c r="LIU21" s="161"/>
      <c r="LIX21" s="160"/>
      <c r="LIY21" s="158"/>
      <c r="LIZ21" s="159"/>
      <c r="LJB21" s="159"/>
      <c r="LJC21" s="160"/>
      <c r="LJD21" s="158"/>
      <c r="LJE21" s="159"/>
      <c r="LJF21" s="31"/>
      <c r="LJG21" s="159"/>
      <c r="LJH21" s="160"/>
      <c r="LJI21" s="159"/>
      <c r="LJJ21" s="159"/>
      <c r="LJK21" s="161"/>
      <c r="LJN21" s="160"/>
      <c r="LJO21" s="158"/>
      <c r="LJP21" s="159"/>
      <c r="LJR21" s="159"/>
      <c r="LJS21" s="160"/>
      <c r="LJT21" s="158"/>
      <c r="LJU21" s="159"/>
      <c r="LJV21" s="31"/>
      <c r="LJW21" s="159"/>
      <c r="LJX21" s="160"/>
      <c r="LJY21" s="159"/>
      <c r="LJZ21" s="159"/>
      <c r="LKA21" s="161"/>
      <c r="LKD21" s="160"/>
      <c r="LKE21" s="158"/>
      <c r="LKF21" s="159"/>
      <c r="LKH21" s="159"/>
      <c r="LKI21" s="160"/>
      <c r="LKJ21" s="158"/>
      <c r="LKK21" s="159"/>
      <c r="LKL21" s="31"/>
      <c r="LKM21" s="159"/>
      <c r="LKN21" s="160"/>
      <c r="LKO21" s="159"/>
      <c r="LKP21" s="159"/>
      <c r="LKQ21" s="161"/>
      <c r="LKT21" s="160"/>
      <c r="LKU21" s="158"/>
      <c r="LKV21" s="159"/>
      <c r="LKX21" s="159"/>
      <c r="LKY21" s="160"/>
      <c r="LKZ21" s="158"/>
      <c r="LLA21" s="159"/>
      <c r="LLB21" s="31"/>
      <c r="LLC21" s="159"/>
      <c r="LLD21" s="160"/>
      <c r="LLE21" s="159"/>
      <c r="LLF21" s="159"/>
      <c r="LLG21" s="161"/>
      <c r="LLJ21" s="160"/>
      <c r="LLK21" s="158"/>
      <c r="LLL21" s="159"/>
      <c r="LLN21" s="159"/>
      <c r="LLO21" s="160"/>
      <c r="LLP21" s="158"/>
      <c r="LLQ21" s="159"/>
      <c r="LLR21" s="31"/>
      <c r="LLS21" s="159"/>
      <c r="LLT21" s="160"/>
      <c r="LLU21" s="159"/>
      <c r="LLV21" s="159"/>
      <c r="LLW21" s="161"/>
      <c r="LLZ21" s="160"/>
      <c r="LMA21" s="158"/>
      <c r="LMB21" s="159"/>
      <c r="LMD21" s="159"/>
      <c r="LME21" s="160"/>
      <c r="LMF21" s="158"/>
      <c r="LMG21" s="159"/>
      <c r="LMH21" s="31"/>
      <c r="LMI21" s="159"/>
      <c r="LMJ21" s="160"/>
      <c r="LMK21" s="159"/>
      <c r="LML21" s="159"/>
      <c r="LMM21" s="161"/>
      <c r="LMP21" s="160"/>
      <c r="LMQ21" s="158"/>
      <c r="LMR21" s="159"/>
      <c r="LMT21" s="159"/>
      <c r="LMU21" s="160"/>
      <c r="LMV21" s="158"/>
      <c r="LMW21" s="159"/>
      <c r="LMX21" s="31"/>
      <c r="LMY21" s="159"/>
      <c r="LMZ21" s="160"/>
      <c r="LNA21" s="159"/>
      <c r="LNB21" s="159"/>
      <c r="LNC21" s="161"/>
      <c r="LNF21" s="160"/>
      <c r="LNG21" s="158"/>
      <c r="LNH21" s="159"/>
      <c r="LNJ21" s="159"/>
      <c r="LNK21" s="160"/>
      <c r="LNL21" s="158"/>
      <c r="LNM21" s="159"/>
      <c r="LNN21" s="31"/>
      <c r="LNO21" s="159"/>
      <c r="LNP21" s="160"/>
      <c r="LNQ21" s="159"/>
      <c r="LNR21" s="159"/>
      <c r="LNS21" s="161"/>
      <c r="LNV21" s="160"/>
      <c r="LNW21" s="158"/>
      <c r="LNX21" s="159"/>
      <c r="LNZ21" s="159"/>
      <c r="LOA21" s="160"/>
      <c r="LOB21" s="158"/>
      <c r="LOC21" s="159"/>
      <c r="LOD21" s="31"/>
      <c r="LOE21" s="159"/>
      <c r="LOF21" s="160"/>
      <c r="LOG21" s="159"/>
      <c r="LOH21" s="159"/>
      <c r="LOI21" s="161"/>
      <c r="LOL21" s="160"/>
      <c r="LOM21" s="158"/>
      <c r="LON21" s="159"/>
      <c r="LOP21" s="159"/>
      <c r="LOQ21" s="160"/>
      <c r="LOR21" s="158"/>
      <c r="LOS21" s="159"/>
      <c r="LOT21" s="31"/>
      <c r="LOU21" s="159"/>
      <c r="LOV21" s="160"/>
      <c r="LOW21" s="159"/>
      <c r="LOX21" s="159"/>
      <c r="LOY21" s="161"/>
      <c r="LPB21" s="160"/>
      <c r="LPC21" s="158"/>
      <c r="LPD21" s="159"/>
      <c r="LPF21" s="159"/>
      <c r="LPG21" s="160"/>
      <c r="LPH21" s="158"/>
      <c r="LPI21" s="159"/>
      <c r="LPJ21" s="31"/>
      <c r="LPK21" s="159"/>
      <c r="LPL21" s="160"/>
      <c r="LPM21" s="159"/>
      <c r="LPN21" s="159"/>
      <c r="LPO21" s="161"/>
      <c r="LPR21" s="160"/>
      <c r="LPS21" s="158"/>
      <c r="LPT21" s="159"/>
      <c r="LPV21" s="159"/>
      <c r="LPW21" s="160"/>
      <c r="LPX21" s="158"/>
      <c r="LPY21" s="159"/>
      <c r="LPZ21" s="31"/>
      <c r="LQA21" s="159"/>
      <c r="LQB21" s="160"/>
      <c r="LQC21" s="159"/>
      <c r="LQD21" s="159"/>
      <c r="LQE21" s="161"/>
      <c r="LQH21" s="160"/>
      <c r="LQI21" s="158"/>
      <c r="LQJ21" s="159"/>
      <c r="LQL21" s="159"/>
      <c r="LQM21" s="160"/>
      <c r="LQN21" s="158"/>
      <c r="LQO21" s="159"/>
      <c r="LQP21" s="31"/>
      <c r="LQQ21" s="159"/>
      <c r="LQR21" s="160"/>
      <c r="LQS21" s="159"/>
      <c r="LQT21" s="159"/>
      <c r="LQU21" s="161"/>
      <c r="LQX21" s="160"/>
      <c r="LQY21" s="158"/>
      <c r="LQZ21" s="159"/>
      <c r="LRB21" s="159"/>
      <c r="LRC21" s="160"/>
      <c r="LRD21" s="158"/>
      <c r="LRE21" s="159"/>
      <c r="LRF21" s="31"/>
      <c r="LRG21" s="159"/>
      <c r="LRH21" s="160"/>
      <c r="LRI21" s="159"/>
      <c r="LRJ21" s="159"/>
      <c r="LRK21" s="161"/>
      <c r="LRN21" s="160"/>
      <c r="LRO21" s="158"/>
      <c r="LRP21" s="159"/>
      <c r="LRR21" s="159"/>
      <c r="LRS21" s="160"/>
      <c r="LRT21" s="158"/>
      <c r="LRU21" s="159"/>
      <c r="LRV21" s="31"/>
      <c r="LRW21" s="159"/>
      <c r="LRX21" s="160"/>
      <c r="LRY21" s="159"/>
      <c r="LRZ21" s="159"/>
      <c r="LSA21" s="161"/>
      <c r="LSD21" s="160"/>
      <c r="LSE21" s="158"/>
      <c r="LSF21" s="159"/>
      <c r="LSH21" s="159"/>
      <c r="LSI21" s="160"/>
      <c r="LSJ21" s="158"/>
      <c r="LSK21" s="159"/>
      <c r="LSL21" s="31"/>
      <c r="LSM21" s="159"/>
      <c r="LSN21" s="160"/>
      <c r="LSO21" s="159"/>
      <c r="LSP21" s="159"/>
      <c r="LSQ21" s="161"/>
      <c r="LST21" s="160"/>
      <c r="LSU21" s="158"/>
      <c r="LSV21" s="159"/>
      <c r="LSX21" s="159"/>
      <c r="LSY21" s="160"/>
      <c r="LSZ21" s="158"/>
      <c r="LTA21" s="159"/>
      <c r="LTB21" s="31"/>
      <c r="LTC21" s="159"/>
      <c r="LTD21" s="160"/>
      <c r="LTE21" s="159"/>
      <c r="LTF21" s="159"/>
      <c r="LTG21" s="161"/>
      <c r="LTJ21" s="160"/>
      <c r="LTK21" s="158"/>
      <c r="LTL21" s="159"/>
      <c r="LTN21" s="159"/>
      <c r="LTO21" s="160"/>
      <c r="LTP21" s="158"/>
      <c r="LTQ21" s="159"/>
      <c r="LTR21" s="31"/>
      <c r="LTS21" s="159"/>
      <c r="LTT21" s="160"/>
      <c r="LTU21" s="159"/>
      <c r="LTV21" s="159"/>
      <c r="LTW21" s="161"/>
      <c r="LTZ21" s="160"/>
      <c r="LUA21" s="158"/>
      <c r="LUB21" s="159"/>
      <c r="LUD21" s="159"/>
      <c r="LUE21" s="160"/>
      <c r="LUF21" s="158"/>
      <c r="LUG21" s="159"/>
      <c r="LUH21" s="31"/>
      <c r="LUI21" s="159"/>
      <c r="LUJ21" s="160"/>
      <c r="LUK21" s="159"/>
      <c r="LUL21" s="159"/>
      <c r="LUM21" s="161"/>
      <c r="LUP21" s="160"/>
      <c r="LUQ21" s="158"/>
      <c r="LUR21" s="159"/>
      <c r="LUT21" s="159"/>
      <c r="LUU21" s="160"/>
      <c r="LUV21" s="158"/>
      <c r="LUW21" s="159"/>
      <c r="LUX21" s="31"/>
      <c r="LUY21" s="159"/>
      <c r="LUZ21" s="160"/>
      <c r="LVA21" s="159"/>
      <c r="LVB21" s="159"/>
      <c r="LVC21" s="161"/>
      <c r="LVF21" s="160"/>
      <c r="LVG21" s="158"/>
      <c r="LVH21" s="159"/>
      <c r="LVJ21" s="159"/>
      <c r="LVK21" s="160"/>
      <c r="LVL21" s="158"/>
      <c r="LVM21" s="159"/>
      <c r="LVN21" s="31"/>
      <c r="LVO21" s="159"/>
      <c r="LVP21" s="160"/>
      <c r="LVQ21" s="159"/>
      <c r="LVR21" s="159"/>
      <c r="LVS21" s="161"/>
      <c r="LVV21" s="160"/>
      <c r="LVW21" s="158"/>
      <c r="LVX21" s="159"/>
      <c r="LVZ21" s="159"/>
      <c r="LWA21" s="160"/>
      <c r="LWB21" s="158"/>
      <c r="LWC21" s="159"/>
      <c r="LWD21" s="31"/>
      <c r="LWE21" s="159"/>
      <c r="LWF21" s="160"/>
      <c r="LWG21" s="159"/>
      <c r="LWH21" s="159"/>
      <c r="LWI21" s="161"/>
      <c r="LWL21" s="160"/>
      <c r="LWM21" s="158"/>
      <c r="LWN21" s="159"/>
      <c r="LWP21" s="159"/>
      <c r="LWQ21" s="160"/>
      <c r="LWR21" s="158"/>
      <c r="LWS21" s="159"/>
      <c r="LWT21" s="31"/>
      <c r="LWU21" s="159"/>
      <c r="LWV21" s="160"/>
      <c r="LWW21" s="159"/>
      <c r="LWX21" s="159"/>
      <c r="LWY21" s="161"/>
      <c r="LXB21" s="160"/>
      <c r="LXC21" s="158"/>
      <c r="LXD21" s="159"/>
      <c r="LXF21" s="159"/>
      <c r="LXG21" s="160"/>
      <c r="LXH21" s="158"/>
      <c r="LXI21" s="159"/>
      <c r="LXJ21" s="31"/>
      <c r="LXK21" s="159"/>
      <c r="LXL21" s="160"/>
      <c r="LXM21" s="159"/>
      <c r="LXN21" s="159"/>
      <c r="LXO21" s="161"/>
      <c r="LXR21" s="160"/>
      <c r="LXS21" s="158"/>
      <c r="LXT21" s="159"/>
      <c r="LXV21" s="159"/>
      <c r="LXW21" s="160"/>
      <c r="LXX21" s="158"/>
      <c r="LXY21" s="159"/>
      <c r="LXZ21" s="31"/>
      <c r="LYA21" s="159"/>
      <c r="LYB21" s="160"/>
      <c r="LYC21" s="159"/>
      <c r="LYD21" s="159"/>
      <c r="LYE21" s="161"/>
      <c r="LYH21" s="160"/>
      <c r="LYI21" s="158"/>
      <c r="LYJ21" s="159"/>
      <c r="LYL21" s="159"/>
      <c r="LYM21" s="160"/>
      <c r="LYN21" s="158"/>
      <c r="LYO21" s="159"/>
      <c r="LYP21" s="31"/>
      <c r="LYQ21" s="159"/>
      <c r="LYR21" s="160"/>
      <c r="LYS21" s="159"/>
      <c r="LYT21" s="159"/>
      <c r="LYU21" s="161"/>
      <c r="LYX21" s="160"/>
      <c r="LYY21" s="158"/>
      <c r="LYZ21" s="159"/>
      <c r="LZB21" s="159"/>
      <c r="LZC21" s="160"/>
      <c r="LZD21" s="158"/>
      <c r="LZE21" s="159"/>
      <c r="LZF21" s="31"/>
      <c r="LZG21" s="159"/>
      <c r="LZH21" s="160"/>
      <c r="LZI21" s="159"/>
      <c r="LZJ21" s="159"/>
      <c r="LZK21" s="161"/>
      <c r="LZN21" s="160"/>
      <c r="LZO21" s="158"/>
      <c r="LZP21" s="159"/>
      <c r="LZR21" s="159"/>
      <c r="LZS21" s="160"/>
      <c r="LZT21" s="158"/>
      <c r="LZU21" s="159"/>
      <c r="LZV21" s="31"/>
      <c r="LZW21" s="159"/>
      <c r="LZX21" s="160"/>
      <c r="LZY21" s="159"/>
      <c r="LZZ21" s="159"/>
      <c r="MAA21" s="161"/>
      <c r="MAD21" s="160"/>
      <c r="MAE21" s="158"/>
      <c r="MAF21" s="159"/>
      <c r="MAH21" s="159"/>
      <c r="MAI21" s="160"/>
      <c r="MAJ21" s="158"/>
      <c r="MAK21" s="159"/>
      <c r="MAL21" s="31"/>
      <c r="MAM21" s="159"/>
      <c r="MAN21" s="160"/>
      <c r="MAO21" s="159"/>
      <c r="MAP21" s="159"/>
      <c r="MAQ21" s="161"/>
      <c r="MAT21" s="160"/>
      <c r="MAU21" s="158"/>
      <c r="MAV21" s="159"/>
      <c r="MAX21" s="159"/>
      <c r="MAY21" s="160"/>
      <c r="MAZ21" s="158"/>
      <c r="MBA21" s="159"/>
      <c r="MBB21" s="31"/>
      <c r="MBC21" s="159"/>
      <c r="MBD21" s="160"/>
      <c r="MBE21" s="159"/>
      <c r="MBF21" s="159"/>
      <c r="MBG21" s="161"/>
      <c r="MBJ21" s="160"/>
      <c r="MBK21" s="158"/>
      <c r="MBL21" s="159"/>
      <c r="MBN21" s="159"/>
      <c r="MBO21" s="160"/>
      <c r="MBP21" s="158"/>
      <c r="MBQ21" s="159"/>
      <c r="MBR21" s="31"/>
      <c r="MBS21" s="159"/>
      <c r="MBT21" s="160"/>
      <c r="MBU21" s="159"/>
      <c r="MBV21" s="159"/>
      <c r="MBW21" s="161"/>
      <c r="MBZ21" s="160"/>
      <c r="MCA21" s="158"/>
      <c r="MCB21" s="159"/>
      <c r="MCD21" s="159"/>
      <c r="MCE21" s="160"/>
      <c r="MCF21" s="158"/>
      <c r="MCG21" s="159"/>
      <c r="MCH21" s="31"/>
      <c r="MCI21" s="159"/>
      <c r="MCJ21" s="160"/>
      <c r="MCK21" s="159"/>
      <c r="MCL21" s="159"/>
      <c r="MCM21" s="161"/>
      <c r="MCP21" s="160"/>
      <c r="MCQ21" s="158"/>
      <c r="MCR21" s="159"/>
      <c r="MCT21" s="159"/>
      <c r="MCU21" s="160"/>
      <c r="MCV21" s="158"/>
      <c r="MCW21" s="159"/>
      <c r="MCX21" s="31"/>
      <c r="MCY21" s="159"/>
      <c r="MCZ21" s="160"/>
      <c r="MDA21" s="159"/>
      <c r="MDB21" s="159"/>
      <c r="MDC21" s="161"/>
      <c r="MDF21" s="160"/>
      <c r="MDG21" s="158"/>
      <c r="MDH21" s="159"/>
      <c r="MDJ21" s="159"/>
      <c r="MDK21" s="160"/>
      <c r="MDL21" s="158"/>
      <c r="MDM21" s="159"/>
      <c r="MDN21" s="31"/>
      <c r="MDO21" s="159"/>
      <c r="MDP21" s="160"/>
      <c r="MDQ21" s="159"/>
      <c r="MDR21" s="159"/>
      <c r="MDS21" s="161"/>
      <c r="MDV21" s="160"/>
      <c r="MDW21" s="158"/>
      <c r="MDX21" s="159"/>
      <c r="MDZ21" s="159"/>
      <c r="MEA21" s="160"/>
      <c r="MEB21" s="158"/>
      <c r="MEC21" s="159"/>
      <c r="MED21" s="31"/>
      <c r="MEE21" s="159"/>
      <c r="MEF21" s="160"/>
      <c r="MEG21" s="159"/>
      <c r="MEH21" s="159"/>
      <c r="MEI21" s="161"/>
      <c r="MEL21" s="160"/>
      <c r="MEM21" s="158"/>
      <c r="MEN21" s="159"/>
      <c r="MEP21" s="159"/>
      <c r="MEQ21" s="160"/>
      <c r="MER21" s="158"/>
      <c r="MES21" s="159"/>
      <c r="MET21" s="31"/>
      <c r="MEU21" s="159"/>
      <c r="MEV21" s="160"/>
      <c r="MEW21" s="159"/>
      <c r="MEX21" s="159"/>
      <c r="MEY21" s="161"/>
      <c r="MFB21" s="160"/>
      <c r="MFC21" s="158"/>
      <c r="MFD21" s="159"/>
      <c r="MFF21" s="159"/>
      <c r="MFG21" s="160"/>
      <c r="MFH21" s="158"/>
      <c r="MFI21" s="159"/>
      <c r="MFJ21" s="31"/>
      <c r="MFK21" s="159"/>
      <c r="MFL21" s="160"/>
      <c r="MFM21" s="159"/>
      <c r="MFN21" s="159"/>
      <c r="MFO21" s="161"/>
      <c r="MFR21" s="160"/>
      <c r="MFS21" s="158"/>
      <c r="MFT21" s="159"/>
      <c r="MFV21" s="159"/>
      <c r="MFW21" s="160"/>
      <c r="MFX21" s="158"/>
      <c r="MFY21" s="159"/>
      <c r="MFZ21" s="31"/>
      <c r="MGA21" s="159"/>
      <c r="MGB21" s="160"/>
      <c r="MGC21" s="159"/>
      <c r="MGD21" s="159"/>
      <c r="MGE21" s="161"/>
      <c r="MGH21" s="160"/>
      <c r="MGI21" s="158"/>
      <c r="MGJ21" s="159"/>
      <c r="MGL21" s="159"/>
      <c r="MGM21" s="160"/>
      <c r="MGN21" s="158"/>
      <c r="MGO21" s="159"/>
      <c r="MGP21" s="31"/>
      <c r="MGQ21" s="159"/>
      <c r="MGR21" s="160"/>
      <c r="MGS21" s="159"/>
      <c r="MGT21" s="159"/>
      <c r="MGU21" s="161"/>
      <c r="MGX21" s="160"/>
      <c r="MGY21" s="158"/>
      <c r="MGZ21" s="159"/>
      <c r="MHB21" s="159"/>
      <c r="MHC21" s="160"/>
      <c r="MHD21" s="158"/>
      <c r="MHE21" s="159"/>
      <c r="MHF21" s="31"/>
      <c r="MHG21" s="159"/>
      <c r="MHH21" s="160"/>
      <c r="MHI21" s="159"/>
      <c r="MHJ21" s="159"/>
      <c r="MHK21" s="161"/>
      <c r="MHN21" s="160"/>
      <c r="MHO21" s="158"/>
      <c r="MHP21" s="159"/>
      <c r="MHR21" s="159"/>
      <c r="MHS21" s="160"/>
      <c r="MHT21" s="158"/>
      <c r="MHU21" s="159"/>
      <c r="MHV21" s="31"/>
      <c r="MHW21" s="159"/>
      <c r="MHX21" s="160"/>
      <c r="MHY21" s="159"/>
      <c r="MHZ21" s="159"/>
      <c r="MIA21" s="161"/>
      <c r="MID21" s="160"/>
      <c r="MIE21" s="158"/>
      <c r="MIF21" s="159"/>
      <c r="MIH21" s="159"/>
      <c r="MII21" s="160"/>
      <c r="MIJ21" s="158"/>
      <c r="MIK21" s="159"/>
      <c r="MIL21" s="31"/>
      <c r="MIM21" s="159"/>
      <c r="MIN21" s="160"/>
      <c r="MIO21" s="159"/>
      <c r="MIP21" s="159"/>
      <c r="MIQ21" s="161"/>
      <c r="MIT21" s="160"/>
      <c r="MIU21" s="158"/>
      <c r="MIV21" s="159"/>
      <c r="MIX21" s="159"/>
      <c r="MIY21" s="160"/>
      <c r="MIZ21" s="158"/>
      <c r="MJA21" s="159"/>
      <c r="MJB21" s="31"/>
      <c r="MJC21" s="159"/>
      <c r="MJD21" s="160"/>
      <c r="MJE21" s="159"/>
      <c r="MJF21" s="159"/>
      <c r="MJG21" s="161"/>
      <c r="MJJ21" s="160"/>
      <c r="MJK21" s="158"/>
      <c r="MJL21" s="159"/>
      <c r="MJN21" s="159"/>
      <c r="MJO21" s="160"/>
      <c r="MJP21" s="158"/>
      <c r="MJQ21" s="159"/>
      <c r="MJR21" s="31"/>
      <c r="MJS21" s="159"/>
      <c r="MJT21" s="160"/>
      <c r="MJU21" s="159"/>
      <c r="MJV21" s="159"/>
      <c r="MJW21" s="161"/>
      <c r="MJZ21" s="160"/>
      <c r="MKA21" s="158"/>
      <c r="MKB21" s="159"/>
      <c r="MKD21" s="159"/>
      <c r="MKE21" s="160"/>
      <c r="MKF21" s="158"/>
      <c r="MKG21" s="159"/>
      <c r="MKH21" s="31"/>
      <c r="MKI21" s="159"/>
      <c r="MKJ21" s="160"/>
      <c r="MKK21" s="159"/>
      <c r="MKL21" s="159"/>
      <c r="MKM21" s="161"/>
      <c r="MKP21" s="160"/>
      <c r="MKQ21" s="158"/>
      <c r="MKR21" s="159"/>
      <c r="MKT21" s="159"/>
      <c r="MKU21" s="160"/>
      <c r="MKV21" s="158"/>
      <c r="MKW21" s="159"/>
      <c r="MKX21" s="31"/>
      <c r="MKY21" s="159"/>
      <c r="MKZ21" s="160"/>
      <c r="MLA21" s="159"/>
      <c r="MLB21" s="159"/>
      <c r="MLC21" s="161"/>
      <c r="MLF21" s="160"/>
      <c r="MLG21" s="158"/>
      <c r="MLH21" s="159"/>
      <c r="MLJ21" s="159"/>
      <c r="MLK21" s="160"/>
      <c r="MLL21" s="158"/>
      <c r="MLM21" s="159"/>
      <c r="MLN21" s="31"/>
      <c r="MLO21" s="159"/>
      <c r="MLP21" s="160"/>
      <c r="MLQ21" s="159"/>
      <c r="MLR21" s="159"/>
      <c r="MLS21" s="161"/>
      <c r="MLV21" s="160"/>
      <c r="MLW21" s="158"/>
      <c r="MLX21" s="159"/>
      <c r="MLZ21" s="159"/>
      <c r="MMA21" s="160"/>
      <c r="MMB21" s="158"/>
      <c r="MMC21" s="159"/>
      <c r="MMD21" s="31"/>
      <c r="MME21" s="159"/>
      <c r="MMF21" s="160"/>
      <c r="MMG21" s="159"/>
      <c r="MMH21" s="159"/>
      <c r="MMI21" s="161"/>
      <c r="MML21" s="160"/>
      <c r="MMM21" s="158"/>
      <c r="MMN21" s="159"/>
      <c r="MMP21" s="159"/>
      <c r="MMQ21" s="160"/>
      <c r="MMR21" s="158"/>
      <c r="MMS21" s="159"/>
      <c r="MMT21" s="31"/>
      <c r="MMU21" s="159"/>
      <c r="MMV21" s="160"/>
      <c r="MMW21" s="159"/>
      <c r="MMX21" s="159"/>
      <c r="MMY21" s="161"/>
      <c r="MNB21" s="160"/>
      <c r="MNC21" s="158"/>
      <c r="MND21" s="159"/>
      <c r="MNF21" s="159"/>
      <c r="MNG21" s="160"/>
      <c r="MNH21" s="158"/>
      <c r="MNI21" s="159"/>
      <c r="MNJ21" s="31"/>
      <c r="MNK21" s="159"/>
      <c r="MNL21" s="160"/>
      <c r="MNM21" s="159"/>
      <c r="MNN21" s="159"/>
      <c r="MNO21" s="161"/>
      <c r="MNR21" s="160"/>
      <c r="MNS21" s="158"/>
      <c r="MNT21" s="159"/>
      <c r="MNV21" s="159"/>
      <c r="MNW21" s="160"/>
      <c r="MNX21" s="158"/>
      <c r="MNY21" s="159"/>
      <c r="MNZ21" s="31"/>
      <c r="MOA21" s="159"/>
      <c r="MOB21" s="160"/>
      <c r="MOC21" s="159"/>
      <c r="MOD21" s="159"/>
      <c r="MOE21" s="161"/>
      <c r="MOH21" s="160"/>
      <c r="MOI21" s="158"/>
      <c r="MOJ21" s="159"/>
      <c r="MOL21" s="159"/>
      <c r="MOM21" s="160"/>
      <c r="MON21" s="158"/>
      <c r="MOO21" s="159"/>
      <c r="MOP21" s="31"/>
      <c r="MOQ21" s="159"/>
      <c r="MOR21" s="160"/>
      <c r="MOS21" s="159"/>
      <c r="MOT21" s="159"/>
      <c r="MOU21" s="161"/>
      <c r="MOX21" s="160"/>
      <c r="MOY21" s="158"/>
      <c r="MOZ21" s="159"/>
      <c r="MPB21" s="159"/>
      <c r="MPC21" s="160"/>
      <c r="MPD21" s="158"/>
      <c r="MPE21" s="159"/>
      <c r="MPF21" s="31"/>
      <c r="MPG21" s="159"/>
      <c r="MPH21" s="160"/>
      <c r="MPI21" s="159"/>
      <c r="MPJ21" s="159"/>
      <c r="MPK21" s="161"/>
      <c r="MPN21" s="160"/>
      <c r="MPO21" s="158"/>
      <c r="MPP21" s="159"/>
      <c r="MPR21" s="159"/>
      <c r="MPS21" s="160"/>
      <c r="MPT21" s="158"/>
      <c r="MPU21" s="159"/>
      <c r="MPV21" s="31"/>
      <c r="MPW21" s="159"/>
      <c r="MPX21" s="160"/>
      <c r="MPY21" s="159"/>
      <c r="MPZ21" s="159"/>
      <c r="MQA21" s="161"/>
      <c r="MQD21" s="160"/>
      <c r="MQE21" s="158"/>
      <c r="MQF21" s="159"/>
      <c r="MQH21" s="159"/>
      <c r="MQI21" s="160"/>
      <c r="MQJ21" s="158"/>
      <c r="MQK21" s="159"/>
      <c r="MQL21" s="31"/>
      <c r="MQM21" s="159"/>
      <c r="MQN21" s="160"/>
      <c r="MQO21" s="159"/>
      <c r="MQP21" s="159"/>
      <c r="MQQ21" s="161"/>
      <c r="MQT21" s="160"/>
      <c r="MQU21" s="158"/>
      <c r="MQV21" s="159"/>
      <c r="MQX21" s="159"/>
      <c r="MQY21" s="160"/>
      <c r="MQZ21" s="158"/>
      <c r="MRA21" s="159"/>
      <c r="MRB21" s="31"/>
      <c r="MRC21" s="159"/>
      <c r="MRD21" s="160"/>
      <c r="MRE21" s="159"/>
      <c r="MRF21" s="159"/>
      <c r="MRG21" s="161"/>
      <c r="MRJ21" s="160"/>
      <c r="MRK21" s="158"/>
      <c r="MRL21" s="159"/>
      <c r="MRN21" s="159"/>
      <c r="MRO21" s="160"/>
      <c r="MRP21" s="158"/>
      <c r="MRQ21" s="159"/>
      <c r="MRR21" s="31"/>
      <c r="MRS21" s="159"/>
      <c r="MRT21" s="160"/>
      <c r="MRU21" s="159"/>
      <c r="MRV21" s="159"/>
      <c r="MRW21" s="161"/>
      <c r="MRZ21" s="160"/>
      <c r="MSA21" s="158"/>
      <c r="MSB21" s="159"/>
      <c r="MSD21" s="159"/>
      <c r="MSE21" s="160"/>
      <c r="MSF21" s="158"/>
      <c r="MSG21" s="159"/>
      <c r="MSH21" s="31"/>
      <c r="MSI21" s="159"/>
      <c r="MSJ21" s="160"/>
      <c r="MSK21" s="159"/>
      <c r="MSL21" s="159"/>
      <c r="MSM21" s="161"/>
      <c r="MSP21" s="160"/>
      <c r="MSQ21" s="158"/>
      <c r="MSR21" s="159"/>
      <c r="MST21" s="159"/>
      <c r="MSU21" s="160"/>
      <c r="MSV21" s="158"/>
      <c r="MSW21" s="159"/>
      <c r="MSX21" s="31"/>
      <c r="MSY21" s="159"/>
      <c r="MSZ21" s="160"/>
      <c r="MTA21" s="159"/>
      <c r="MTB21" s="159"/>
      <c r="MTC21" s="161"/>
      <c r="MTF21" s="160"/>
      <c r="MTG21" s="158"/>
      <c r="MTH21" s="159"/>
      <c r="MTJ21" s="159"/>
      <c r="MTK21" s="160"/>
      <c r="MTL21" s="158"/>
      <c r="MTM21" s="159"/>
      <c r="MTN21" s="31"/>
      <c r="MTO21" s="159"/>
      <c r="MTP21" s="160"/>
      <c r="MTQ21" s="159"/>
      <c r="MTR21" s="159"/>
      <c r="MTS21" s="161"/>
      <c r="MTV21" s="160"/>
      <c r="MTW21" s="158"/>
      <c r="MTX21" s="159"/>
      <c r="MTZ21" s="159"/>
      <c r="MUA21" s="160"/>
      <c r="MUB21" s="158"/>
      <c r="MUC21" s="159"/>
      <c r="MUD21" s="31"/>
      <c r="MUE21" s="159"/>
      <c r="MUF21" s="160"/>
      <c r="MUG21" s="159"/>
      <c r="MUH21" s="159"/>
      <c r="MUI21" s="161"/>
      <c r="MUL21" s="160"/>
      <c r="MUM21" s="158"/>
      <c r="MUN21" s="159"/>
      <c r="MUP21" s="159"/>
      <c r="MUQ21" s="160"/>
      <c r="MUR21" s="158"/>
      <c r="MUS21" s="159"/>
      <c r="MUT21" s="31"/>
      <c r="MUU21" s="159"/>
      <c r="MUV21" s="160"/>
      <c r="MUW21" s="159"/>
      <c r="MUX21" s="159"/>
      <c r="MUY21" s="161"/>
      <c r="MVB21" s="160"/>
      <c r="MVC21" s="158"/>
      <c r="MVD21" s="159"/>
      <c r="MVF21" s="159"/>
      <c r="MVG21" s="160"/>
      <c r="MVH21" s="158"/>
      <c r="MVI21" s="159"/>
      <c r="MVJ21" s="31"/>
      <c r="MVK21" s="159"/>
      <c r="MVL21" s="160"/>
      <c r="MVM21" s="159"/>
      <c r="MVN21" s="159"/>
      <c r="MVO21" s="161"/>
      <c r="MVR21" s="160"/>
      <c r="MVS21" s="158"/>
      <c r="MVT21" s="159"/>
      <c r="MVV21" s="159"/>
      <c r="MVW21" s="160"/>
      <c r="MVX21" s="158"/>
      <c r="MVY21" s="159"/>
      <c r="MVZ21" s="31"/>
      <c r="MWA21" s="159"/>
      <c r="MWB21" s="160"/>
      <c r="MWC21" s="159"/>
      <c r="MWD21" s="159"/>
      <c r="MWE21" s="161"/>
      <c r="MWH21" s="160"/>
      <c r="MWI21" s="158"/>
      <c r="MWJ21" s="159"/>
      <c r="MWL21" s="159"/>
      <c r="MWM21" s="160"/>
      <c r="MWN21" s="158"/>
      <c r="MWO21" s="159"/>
      <c r="MWP21" s="31"/>
      <c r="MWQ21" s="159"/>
      <c r="MWR21" s="160"/>
      <c r="MWS21" s="159"/>
      <c r="MWT21" s="159"/>
      <c r="MWU21" s="161"/>
      <c r="MWX21" s="160"/>
      <c r="MWY21" s="158"/>
      <c r="MWZ21" s="159"/>
      <c r="MXB21" s="159"/>
      <c r="MXC21" s="160"/>
      <c r="MXD21" s="158"/>
      <c r="MXE21" s="159"/>
      <c r="MXF21" s="31"/>
      <c r="MXG21" s="159"/>
      <c r="MXH21" s="160"/>
      <c r="MXI21" s="159"/>
      <c r="MXJ21" s="159"/>
      <c r="MXK21" s="161"/>
      <c r="MXN21" s="160"/>
      <c r="MXO21" s="158"/>
      <c r="MXP21" s="159"/>
      <c r="MXR21" s="159"/>
      <c r="MXS21" s="160"/>
      <c r="MXT21" s="158"/>
      <c r="MXU21" s="159"/>
      <c r="MXV21" s="31"/>
      <c r="MXW21" s="159"/>
      <c r="MXX21" s="160"/>
      <c r="MXY21" s="159"/>
      <c r="MXZ21" s="159"/>
      <c r="MYA21" s="161"/>
      <c r="MYD21" s="160"/>
      <c r="MYE21" s="158"/>
      <c r="MYF21" s="159"/>
      <c r="MYH21" s="159"/>
      <c r="MYI21" s="160"/>
      <c r="MYJ21" s="158"/>
      <c r="MYK21" s="159"/>
      <c r="MYL21" s="31"/>
      <c r="MYM21" s="159"/>
      <c r="MYN21" s="160"/>
      <c r="MYO21" s="159"/>
      <c r="MYP21" s="159"/>
      <c r="MYQ21" s="161"/>
      <c r="MYT21" s="160"/>
      <c r="MYU21" s="158"/>
      <c r="MYV21" s="159"/>
      <c r="MYX21" s="159"/>
      <c r="MYY21" s="160"/>
      <c r="MYZ21" s="158"/>
      <c r="MZA21" s="159"/>
      <c r="MZB21" s="31"/>
      <c r="MZC21" s="159"/>
      <c r="MZD21" s="160"/>
      <c r="MZE21" s="159"/>
      <c r="MZF21" s="159"/>
      <c r="MZG21" s="161"/>
      <c r="MZJ21" s="160"/>
      <c r="MZK21" s="158"/>
      <c r="MZL21" s="159"/>
      <c r="MZN21" s="159"/>
      <c r="MZO21" s="160"/>
      <c r="MZP21" s="158"/>
      <c r="MZQ21" s="159"/>
      <c r="MZR21" s="31"/>
      <c r="MZS21" s="159"/>
      <c r="MZT21" s="160"/>
      <c r="MZU21" s="159"/>
      <c r="MZV21" s="159"/>
      <c r="MZW21" s="161"/>
      <c r="MZZ21" s="160"/>
      <c r="NAA21" s="158"/>
      <c r="NAB21" s="159"/>
      <c r="NAD21" s="159"/>
      <c r="NAE21" s="160"/>
      <c r="NAF21" s="158"/>
      <c r="NAG21" s="159"/>
      <c r="NAH21" s="31"/>
      <c r="NAI21" s="159"/>
      <c r="NAJ21" s="160"/>
      <c r="NAK21" s="159"/>
      <c r="NAL21" s="159"/>
      <c r="NAM21" s="161"/>
      <c r="NAP21" s="160"/>
      <c r="NAQ21" s="158"/>
      <c r="NAR21" s="159"/>
      <c r="NAT21" s="159"/>
      <c r="NAU21" s="160"/>
      <c r="NAV21" s="158"/>
      <c r="NAW21" s="159"/>
      <c r="NAX21" s="31"/>
      <c r="NAY21" s="159"/>
      <c r="NAZ21" s="160"/>
      <c r="NBA21" s="159"/>
      <c r="NBB21" s="159"/>
      <c r="NBC21" s="161"/>
      <c r="NBF21" s="160"/>
      <c r="NBG21" s="158"/>
      <c r="NBH21" s="159"/>
      <c r="NBJ21" s="159"/>
      <c r="NBK21" s="160"/>
      <c r="NBL21" s="158"/>
      <c r="NBM21" s="159"/>
      <c r="NBN21" s="31"/>
      <c r="NBO21" s="159"/>
      <c r="NBP21" s="160"/>
      <c r="NBQ21" s="159"/>
      <c r="NBR21" s="159"/>
      <c r="NBS21" s="161"/>
      <c r="NBV21" s="160"/>
      <c r="NBW21" s="158"/>
      <c r="NBX21" s="159"/>
      <c r="NBZ21" s="159"/>
      <c r="NCA21" s="160"/>
      <c r="NCB21" s="158"/>
      <c r="NCC21" s="159"/>
      <c r="NCD21" s="31"/>
      <c r="NCE21" s="159"/>
      <c r="NCF21" s="160"/>
      <c r="NCG21" s="159"/>
      <c r="NCH21" s="159"/>
      <c r="NCI21" s="161"/>
      <c r="NCL21" s="160"/>
      <c r="NCM21" s="158"/>
      <c r="NCN21" s="159"/>
      <c r="NCP21" s="159"/>
      <c r="NCQ21" s="160"/>
      <c r="NCR21" s="158"/>
      <c r="NCS21" s="159"/>
      <c r="NCT21" s="31"/>
      <c r="NCU21" s="159"/>
      <c r="NCV21" s="160"/>
      <c r="NCW21" s="159"/>
      <c r="NCX21" s="159"/>
      <c r="NCY21" s="161"/>
      <c r="NDB21" s="160"/>
      <c r="NDC21" s="158"/>
      <c r="NDD21" s="159"/>
      <c r="NDF21" s="159"/>
      <c r="NDG21" s="160"/>
      <c r="NDH21" s="158"/>
      <c r="NDI21" s="159"/>
      <c r="NDJ21" s="31"/>
      <c r="NDK21" s="159"/>
      <c r="NDL21" s="160"/>
      <c r="NDM21" s="159"/>
      <c r="NDN21" s="159"/>
      <c r="NDO21" s="161"/>
      <c r="NDR21" s="160"/>
      <c r="NDS21" s="158"/>
      <c r="NDT21" s="159"/>
      <c r="NDV21" s="159"/>
      <c r="NDW21" s="160"/>
      <c r="NDX21" s="158"/>
      <c r="NDY21" s="159"/>
      <c r="NDZ21" s="31"/>
      <c r="NEA21" s="159"/>
      <c r="NEB21" s="160"/>
      <c r="NEC21" s="159"/>
      <c r="NED21" s="159"/>
      <c r="NEE21" s="161"/>
      <c r="NEH21" s="160"/>
      <c r="NEI21" s="158"/>
      <c r="NEJ21" s="159"/>
      <c r="NEL21" s="159"/>
      <c r="NEM21" s="160"/>
      <c r="NEN21" s="158"/>
      <c r="NEO21" s="159"/>
      <c r="NEP21" s="31"/>
      <c r="NEQ21" s="159"/>
      <c r="NER21" s="160"/>
      <c r="NES21" s="159"/>
      <c r="NET21" s="159"/>
      <c r="NEU21" s="161"/>
      <c r="NEX21" s="160"/>
      <c r="NEY21" s="158"/>
      <c r="NEZ21" s="159"/>
      <c r="NFB21" s="159"/>
      <c r="NFC21" s="160"/>
      <c r="NFD21" s="158"/>
      <c r="NFE21" s="159"/>
      <c r="NFF21" s="31"/>
      <c r="NFG21" s="159"/>
      <c r="NFH21" s="160"/>
      <c r="NFI21" s="159"/>
      <c r="NFJ21" s="159"/>
      <c r="NFK21" s="161"/>
      <c r="NFN21" s="160"/>
      <c r="NFO21" s="158"/>
      <c r="NFP21" s="159"/>
      <c r="NFR21" s="159"/>
      <c r="NFS21" s="160"/>
      <c r="NFT21" s="158"/>
      <c r="NFU21" s="159"/>
      <c r="NFV21" s="31"/>
      <c r="NFW21" s="159"/>
      <c r="NFX21" s="160"/>
      <c r="NFY21" s="159"/>
      <c r="NFZ21" s="159"/>
      <c r="NGA21" s="161"/>
      <c r="NGD21" s="160"/>
      <c r="NGE21" s="158"/>
      <c r="NGF21" s="159"/>
      <c r="NGH21" s="159"/>
      <c r="NGI21" s="160"/>
      <c r="NGJ21" s="158"/>
      <c r="NGK21" s="159"/>
      <c r="NGL21" s="31"/>
      <c r="NGM21" s="159"/>
      <c r="NGN21" s="160"/>
      <c r="NGO21" s="159"/>
      <c r="NGP21" s="159"/>
      <c r="NGQ21" s="161"/>
      <c r="NGT21" s="160"/>
      <c r="NGU21" s="158"/>
      <c r="NGV21" s="159"/>
      <c r="NGX21" s="159"/>
      <c r="NGY21" s="160"/>
      <c r="NGZ21" s="158"/>
      <c r="NHA21" s="159"/>
      <c r="NHB21" s="31"/>
      <c r="NHC21" s="159"/>
      <c r="NHD21" s="160"/>
      <c r="NHE21" s="159"/>
      <c r="NHF21" s="159"/>
      <c r="NHG21" s="161"/>
      <c r="NHJ21" s="160"/>
      <c r="NHK21" s="158"/>
      <c r="NHL21" s="159"/>
      <c r="NHN21" s="159"/>
      <c r="NHO21" s="160"/>
      <c r="NHP21" s="158"/>
      <c r="NHQ21" s="159"/>
      <c r="NHR21" s="31"/>
      <c r="NHS21" s="159"/>
      <c r="NHT21" s="160"/>
      <c r="NHU21" s="159"/>
      <c r="NHV21" s="159"/>
      <c r="NHW21" s="161"/>
      <c r="NHZ21" s="160"/>
      <c r="NIA21" s="158"/>
      <c r="NIB21" s="159"/>
      <c r="NID21" s="159"/>
      <c r="NIE21" s="160"/>
      <c r="NIF21" s="158"/>
      <c r="NIG21" s="159"/>
      <c r="NIH21" s="31"/>
      <c r="NII21" s="159"/>
      <c r="NIJ21" s="160"/>
      <c r="NIK21" s="159"/>
      <c r="NIL21" s="159"/>
      <c r="NIM21" s="161"/>
      <c r="NIP21" s="160"/>
      <c r="NIQ21" s="158"/>
      <c r="NIR21" s="159"/>
      <c r="NIT21" s="159"/>
      <c r="NIU21" s="160"/>
      <c r="NIV21" s="158"/>
      <c r="NIW21" s="159"/>
      <c r="NIX21" s="31"/>
      <c r="NIY21" s="159"/>
      <c r="NIZ21" s="160"/>
      <c r="NJA21" s="159"/>
      <c r="NJB21" s="159"/>
      <c r="NJC21" s="161"/>
      <c r="NJF21" s="160"/>
      <c r="NJG21" s="158"/>
      <c r="NJH21" s="159"/>
      <c r="NJJ21" s="159"/>
      <c r="NJK21" s="160"/>
      <c r="NJL21" s="158"/>
      <c r="NJM21" s="159"/>
      <c r="NJN21" s="31"/>
      <c r="NJO21" s="159"/>
      <c r="NJP21" s="160"/>
      <c r="NJQ21" s="159"/>
      <c r="NJR21" s="159"/>
      <c r="NJS21" s="161"/>
      <c r="NJV21" s="160"/>
      <c r="NJW21" s="158"/>
      <c r="NJX21" s="159"/>
      <c r="NJZ21" s="159"/>
      <c r="NKA21" s="160"/>
      <c r="NKB21" s="158"/>
      <c r="NKC21" s="159"/>
      <c r="NKD21" s="31"/>
      <c r="NKE21" s="159"/>
      <c r="NKF21" s="160"/>
      <c r="NKG21" s="159"/>
      <c r="NKH21" s="159"/>
      <c r="NKI21" s="161"/>
      <c r="NKL21" s="160"/>
      <c r="NKM21" s="158"/>
      <c r="NKN21" s="159"/>
      <c r="NKP21" s="159"/>
      <c r="NKQ21" s="160"/>
      <c r="NKR21" s="158"/>
      <c r="NKS21" s="159"/>
      <c r="NKT21" s="31"/>
      <c r="NKU21" s="159"/>
      <c r="NKV21" s="160"/>
      <c r="NKW21" s="159"/>
      <c r="NKX21" s="159"/>
      <c r="NKY21" s="161"/>
      <c r="NLB21" s="160"/>
      <c r="NLC21" s="158"/>
      <c r="NLD21" s="159"/>
      <c r="NLF21" s="159"/>
      <c r="NLG21" s="160"/>
      <c r="NLH21" s="158"/>
      <c r="NLI21" s="159"/>
      <c r="NLJ21" s="31"/>
      <c r="NLK21" s="159"/>
      <c r="NLL21" s="160"/>
      <c r="NLM21" s="159"/>
      <c r="NLN21" s="159"/>
      <c r="NLO21" s="161"/>
      <c r="NLR21" s="160"/>
      <c r="NLS21" s="158"/>
      <c r="NLT21" s="159"/>
      <c r="NLV21" s="159"/>
      <c r="NLW21" s="160"/>
      <c r="NLX21" s="158"/>
      <c r="NLY21" s="159"/>
      <c r="NLZ21" s="31"/>
      <c r="NMA21" s="159"/>
      <c r="NMB21" s="160"/>
      <c r="NMC21" s="159"/>
      <c r="NMD21" s="159"/>
      <c r="NME21" s="161"/>
      <c r="NMH21" s="160"/>
      <c r="NMI21" s="158"/>
      <c r="NMJ21" s="159"/>
      <c r="NML21" s="159"/>
      <c r="NMM21" s="160"/>
      <c r="NMN21" s="158"/>
      <c r="NMO21" s="159"/>
      <c r="NMP21" s="31"/>
      <c r="NMQ21" s="159"/>
      <c r="NMR21" s="160"/>
      <c r="NMS21" s="159"/>
      <c r="NMT21" s="159"/>
      <c r="NMU21" s="161"/>
      <c r="NMX21" s="160"/>
      <c r="NMY21" s="158"/>
      <c r="NMZ21" s="159"/>
      <c r="NNB21" s="159"/>
      <c r="NNC21" s="160"/>
      <c r="NND21" s="158"/>
      <c r="NNE21" s="159"/>
      <c r="NNF21" s="31"/>
      <c r="NNG21" s="159"/>
      <c r="NNH21" s="160"/>
      <c r="NNI21" s="159"/>
      <c r="NNJ21" s="159"/>
      <c r="NNK21" s="161"/>
      <c r="NNN21" s="160"/>
      <c r="NNO21" s="158"/>
      <c r="NNP21" s="159"/>
      <c r="NNR21" s="159"/>
      <c r="NNS21" s="160"/>
      <c r="NNT21" s="158"/>
      <c r="NNU21" s="159"/>
      <c r="NNV21" s="31"/>
      <c r="NNW21" s="159"/>
      <c r="NNX21" s="160"/>
      <c r="NNY21" s="159"/>
      <c r="NNZ21" s="159"/>
      <c r="NOA21" s="161"/>
      <c r="NOD21" s="160"/>
      <c r="NOE21" s="158"/>
      <c r="NOF21" s="159"/>
      <c r="NOH21" s="159"/>
      <c r="NOI21" s="160"/>
      <c r="NOJ21" s="158"/>
      <c r="NOK21" s="159"/>
      <c r="NOL21" s="31"/>
      <c r="NOM21" s="159"/>
      <c r="NON21" s="160"/>
      <c r="NOO21" s="159"/>
      <c r="NOP21" s="159"/>
      <c r="NOQ21" s="161"/>
      <c r="NOT21" s="160"/>
      <c r="NOU21" s="158"/>
      <c r="NOV21" s="159"/>
      <c r="NOX21" s="159"/>
      <c r="NOY21" s="160"/>
      <c r="NOZ21" s="158"/>
      <c r="NPA21" s="159"/>
      <c r="NPB21" s="31"/>
      <c r="NPC21" s="159"/>
      <c r="NPD21" s="160"/>
      <c r="NPE21" s="159"/>
      <c r="NPF21" s="159"/>
      <c r="NPG21" s="161"/>
      <c r="NPJ21" s="160"/>
      <c r="NPK21" s="158"/>
      <c r="NPL21" s="159"/>
      <c r="NPN21" s="159"/>
      <c r="NPO21" s="160"/>
      <c r="NPP21" s="158"/>
      <c r="NPQ21" s="159"/>
      <c r="NPR21" s="31"/>
      <c r="NPS21" s="159"/>
      <c r="NPT21" s="160"/>
      <c r="NPU21" s="159"/>
      <c r="NPV21" s="159"/>
      <c r="NPW21" s="161"/>
      <c r="NPZ21" s="160"/>
      <c r="NQA21" s="158"/>
      <c r="NQB21" s="159"/>
      <c r="NQD21" s="159"/>
      <c r="NQE21" s="160"/>
      <c r="NQF21" s="158"/>
      <c r="NQG21" s="159"/>
      <c r="NQH21" s="31"/>
      <c r="NQI21" s="159"/>
      <c r="NQJ21" s="160"/>
      <c r="NQK21" s="159"/>
      <c r="NQL21" s="159"/>
      <c r="NQM21" s="161"/>
      <c r="NQP21" s="160"/>
      <c r="NQQ21" s="158"/>
      <c r="NQR21" s="159"/>
      <c r="NQT21" s="159"/>
      <c r="NQU21" s="160"/>
      <c r="NQV21" s="158"/>
      <c r="NQW21" s="159"/>
      <c r="NQX21" s="31"/>
      <c r="NQY21" s="159"/>
      <c r="NQZ21" s="160"/>
      <c r="NRA21" s="159"/>
      <c r="NRB21" s="159"/>
      <c r="NRC21" s="161"/>
      <c r="NRF21" s="160"/>
      <c r="NRG21" s="158"/>
      <c r="NRH21" s="159"/>
      <c r="NRJ21" s="159"/>
      <c r="NRK21" s="160"/>
      <c r="NRL21" s="158"/>
      <c r="NRM21" s="159"/>
      <c r="NRN21" s="31"/>
      <c r="NRO21" s="159"/>
      <c r="NRP21" s="160"/>
      <c r="NRQ21" s="159"/>
      <c r="NRR21" s="159"/>
      <c r="NRS21" s="161"/>
      <c r="NRV21" s="160"/>
      <c r="NRW21" s="158"/>
      <c r="NRX21" s="159"/>
      <c r="NRZ21" s="159"/>
      <c r="NSA21" s="160"/>
      <c r="NSB21" s="158"/>
      <c r="NSC21" s="159"/>
      <c r="NSD21" s="31"/>
      <c r="NSE21" s="159"/>
      <c r="NSF21" s="160"/>
      <c r="NSG21" s="159"/>
      <c r="NSH21" s="159"/>
      <c r="NSI21" s="161"/>
      <c r="NSL21" s="160"/>
      <c r="NSM21" s="158"/>
      <c r="NSN21" s="159"/>
      <c r="NSP21" s="159"/>
      <c r="NSQ21" s="160"/>
      <c r="NSR21" s="158"/>
      <c r="NSS21" s="159"/>
      <c r="NST21" s="31"/>
      <c r="NSU21" s="159"/>
      <c r="NSV21" s="160"/>
      <c r="NSW21" s="159"/>
      <c r="NSX21" s="159"/>
      <c r="NSY21" s="161"/>
      <c r="NTB21" s="160"/>
      <c r="NTC21" s="158"/>
      <c r="NTD21" s="159"/>
      <c r="NTF21" s="159"/>
      <c r="NTG21" s="160"/>
      <c r="NTH21" s="158"/>
      <c r="NTI21" s="159"/>
      <c r="NTJ21" s="31"/>
      <c r="NTK21" s="159"/>
      <c r="NTL21" s="160"/>
      <c r="NTM21" s="159"/>
      <c r="NTN21" s="159"/>
      <c r="NTO21" s="161"/>
      <c r="NTR21" s="160"/>
      <c r="NTS21" s="158"/>
      <c r="NTT21" s="159"/>
      <c r="NTV21" s="159"/>
      <c r="NTW21" s="160"/>
      <c r="NTX21" s="158"/>
      <c r="NTY21" s="159"/>
      <c r="NTZ21" s="31"/>
      <c r="NUA21" s="159"/>
      <c r="NUB21" s="160"/>
      <c r="NUC21" s="159"/>
      <c r="NUD21" s="159"/>
      <c r="NUE21" s="161"/>
      <c r="NUH21" s="160"/>
      <c r="NUI21" s="158"/>
      <c r="NUJ21" s="159"/>
      <c r="NUL21" s="159"/>
      <c r="NUM21" s="160"/>
      <c r="NUN21" s="158"/>
      <c r="NUO21" s="159"/>
      <c r="NUP21" s="31"/>
      <c r="NUQ21" s="159"/>
      <c r="NUR21" s="160"/>
      <c r="NUS21" s="159"/>
      <c r="NUT21" s="159"/>
      <c r="NUU21" s="161"/>
      <c r="NUX21" s="160"/>
      <c r="NUY21" s="158"/>
      <c r="NUZ21" s="159"/>
      <c r="NVB21" s="159"/>
      <c r="NVC21" s="160"/>
      <c r="NVD21" s="158"/>
      <c r="NVE21" s="159"/>
      <c r="NVF21" s="31"/>
      <c r="NVG21" s="159"/>
      <c r="NVH21" s="160"/>
      <c r="NVI21" s="159"/>
      <c r="NVJ21" s="159"/>
      <c r="NVK21" s="161"/>
      <c r="NVN21" s="160"/>
      <c r="NVO21" s="158"/>
      <c r="NVP21" s="159"/>
      <c r="NVR21" s="159"/>
      <c r="NVS21" s="160"/>
      <c r="NVT21" s="158"/>
      <c r="NVU21" s="159"/>
      <c r="NVV21" s="31"/>
      <c r="NVW21" s="159"/>
      <c r="NVX21" s="160"/>
      <c r="NVY21" s="159"/>
      <c r="NVZ21" s="159"/>
      <c r="NWA21" s="161"/>
      <c r="NWD21" s="160"/>
      <c r="NWE21" s="158"/>
      <c r="NWF21" s="159"/>
      <c r="NWH21" s="159"/>
      <c r="NWI21" s="160"/>
      <c r="NWJ21" s="158"/>
      <c r="NWK21" s="159"/>
      <c r="NWL21" s="31"/>
      <c r="NWM21" s="159"/>
      <c r="NWN21" s="160"/>
      <c r="NWO21" s="159"/>
      <c r="NWP21" s="159"/>
      <c r="NWQ21" s="161"/>
      <c r="NWT21" s="160"/>
      <c r="NWU21" s="158"/>
      <c r="NWV21" s="159"/>
      <c r="NWX21" s="159"/>
      <c r="NWY21" s="160"/>
      <c r="NWZ21" s="158"/>
      <c r="NXA21" s="159"/>
      <c r="NXB21" s="31"/>
      <c r="NXC21" s="159"/>
      <c r="NXD21" s="160"/>
      <c r="NXE21" s="159"/>
      <c r="NXF21" s="159"/>
      <c r="NXG21" s="161"/>
      <c r="NXJ21" s="160"/>
      <c r="NXK21" s="158"/>
      <c r="NXL21" s="159"/>
      <c r="NXN21" s="159"/>
      <c r="NXO21" s="160"/>
      <c r="NXP21" s="158"/>
      <c r="NXQ21" s="159"/>
      <c r="NXR21" s="31"/>
      <c r="NXS21" s="159"/>
      <c r="NXT21" s="160"/>
      <c r="NXU21" s="159"/>
      <c r="NXV21" s="159"/>
      <c r="NXW21" s="161"/>
      <c r="NXZ21" s="160"/>
      <c r="NYA21" s="158"/>
      <c r="NYB21" s="159"/>
      <c r="NYD21" s="159"/>
      <c r="NYE21" s="160"/>
      <c r="NYF21" s="158"/>
      <c r="NYG21" s="159"/>
      <c r="NYH21" s="31"/>
      <c r="NYI21" s="159"/>
      <c r="NYJ21" s="160"/>
      <c r="NYK21" s="159"/>
      <c r="NYL21" s="159"/>
      <c r="NYM21" s="161"/>
      <c r="NYP21" s="160"/>
      <c r="NYQ21" s="158"/>
      <c r="NYR21" s="159"/>
      <c r="NYT21" s="159"/>
      <c r="NYU21" s="160"/>
      <c r="NYV21" s="158"/>
      <c r="NYW21" s="159"/>
      <c r="NYX21" s="31"/>
      <c r="NYY21" s="159"/>
      <c r="NYZ21" s="160"/>
      <c r="NZA21" s="159"/>
      <c r="NZB21" s="159"/>
      <c r="NZC21" s="161"/>
      <c r="NZF21" s="160"/>
      <c r="NZG21" s="158"/>
      <c r="NZH21" s="159"/>
      <c r="NZJ21" s="159"/>
      <c r="NZK21" s="160"/>
      <c r="NZL21" s="158"/>
      <c r="NZM21" s="159"/>
      <c r="NZN21" s="31"/>
      <c r="NZO21" s="159"/>
      <c r="NZP21" s="160"/>
      <c r="NZQ21" s="159"/>
      <c r="NZR21" s="159"/>
      <c r="NZS21" s="161"/>
      <c r="NZV21" s="160"/>
      <c r="NZW21" s="158"/>
      <c r="NZX21" s="159"/>
      <c r="NZZ21" s="159"/>
      <c r="OAA21" s="160"/>
      <c r="OAB21" s="158"/>
      <c r="OAC21" s="159"/>
      <c r="OAD21" s="31"/>
      <c r="OAE21" s="159"/>
      <c r="OAF21" s="160"/>
      <c r="OAG21" s="159"/>
      <c r="OAH21" s="159"/>
      <c r="OAI21" s="161"/>
      <c r="OAL21" s="160"/>
      <c r="OAM21" s="158"/>
      <c r="OAN21" s="159"/>
      <c r="OAP21" s="159"/>
      <c r="OAQ21" s="160"/>
      <c r="OAR21" s="158"/>
      <c r="OAS21" s="159"/>
      <c r="OAT21" s="31"/>
      <c r="OAU21" s="159"/>
      <c r="OAV21" s="160"/>
      <c r="OAW21" s="159"/>
      <c r="OAX21" s="159"/>
      <c r="OAY21" s="161"/>
      <c r="OBB21" s="160"/>
      <c r="OBC21" s="158"/>
      <c r="OBD21" s="159"/>
      <c r="OBF21" s="159"/>
      <c r="OBG21" s="160"/>
      <c r="OBH21" s="158"/>
      <c r="OBI21" s="159"/>
      <c r="OBJ21" s="31"/>
      <c r="OBK21" s="159"/>
      <c r="OBL21" s="160"/>
      <c r="OBM21" s="159"/>
      <c r="OBN21" s="159"/>
      <c r="OBO21" s="161"/>
      <c r="OBR21" s="160"/>
      <c r="OBS21" s="158"/>
      <c r="OBT21" s="159"/>
      <c r="OBV21" s="159"/>
      <c r="OBW21" s="160"/>
      <c r="OBX21" s="158"/>
      <c r="OBY21" s="159"/>
      <c r="OBZ21" s="31"/>
      <c r="OCA21" s="159"/>
      <c r="OCB21" s="160"/>
      <c r="OCC21" s="159"/>
      <c r="OCD21" s="159"/>
      <c r="OCE21" s="161"/>
      <c r="OCH21" s="160"/>
      <c r="OCI21" s="158"/>
      <c r="OCJ21" s="159"/>
      <c r="OCL21" s="159"/>
      <c r="OCM21" s="160"/>
      <c r="OCN21" s="158"/>
      <c r="OCO21" s="159"/>
      <c r="OCP21" s="31"/>
      <c r="OCQ21" s="159"/>
      <c r="OCR21" s="160"/>
      <c r="OCS21" s="159"/>
      <c r="OCT21" s="159"/>
      <c r="OCU21" s="161"/>
      <c r="OCX21" s="160"/>
      <c r="OCY21" s="158"/>
      <c r="OCZ21" s="159"/>
      <c r="ODB21" s="159"/>
      <c r="ODC21" s="160"/>
      <c r="ODD21" s="158"/>
      <c r="ODE21" s="159"/>
      <c r="ODF21" s="31"/>
      <c r="ODG21" s="159"/>
      <c r="ODH21" s="160"/>
      <c r="ODI21" s="159"/>
      <c r="ODJ21" s="159"/>
      <c r="ODK21" s="161"/>
      <c r="ODN21" s="160"/>
      <c r="ODO21" s="158"/>
      <c r="ODP21" s="159"/>
      <c r="ODR21" s="159"/>
      <c r="ODS21" s="160"/>
      <c r="ODT21" s="158"/>
      <c r="ODU21" s="159"/>
      <c r="ODV21" s="31"/>
      <c r="ODW21" s="159"/>
      <c r="ODX21" s="160"/>
      <c r="ODY21" s="159"/>
      <c r="ODZ21" s="159"/>
      <c r="OEA21" s="161"/>
      <c r="OED21" s="160"/>
      <c r="OEE21" s="158"/>
      <c r="OEF21" s="159"/>
      <c r="OEH21" s="159"/>
      <c r="OEI21" s="160"/>
      <c r="OEJ21" s="158"/>
      <c r="OEK21" s="159"/>
      <c r="OEL21" s="31"/>
      <c r="OEM21" s="159"/>
      <c r="OEN21" s="160"/>
      <c r="OEO21" s="159"/>
      <c r="OEP21" s="159"/>
      <c r="OEQ21" s="161"/>
      <c r="OET21" s="160"/>
      <c r="OEU21" s="158"/>
      <c r="OEV21" s="159"/>
      <c r="OEX21" s="159"/>
      <c r="OEY21" s="160"/>
      <c r="OEZ21" s="158"/>
      <c r="OFA21" s="159"/>
      <c r="OFB21" s="31"/>
      <c r="OFC21" s="159"/>
      <c r="OFD21" s="160"/>
      <c r="OFE21" s="159"/>
      <c r="OFF21" s="159"/>
      <c r="OFG21" s="161"/>
      <c r="OFJ21" s="160"/>
      <c r="OFK21" s="158"/>
      <c r="OFL21" s="159"/>
      <c r="OFN21" s="159"/>
      <c r="OFO21" s="160"/>
      <c r="OFP21" s="158"/>
      <c r="OFQ21" s="159"/>
      <c r="OFR21" s="31"/>
      <c r="OFS21" s="159"/>
      <c r="OFT21" s="160"/>
      <c r="OFU21" s="159"/>
      <c r="OFV21" s="159"/>
      <c r="OFW21" s="161"/>
      <c r="OFZ21" s="160"/>
      <c r="OGA21" s="158"/>
      <c r="OGB21" s="159"/>
      <c r="OGD21" s="159"/>
      <c r="OGE21" s="160"/>
      <c r="OGF21" s="158"/>
      <c r="OGG21" s="159"/>
      <c r="OGH21" s="31"/>
      <c r="OGI21" s="159"/>
      <c r="OGJ21" s="160"/>
      <c r="OGK21" s="159"/>
      <c r="OGL21" s="159"/>
      <c r="OGM21" s="161"/>
      <c r="OGP21" s="160"/>
      <c r="OGQ21" s="158"/>
      <c r="OGR21" s="159"/>
      <c r="OGT21" s="159"/>
      <c r="OGU21" s="160"/>
      <c r="OGV21" s="158"/>
      <c r="OGW21" s="159"/>
      <c r="OGX21" s="31"/>
      <c r="OGY21" s="159"/>
      <c r="OGZ21" s="160"/>
      <c r="OHA21" s="159"/>
      <c r="OHB21" s="159"/>
      <c r="OHC21" s="161"/>
      <c r="OHF21" s="160"/>
      <c r="OHG21" s="158"/>
      <c r="OHH21" s="159"/>
      <c r="OHJ21" s="159"/>
      <c r="OHK21" s="160"/>
      <c r="OHL21" s="158"/>
      <c r="OHM21" s="159"/>
      <c r="OHN21" s="31"/>
      <c r="OHO21" s="159"/>
      <c r="OHP21" s="160"/>
      <c r="OHQ21" s="159"/>
      <c r="OHR21" s="159"/>
      <c r="OHS21" s="161"/>
      <c r="OHV21" s="160"/>
      <c r="OHW21" s="158"/>
      <c r="OHX21" s="159"/>
      <c r="OHZ21" s="159"/>
      <c r="OIA21" s="160"/>
      <c r="OIB21" s="158"/>
      <c r="OIC21" s="159"/>
      <c r="OID21" s="31"/>
      <c r="OIE21" s="159"/>
      <c r="OIF21" s="160"/>
      <c r="OIG21" s="159"/>
      <c r="OIH21" s="159"/>
      <c r="OII21" s="161"/>
      <c r="OIL21" s="160"/>
      <c r="OIM21" s="158"/>
      <c r="OIN21" s="159"/>
      <c r="OIP21" s="159"/>
      <c r="OIQ21" s="160"/>
      <c r="OIR21" s="158"/>
      <c r="OIS21" s="159"/>
      <c r="OIT21" s="31"/>
      <c r="OIU21" s="159"/>
      <c r="OIV21" s="160"/>
      <c r="OIW21" s="159"/>
      <c r="OIX21" s="159"/>
      <c r="OIY21" s="161"/>
      <c r="OJB21" s="160"/>
      <c r="OJC21" s="158"/>
      <c r="OJD21" s="159"/>
      <c r="OJF21" s="159"/>
      <c r="OJG21" s="160"/>
      <c r="OJH21" s="158"/>
      <c r="OJI21" s="159"/>
      <c r="OJJ21" s="31"/>
      <c r="OJK21" s="159"/>
      <c r="OJL21" s="160"/>
      <c r="OJM21" s="159"/>
      <c r="OJN21" s="159"/>
      <c r="OJO21" s="161"/>
      <c r="OJR21" s="160"/>
      <c r="OJS21" s="158"/>
      <c r="OJT21" s="159"/>
      <c r="OJV21" s="159"/>
      <c r="OJW21" s="160"/>
      <c r="OJX21" s="158"/>
      <c r="OJY21" s="159"/>
      <c r="OJZ21" s="31"/>
      <c r="OKA21" s="159"/>
      <c r="OKB21" s="160"/>
      <c r="OKC21" s="159"/>
      <c r="OKD21" s="159"/>
      <c r="OKE21" s="161"/>
      <c r="OKH21" s="160"/>
      <c r="OKI21" s="158"/>
      <c r="OKJ21" s="159"/>
      <c r="OKL21" s="159"/>
      <c r="OKM21" s="160"/>
      <c r="OKN21" s="158"/>
      <c r="OKO21" s="159"/>
      <c r="OKP21" s="31"/>
      <c r="OKQ21" s="159"/>
      <c r="OKR21" s="160"/>
      <c r="OKS21" s="159"/>
      <c r="OKT21" s="159"/>
      <c r="OKU21" s="161"/>
      <c r="OKX21" s="160"/>
      <c r="OKY21" s="158"/>
      <c r="OKZ21" s="159"/>
      <c r="OLB21" s="159"/>
      <c r="OLC21" s="160"/>
      <c r="OLD21" s="158"/>
      <c r="OLE21" s="159"/>
      <c r="OLF21" s="31"/>
      <c r="OLG21" s="159"/>
      <c r="OLH21" s="160"/>
      <c r="OLI21" s="159"/>
      <c r="OLJ21" s="159"/>
      <c r="OLK21" s="161"/>
      <c r="OLN21" s="160"/>
      <c r="OLO21" s="158"/>
      <c r="OLP21" s="159"/>
      <c r="OLR21" s="159"/>
      <c r="OLS21" s="160"/>
      <c r="OLT21" s="158"/>
      <c r="OLU21" s="159"/>
      <c r="OLV21" s="31"/>
      <c r="OLW21" s="159"/>
      <c r="OLX21" s="160"/>
      <c r="OLY21" s="159"/>
      <c r="OLZ21" s="159"/>
      <c r="OMA21" s="161"/>
      <c r="OMD21" s="160"/>
      <c r="OME21" s="158"/>
      <c r="OMF21" s="159"/>
      <c r="OMH21" s="159"/>
      <c r="OMI21" s="160"/>
      <c r="OMJ21" s="158"/>
      <c r="OMK21" s="159"/>
      <c r="OML21" s="31"/>
      <c r="OMM21" s="159"/>
      <c r="OMN21" s="160"/>
      <c r="OMO21" s="159"/>
      <c r="OMP21" s="159"/>
      <c r="OMQ21" s="161"/>
      <c r="OMT21" s="160"/>
      <c r="OMU21" s="158"/>
      <c r="OMV21" s="159"/>
      <c r="OMX21" s="159"/>
      <c r="OMY21" s="160"/>
      <c r="OMZ21" s="158"/>
      <c r="ONA21" s="159"/>
      <c r="ONB21" s="31"/>
      <c r="ONC21" s="159"/>
      <c r="OND21" s="160"/>
      <c r="ONE21" s="159"/>
      <c r="ONF21" s="159"/>
      <c r="ONG21" s="161"/>
      <c r="ONJ21" s="160"/>
      <c r="ONK21" s="158"/>
      <c r="ONL21" s="159"/>
      <c r="ONN21" s="159"/>
      <c r="ONO21" s="160"/>
      <c r="ONP21" s="158"/>
      <c r="ONQ21" s="159"/>
      <c r="ONR21" s="31"/>
      <c r="ONS21" s="159"/>
      <c r="ONT21" s="160"/>
      <c r="ONU21" s="159"/>
      <c r="ONV21" s="159"/>
      <c r="ONW21" s="161"/>
      <c r="ONZ21" s="160"/>
      <c r="OOA21" s="158"/>
      <c r="OOB21" s="159"/>
      <c r="OOD21" s="159"/>
      <c r="OOE21" s="160"/>
      <c r="OOF21" s="158"/>
      <c r="OOG21" s="159"/>
      <c r="OOH21" s="31"/>
      <c r="OOI21" s="159"/>
      <c r="OOJ21" s="160"/>
      <c r="OOK21" s="159"/>
      <c r="OOL21" s="159"/>
      <c r="OOM21" s="161"/>
      <c r="OOP21" s="160"/>
      <c r="OOQ21" s="158"/>
      <c r="OOR21" s="159"/>
      <c r="OOT21" s="159"/>
      <c r="OOU21" s="160"/>
      <c r="OOV21" s="158"/>
      <c r="OOW21" s="159"/>
      <c r="OOX21" s="31"/>
      <c r="OOY21" s="159"/>
      <c r="OOZ21" s="160"/>
      <c r="OPA21" s="159"/>
      <c r="OPB21" s="159"/>
      <c r="OPC21" s="161"/>
      <c r="OPF21" s="160"/>
      <c r="OPG21" s="158"/>
      <c r="OPH21" s="159"/>
      <c r="OPJ21" s="159"/>
      <c r="OPK21" s="160"/>
      <c r="OPL21" s="158"/>
      <c r="OPM21" s="159"/>
      <c r="OPN21" s="31"/>
      <c r="OPO21" s="159"/>
      <c r="OPP21" s="160"/>
      <c r="OPQ21" s="159"/>
      <c r="OPR21" s="159"/>
      <c r="OPS21" s="161"/>
      <c r="OPV21" s="160"/>
      <c r="OPW21" s="158"/>
      <c r="OPX21" s="159"/>
      <c r="OPZ21" s="159"/>
      <c r="OQA21" s="160"/>
      <c r="OQB21" s="158"/>
      <c r="OQC21" s="159"/>
      <c r="OQD21" s="31"/>
      <c r="OQE21" s="159"/>
      <c r="OQF21" s="160"/>
      <c r="OQG21" s="159"/>
      <c r="OQH21" s="159"/>
      <c r="OQI21" s="161"/>
      <c r="OQL21" s="160"/>
      <c r="OQM21" s="158"/>
      <c r="OQN21" s="159"/>
      <c r="OQP21" s="159"/>
      <c r="OQQ21" s="160"/>
      <c r="OQR21" s="158"/>
      <c r="OQS21" s="159"/>
      <c r="OQT21" s="31"/>
      <c r="OQU21" s="159"/>
      <c r="OQV21" s="160"/>
      <c r="OQW21" s="159"/>
      <c r="OQX21" s="159"/>
      <c r="OQY21" s="161"/>
      <c r="ORB21" s="160"/>
      <c r="ORC21" s="158"/>
      <c r="ORD21" s="159"/>
      <c r="ORF21" s="159"/>
      <c r="ORG21" s="160"/>
      <c r="ORH21" s="158"/>
      <c r="ORI21" s="159"/>
      <c r="ORJ21" s="31"/>
      <c r="ORK21" s="159"/>
      <c r="ORL21" s="160"/>
      <c r="ORM21" s="159"/>
      <c r="ORN21" s="159"/>
      <c r="ORO21" s="161"/>
      <c r="ORR21" s="160"/>
      <c r="ORS21" s="158"/>
      <c r="ORT21" s="159"/>
      <c r="ORV21" s="159"/>
      <c r="ORW21" s="160"/>
      <c r="ORX21" s="158"/>
      <c r="ORY21" s="159"/>
      <c r="ORZ21" s="31"/>
      <c r="OSA21" s="159"/>
      <c r="OSB21" s="160"/>
      <c r="OSC21" s="159"/>
      <c r="OSD21" s="159"/>
      <c r="OSE21" s="161"/>
      <c r="OSH21" s="160"/>
      <c r="OSI21" s="158"/>
      <c r="OSJ21" s="159"/>
      <c r="OSL21" s="159"/>
      <c r="OSM21" s="160"/>
      <c r="OSN21" s="158"/>
      <c r="OSO21" s="159"/>
      <c r="OSP21" s="31"/>
      <c r="OSQ21" s="159"/>
      <c r="OSR21" s="160"/>
      <c r="OSS21" s="159"/>
      <c r="OST21" s="159"/>
      <c r="OSU21" s="161"/>
      <c r="OSX21" s="160"/>
      <c r="OSY21" s="158"/>
      <c r="OSZ21" s="159"/>
      <c r="OTB21" s="159"/>
      <c r="OTC21" s="160"/>
      <c r="OTD21" s="158"/>
      <c r="OTE21" s="159"/>
      <c r="OTF21" s="31"/>
      <c r="OTG21" s="159"/>
      <c r="OTH21" s="160"/>
      <c r="OTI21" s="159"/>
      <c r="OTJ21" s="159"/>
      <c r="OTK21" s="161"/>
      <c r="OTN21" s="160"/>
      <c r="OTO21" s="158"/>
      <c r="OTP21" s="159"/>
      <c r="OTR21" s="159"/>
      <c r="OTS21" s="160"/>
      <c r="OTT21" s="158"/>
      <c r="OTU21" s="159"/>
      <c r="OTV21" s="31"/>
      <c r="OTW21" s="159"/>
      <c r="OTX21" s="160"/>
      <c r="OTY21" s="159"/>
      <c r="OTZ21" s="159"/>
      <c r="OUA21" s="161"/>
      <c r="OUD21" s="160"/>
      <c r="OUE21" s="158"/>
      <c r="OUF21" s="159"/>
      <c r="OUH21" s="159"/>
      <c r="OUI21" s="160"/>
      <c r="OUJ21" s="158"/>
      <c r="OUK21" s="159"/>
      <c r="OUL21" s="31"/>
      <c r="OUM21" s="159"/>
      <c r="OUN21" s="160"/>
      <c r="OUO21" s="159"/>
      <c r="OUP21" s="159"/>
      <c r="OUQ21" s="161"/>
      <c r="OUT21" s="160"/>
      <c r="OUU21" s="158"/>
      <c r="OUV21" s="159"/>
      <c r="OUX21" s="159"/>
      <c r="OUY21" s="160"/>
      <c r="OUZ21" s="158"/>
      <c r="OVA21" s="159"/>
      <c r="OVB21" s="31"/>
      <c r="OVC21" s="159"/>
      <c r="OVD21" s="160"/>
      <c r="OVE21" s="159"/>
      <c r="OVF21" s="159"/>
      <c r="OVG21" s="161"/>
      <c r="OVJ21" s="160"/>
      <c r="OVK21" s="158"/>
      <c r="OVL21" s="159"/>
      <c r="OVN21" s="159"/>
      <c r="OVO21" s="160"/>
      <c r="OVP21" s="158"/>
      <c r="OVQ21" s="159"/>
      <c r="OVR21" s="31"/>
      <c r="OVS21" s="159"/>
      <c r="OVT21" s="160"/>
      <c r="OVU21" s="159"/>
      <c r="OVV21" s="159"/>
      <c r="OVW21" s="161"/>
      <c r="OVZ21" s="160"/>
      <c r="OWA21" s="158"/>
      <c r="OWB21" s="159"/>
      <c r="OWD21" s="159"/>
      <c r="OWE21" s="160"/>
      <c r="OWF21" s="158"/>
      <c r="OWG21" s="159"/>
      <c r="OWH21" s="31"/>
      <c r="OWI21" s="159"/>
      <c r="OWJ21" s="160"/>
      <c r="OWK21" s="159"/>
      <c r="OWL21" s="159"/>
      <c r="OWM21" s="161"/>
      <c r="OWP21" s="160"/>
      <c r="OWQ21" s="158"/>
      <c r="OWR21" s="159"/>
      <c r="OWT21" s="159"/>
      <c r="OWU21" s="160"/>
      <c r="OWV21" s="158"/>
      <c r="OWW21" s="159"/>
      <c r="OWX21" s="31"/>
      <c r="OWY21" s="159"/>
      <c r="OWZ21" s="160"/>
      <c r="OXA21" s="159"/>
      <c r="OXB21" s="159"/>
      <c r="OXC21" s="161"/>
      <c r="OXF21" s="160"/>
      <c r="OXG21" s="158"/>
      <c r="OXH21" s="159"/>
      <c r="OXJ21" s="159"/>
      <c r="OXK21" s="160"/>
      <c r="OXL21" s="158"/>
      <c r="OXM21" s="159"/>
      <c r="OXN21" s="31"/>
      <c r="OXO21" s="159"/>
      <c r="OXP21" s="160"/>
      <c r="OXQ21" s="159"/>
      <c r="OXR21" s="159"/>
      <c r="OXS21" s="161"/>
      <c r="OXV21" s="160"/>
      <c r="OXW21" s="158"/>
      <c r="OXX21" s="159"/>
      <c r="OXZ21" s="159"/>
      <c r="OYA21" s="160"/>
      <c r="OYB21" s="158"/>
      <c r="OYC21" s="159"/>
      <c r="OYD21" s="31"/>
      <c r="OYE21" s="159"/>
      <c r="OYF21" s="160"/>
      <c r="OYG21" s="159"/>
      <c r="OYH21" s="159"/>
      <c r="OYI21" s="161"/>
      <c r="OYL21" s="160"/>
      <c r="OYM21" s="158"/>
      <c r="OYN21" s="159"/>
      <c r="OYP21" s="159"/>
      <c r="OYQ21" s="160"/>
      <c r="OYR21" s="158"/>
      <c r="OYS21" s="159"/>
      <c r="OYT21" s="31"/>
      <c r="OYU21" s="159"/>
      <c r="OYV21" s="160"/>
      <c r="OYW21" s="159"/>
      <c r="OYX21" s="159"/>
      <c r="OYY21" s="161"/>
      <c r="OZB21" s="160"/>
      <c r="OZC21" s="158"/>
      <c r="OZD21" s="159"/>
      <c r="OZF21" s="159"/>
      <c r="OZG21" s="160"/>
      <c r="OZH21" s="158"/>
      <c r="OZI21" s="159"/>
      <c r="OZJ21" s="31"/>
      <c r="OZK21" s="159"/>
      <c r="OZL21" s="160"/>
      <c r="OZM21" s="159"/>
      <c r="OZN21" s="159"/>
      <c r="OZO21" s="161"/>
      <c r="OZR21" s="160"/>
      <c r="OZS21" s="158"/>
      <c r="OZT21" s="159"/>
      <c r="OZV21" s="159"/>
      <c r="OZW21" s="160"/>
      <c r="OZX21" s="158"/>
      <c r="OZY21" s="159"/>
      <c r="OZZ21" s="31"/>
      <c r="PAA21" s="159"/>
      <c r="PAB21" s="160"/>
      <c r="PAC21" s="159"/>
      <c r="PAD21" s="159"/>
      <c r="PAE21" s="161"/>
      <c r="PAH21" s="160"/>
      <c r="PAI21" s="158"/>
      <c r="PAJ21" s="159"/>
      <c r="PAL21" s="159"/>
      <c r="PAM21" s="160"/>
      <c r="PAN21" s="158"/>
      <c r="PAO21" s="159"/>
      <c r="PAP21" s="31"/>
      <c r="PAQ21" s="159"/>
      <c r="PAR21" s="160"/>
      <c r="PAS21" s="159"/>
      <c r="PAT21" s="159"/>
      <c r="PAU21" s="161"/>
      <c r="PAX21" s="160"/>
      <c r="PAY21" s="158"/>
      <c r="PAZ21" s="159"/>
      <c r="PBB21" s="159"/>
      <c r="PBC21" s="160"/>
      <c r="PBD21" s="158"/>
      <c r="PBE21" s="159"/>
      <c r="PBF21" s="31"/>
      <c r="PBG21" s="159"/>
      <c r="PBH21" s="160"/>
      <c r="PBI21" s="159"/>
      <c r="PBJ21" s="159"/>
      <c r="PBK21" s="161"/>
      <c r="PBN21" s="160"/>
      <c r="PBO21" s="158"/>
      <c r="PBP21" s="159"/>
      <c r="PBR21" s="159"/>
      <c r="PBS21" s="160"/>
      <c r="PBT21" s="158"/>
      <c r="PBU21" s="159"/>
      <c r="PBV21" s="31"/>
      <c r="PBW21" s="159"/>
      <c r="PBX21" s="160"/>
      <c r="PBY21" s="159"/>
      <c r="PBZ21" s="159"/>
      <c r="PCA21" s="161"/>
      <c r="PCD21" s="160"/>
      <c r="PCE21" s="158"/>
      <c r="PCF21" s="159"/>
      <c r="PCH21" s="159"/>
      <c r="PCI21" s="160"/>
      <c r="PCJ21" s="158"/>
      <c r="PCK21" s="159"/>
      <c r="PCL21" s="31"/>
      <c r="PCM21" s="159"/>
      <c r="PCN21" s="160"/>
      <c r="PCO21" s="159"/>
      <c r="PCP21" s="159"/>
      <c r="PCQ21" s="161"/>
      <c r="PCT21" s="160"/>
      <c r="PCU21" s="158"/>
      <c r="PCV21" s="159"/>
      <c r="PCX21" s="159"/>
      <c r="PCY21" s="160"/>
      <c r="PCZ21" s="158"/>
      <c r="PDA21" s="159"/>
      <c r="PDB21" s="31"/>
      <c r="PDC21" s="159"/>
      <c r="PDD21" s="160"/>
      <c r="PDE21" s="159"/>
      <c r="PDF21" s="159"/>
      <c r="PDG21" s="161"/>
      <c r="PDJ21" s="160"/>
      <c r="PDK21" s="158"/>
      <c r="PDL21" s="159"/>
      <c r="PDN21" s="159"/>
      <c r="PDO21" s="160"/>
      <c r="PDP21" s="158"/>
      <c r="PDQ21" s="159"/>
      <c r="PDR21" s="31"/>
      <c r="PDS21" s="159"/>
      <c r="PDT21" s="160"/>
      <c r="PDU21" s="159"/>
      <c r="PDV21" s="159"/>
      <c r="PDW21" s="161"/>
      <c r="PDZ21" s="160"/>
      <c r="PEA21" s="158"/>
      <c r="PEB21" s="159"/>
      <c r="PED21" s="159"/>
      <c r="PEE21" s="160"/>
      <c r="PEF21" s="158"/>
      <c r="PEG21" s="159"/>
      <c r="PEH21" s="31"/>
      <c r="PEI21" s="159"/>
      <c r="PEJ21" s="160"/>
      <c r="PEK21" s="159"/>
      <c r="PEL21" s="159"/>
      <c r="PEM21" s="161"/>
      <c r="PEP21" s="160"/>
      <c r="PEQ21" s="158"/>
      <c r="PER21" s="159"/>
      <c r="PET21" s="159"/>
      <c r="PEU21" s="160"/>
      <c r="PEV21" s="158"/>
      <c r="PEW21" s="159"/>
      <c r="PEX21" s="31"/>
      <c r="PEY21" s="159"/>
      <c r="PEZ21" s="160"/>
      <c r="PFA21" s="159"/>
      <c r="PFB21" s="159"/>
      <c r="PFC21" s="161"/>
      <c r="PFF21" s="160"/>
      <c r="PFG21" s="158"/>
      <c r="PFH21" s="159"/>
      <c r="PFJ21" s="159"/>
      <c r="PFK21" s="160"/>
      <c r="PFL21" s="158"/>
      <c r="PFM21" s="159"/>
      <c r="PFN21" s="31"/>
      <c r="PFO21" s="159"/>
      <c r="PFP21" s="160"/>
      <c r="PFQ21" s="159"/>
      <c r="PFR21" s="159"/>
      <c r="PFS21" s="161"/>
      <c r="PFV21" s="160"/>
      <c r="PFW21" s="158"/>
      <c r="PFX21" s="159"/>
      <c r="PFZ21" s="159"/>
      <c r="PGA21" s="160"/>
      <c r="PGB21" s="158"/>
      <c r="PGC21" s="159"/>
      <c r="PGD21" s="31"/>
      <c r="PGE21" s="159"/>
      <c r="PGF21" s="160"/>
      <c r="PGG21" s="159"/>
      <c r="PGH21" s="159"/>
      <c r="PGI21" s="161"/>
      <c r="PGL21" s="160"/>
      <c r="PGM21" s="158"/>
      <c r="PGN21" s="159"/>
      <c r="PGP21" s="159"/>
      <c r="PGQ21" s="160"/>
      <c r="PGR21" s="158"/>
      <c r="PGS21" s="159"/>
      <c r="PGT21" s="31"/>
      <c r="PGU21" s="159"/>
      <c r="PGV21" s="160"/>
      <c r="PGW21" s="159"/>
      <c r="PGX21" s="159"/>
      <c r="PGY21" s="161"/>
      <c r="PHB21" s="160"/>
      <c r="PHC21" s="158"/>
      <c r="PHD21" s="159"/>
      <c r="PHF21" s="159"/>
      <c r="PHG21" s="160"/>
      <c r="PHH21" s="158"/>
      <c r="PHI21" s="159"/>
      <c r="PHJ21" s="31"/>
      <c r="PHK21" s="159"/>
      <c r="PHL21" s="160"/>
      <c r="PHM21" s="159"/>
      <c r="PHN21" s="159"/>
      <c r="PHO21" s="161"/>
      <c r="PHR21" s="160"/>
      <c r="PHS21" s="158"/>
      <c r="PHT21" s="159"/>
      <c r="PHV21" s="159"/>
      <c r="PHW21" s="160"/>
      <c r="PHX21" s="158"/>
      <c r="PHY21" s="159"/>
      <c r="PHZ21" s="31"/>
      <c r="PIA21" s="159"/>
      <c r="PIB21" s="160"/>
      <c r="PIC21" s="159"/>
      <c r="PID21" s="159"/>
      <c r="PIE21" s="161"/>
      <c r="PIH21" s="160"/>
      <c r="PII21" s="158"/>
      <c r="PIJ21" s="159"/>
      <c r="PIL21" s="159"/>
      <c r="PIM21" s="160"/>
      <c r="PIN21" s="158"/>
      <c r="PIO21" s="159"/>
      <c r="PIP21" s="31"/>
      <c r="PIQ21" s="159"/>
      <c r="PIR21" s="160"/>
      <c r="PIS21" s="159"/>
      <c r="PIT21" s="159"/>
      <c r="PIU21" s="161"/>
      <c r="PIX21" s="160"/>
      <c r="PIY21" s="158"/>
      <c r="PIZ21" s="159"/>
      <c r="PJB21" s="159"/>
      <c r="PJC21" s="160"/>
      <c r="PJD21" s="158"/>
      <c r="PJE21" s="159"/>
      <c r="PJF21" s="31"/>
      <c r="PJG21" s="159"/>
      <c r="PJH21" s="160"/>
      <c r="PJI21" s="159"/>
      <c r="PJJ21" s="159"/>
      <c r="PJK21" s="161"/>
      <c r="PJN21" s="160"/>
      <c r="PJO21" s="158"/>
      <c r="PJP21" s="159"/>
      <c r="PJR21" s="159"/>
      <c r="PJS21" s="160"/>
      <c r="PJT21" s="158"/>
      <c r="PJU21" s="159"/>
      <c r="PJV21" s="31"/>
      <c r="PJW21" s="159"/>
      <c r="PJX21" s="160"/>
      <c r="PJY21" s="159"/>
      <c r="PJZ21" s="159"/>
      <c r="PKA21" s="161"/>
      <c r="PKD21" s="160"/>
      <c r="PKE21" s="158"/>
      <c r="PKF21" s="159"/>
      <c r="PKH21" s="159"/>
      <c r="PKI21" s="160"/>
      <c r="PKJ21" s="158"/>
      <c r="PKK21" s="159"/>
      <c r="PKL21" s="31"/>
      <c r="PKM21" s="159"/>
      <c r="PKN21" s="160"/>
      <c r="PKO21" s="159"/>
      <c r="PKP21" s="159"/>
      <c r="PKQ21" s="161"/>
      <c r="PKT21" s="160"/>
      <c r="PKU21" s="158"/>
      <c r="PKV21" s="159"/>
      <c r="PKX21" s="159"/>
      <c r="PKY21" s="160"/>
      <c r="PKZ21" s="158"/>
      <c r="PLA21" s="159"/>
      <c r="PLB21" s="31"/>
      <c r="PLC21" s="159"/>
      <c r="PLD21" s="160"/>
      <c r="PLE21" s="159"/>
      <c r="PLF21" s="159"/>
      <c r="PLG21" s="161"/>
      <c r="PLJ21" s="160"/>
      <c r="PLK21" s="158"/>
      <c r="PLL21" s="159"/>
      <c r="PLN21" s="159"/>
      <c r="PLO21" s="160"/>
      <c r="PLP21" s="158"/>
      <c r="PLQ21" s="159"/>
      <c r="PLR21" s="31"/>
      <c r="PLS21" s="159"/>
      <c r="PLT21" s="160"/>
      <c r="PLU21" s="159"/>
      <c r="PLV21" s="159"/>
      <c r="PLW21" s="161"/>
      <c r="PLZ21" s="160"/>
      <c r="PMA21" s="158"/>
      <c r="PMB21" s="159"/>
      <c r="PMD21" s="159"/>
      <c r="PME21" s="160"/>
      <c r="PMF21" s="158"/>
      <c r="PMG21" s="159"/>
      <c r="PMH21" s="31"/>
      <c r="PMI21" s="159"/>
      <c r="PMJ21" s="160"/>
      <c r="PMK21" s="159"/>
      <c r="PML21" s="159"/>
      <c r="PMM21" s="161"/>
      <c r="PMP21" s="160"/>
      <c r="PMQ21" s="158"/>
      <c r="PMR21" s="159"/>
      <c r="PMT21" s="159"/>
      <c r="PMU21" s="160"/>
      <c r="PMV21" s="158"/>
      <c r="PMW21" s="159"/>
      <c r="PMX21" s="31"/>
      <c r="PMY21" s="159"/>
      <c r="PMZ21" s="160"/>
      <c r="PNA21" s="159"/>
      <c r="PNB21" s="159"/>
      <c r="PNC21" s="161"/>
      <c r="PNF21" s="160"/>
      <c r="PNG21" s="158"/>
      <c r="PNH21" s="159"/>
      <c r="PNJ21" s="159"/>
      <c r="PNK21" s="160"/>
      <c r="PNL21" s="158"/>
      <c r="PNM21" s="159"/>
      <c r="PNN21" s="31"/>
      <c r="PNO21" s="159"/>
      <c r="PNP21" s="160"/>
      <c r="PNQ21" s="159"/>
      <c r="PNR21" s="159"/>
      <c r="PNS21" s="161"/>
      <c r="PNV21" s="160"/>
      <c r="PNW21" s="158"/>
      <c r="PNX21" s="159"/>
      <c r="PNZ21" s="159"/>
      <c r="POA21" s="160"/>
      <c r="POB21" s="158"/>
      <c r="POC21" s="159"/>
      <c r="POD21" s="31"/>
      <c r="POE21" s="159"/>
      <c r="POF21" s="160"/>
      <c r="POG21" s="159"/>
      <c r="POH21" s="159"/>
      <c r="POI21" s="161"/>
      <c r="POL21" s="160"/>
      <c r="POM21" s="158"/>
      <c r="PON21" s="159"/>
      <c r="POP21" s="159"/>
      <c r="POQ21" s="160"/>
      <c r="POR21" s="158"/>
      <c r="POS21" s="159"/>
      <c r="POT21" s="31"/>
      <c r="POU21" s="159"/>
      <c r="POV21" s="160"/>
      <c r="POW21" s="159"/>
      <c r="POX21" s="159"/>
      <c r="POY21" s="161"/>
      <c r="PPB21" s="160"/>
      <c r="PPC21" s="158"/>
      <c r="PPD21" s="159"/>
      <c r="PPF21" s="159"/>
      <c r="PPG21" s="160"/>
      <c r="PPH21" s="158"/>
      <c r="PPI21" s="159"/>
      <c r="PPJ21" s="31"/>
      <c r="PPK21" s="159"/>
      <c r="PPL21" s="160"/>
      <c r="PPM21" s="159"/>
      <c r="PPN21" s="159"/>
      <c r="PPO21" s="161"/>
      <c r="PPR21" s="160"/>
      <c r="PPS21" s="158"/>
      <c r="PPT21" s="159"/>
      <c r="PPV21" s="159"/>
      <c r="PPW21" s="160"/>
      <c r="PPX21" s="158"/>
      <c r="PPY21" s="159"/>
      <c r="PPZ21" s="31"/>
      <c r="PQA21" s="159"/>
      <c r="PQB21" s="160"/>
      <c r="PQC21" s="159"/>
      <c r="PQD21" s="159"/>
      <c r="PQE21" s="161"/>
      <c r="PQH21" s="160"/>
      <c r="PQI21" s="158"/>
      <c r="PQJ21" s="159"/>
      <c r="PQL21" s="159"/>
      <c r="PQM21" s="160"/>
      <c r="PQN21" s="158"/>
      <c r="PQO21" s="159"/>
      <c r="PQP21" s="31"/>
      <c r="PQQ21" s="159"/>
      <c r="PQR21" s="160"/>
      <c r="PQS21" s="159"/>
      <c r="PQT21" s="159"/>
      <c r="PQU21" s="161"/>
      <c r="PQX21" s="160"/>
      <c r="PQY21" s="158"/>
      <c r="PQZ21" s="159"/>
      <c r="PRB21" s="159"/>
      <c r="PRC21" s="160"/>
      <c r="PRD21" s="158"/>
      <c r="PRE21" s="159"/>
      <c r="PRF21" s="31"/>
      <c r="PRG21" s="159"/>
      <c r="PRH21" s="160"/>
      <c r="PRI21" s="159"/>
      <c r="PRJ21" s="159"/>
      <c r="PRK21" s="161"/>
      <c r="PRN21" s="160"/>
      <c r="PRO21" s="158"/>
      <c r="PRP21" s="159"/>
      <c r="PRR21" s="159"/>
      <c r="PRS21" s="160"/>
      <c r="PRT21" s="158"/>
      <c r="PRU21" s="159"/>
      <c r="PRV21" s="31"/>
      <c r="PRW21" s="159"/>
      <c r="PRX21" s="160"/>
      <c r="PRY21" s="159"/>
      <c r="PRZ21" s="159"/>
      <c r="PSA21" s="161"/>
      <c r="PSD21" s="160"/>
      <c r="PSE21" s="158"/>
      <c r="PSF21" s="159"/>
      <c r="PSH21" s="159"/>
      <c r="PSI21" s="160"/>
      <c r="PSJ21" s="158"/>
      <c r="PSK21" s="159"/>
      <c r="PSL21" s="31"/>
      <c r="PSM21" s="159"/>
      <c r="PSN21" s="160"/>
      <c r="PSO21" s="159"/>
      <c r="PSP21" s="159"/>
      <c r="PSQ21" s="161"/>
      <c r="PST21" s="160"/>
      <c r="PSU21" s="158"/>
      <c r="PSV21" s="159"/>
      <c r="PSX21" s="159"/>
      <c r="PSY21" s="160"/>
      <c r="PSZ21" s="158"/>
      <c r="PTA21" s="159"/>
      <c r="PTB21" s="31"/>
      <c r="PTC21" s="159"/>
      <c r="PTD21" s="160"/>
      <c r="PTE21" s="159"/>
      <c r="PTF21" s="159"/>
      <c r="PTG21" s="161"/>
      <c r="PTJ21" s="160"/>
      <c r="PTK21" s="158"/>
      <c r="PTL21" s="159"/>
      <c r="PTN21" s="159"/>
      <c r="PTO21" s="160"/>
      <c r="PTP21" s="158"/>
      <c r="PTQ21" s="159"/>
      <c r="PTR21" s="31"/>
      <c r="PTS21" s="159"/>
      <c r="PTT21" s="160"/>
      <c r="PTU21" s="159"/>
      <c r="PTV21" s="159"/>
      <c r="PTW21" s="161"/>
      <c r="PTZ21" s="160"/>
      <c r="PUA21" s="158"/>
      <c r="PUB21" s="159"/>
      <c r="PUD21" s="159"/>
      <c r="PUE21" s="160"/>
      <c r="PUF21" s="158"/>
      <c r="PUG21" s="159"/>
      <c r="PUH21" s="31"/>
      <c r="PUI21" s="159"/>
      <c r="PUJ21" s="160"/>
      <c r="PUK21" s="159"/>
      <c r="PUL21" s="159"/>
      <c r="PUM21" s="161"/>
      <c r="PUP21" s="160"/>
      <c r="PUQ21" s="158"/>
      <c r="PUR21" s="159"/>
      <c r="PUT21" s="159"/>
      <c r="PUU21" s="160"/>
      <c r="PUV21" s="158"/>
      <c r="PUW21" s="159"/>
      <c r="PUX21" s="31"/>
      <c r="PUY21" s="159"/>
      <c r="PUZ21" s="160"/>
      <c r="PVA21" s="159"/>
      <c r="PVB21" s="159"/>
      <c r="PVC21" s="161"/>
      <c r="PVF21" s="160"/>
      <c r="PVG21" s="158"/>
      <c r="PVH21" s="159"/>
      <c r="PVJ21" s="159"/>
      <c r="PVK21" s="160"/>
      <c r="PVL21" s="158"/>
      <c r="PVM21" s="159"/>
      <c r="PVN21" s="31"/>
      <c r="PVO21" s="159"/>
      <c r="PVP21" s="160"/>
      <c r="PVQ21" s="159"/>
      <c r="PVR21" s="159"/>
      <c r="PVS21" s="161"/>
      <c r="PVV21" s="160"/>
      <c r="PVW21" s="158"/>
      <c r="PVX21" s="159"/>
      <c r="PVZ21" s="159"/>
      <c r="PWA21" s="160"/>
      <c r="PWB21" s="158"/>
      <c r="PWC21" s="159"/>
      <c r="PWD21" s="31"/>
      <c r="PWE21" s="159"/>
      <c r="PWF21" s="160"/>
      <c r="PWG21" s="159"/>
      <c r="PWH21" s="159"/>
      <c r="PWI21" s="161"/>
      <c r="PWL21" s="160"/>
      <c r="PWM21" s="158"/>
      <c r="PWN21" s="159"/>
      <c r="PWP21" s="159"/>
      <c r="PWQ21" s="160"/>
      <c r="PWR21" s="158"/>
      <c r="PWS21" s="159"/>
      <c r="PWT21" s="31"/>
      <c r="PWU21" s="159"/>
      <c r="PWV21" s="160"/>
      <c r="PWW21" s="159"/>
      <c r="PWX21" s="159"/>
      <c r="PWY21" s="161"/>
      <c r="PXB21" s="160"/>
      <c r="PXC21" s="158"/>
      <c r="PXD21" s="159"/>
      <c r="PXF21" s="159"/>
      <c r="PXG21" s="160"/>
      <c r="PXH21" s="158"/>
      <c r="PXI21" s="159"/>
      <c r="PXJ21" s="31"/>
      <c r="PXK21" s="159"/>
      <c r="PXL21" s="160"/>
      <c r="PXM21" s="159"/>
      <c r="PXN21" s="159"/>
      <c r="PXO21" s="161"/>
      <c r="PXR21" s="160"/>
      <c r="PXS21" s="158"/>
      <c r="PXT21" s="159"/>
      <c r="PXV21" s="159"/>
      <c r="PXW21" s="160"/>
      <c r="PXX21" s="158"/>
      <c r="PXY21" s="159"/>
      <c r="PXZ21" s="31"/>
      <c r="PYA21" s="159"/>
      <c r="PYB21" s="160"/>
      <c r="PYC21" s="159"/>
      <c r="PYD21" s="159"/>
      <c r="PYE21" s="161"/>
      <c r="PYH21" s="160"/>
      <c r="PYI21" s="158"/>
      <c r="PYJ21" s="159"/>
      <c r="PYL21" s="159"/>
      <c r="PYM21" s="160"/>
      <c r="PYN21" s="158"/>
      <c r="PYO21" s="159"/>
      <c r="PYP21" s="31"/>
      <c r="PYQ21" s="159"/>
      <c r="PYR21" s="160"/>
      <c r="PYS21" s="159"/>
      <c r="PYT21" s="159"/>
      <c r="PYU21" s="161"/>
      <c r="PYX21" s="160"/>
      <c r="PYY21" s="158"/>
      <c r="PYZ21" s="159"/>
      <c r="PZB21" s="159"/>
      <c r="PZC21" s="160"/>
      <c r="PZD21" s="158"/>
      <c r="PZE21" s="159"/>
      <c r="PZF21" s="31"/>
      <c r="PZG21" s="159"/>
      <c r="PZH21" s="160"/>
      <c r="PZI21" s="159"/>
      <c r="PZJ21" s="159"/>
      <c r="PZK21" s="161"/>
      <c r="PZN21" s="160"/>
      <c r="PZO21" s="158"/>
      <c r="PZP21" s="159"/>
      <c r="PZR21" s="159"/>
      <c r="PZS21" s="160"/>
      <c r="PZT21" s="158"/>
      <c r="PZU21" s="159"/>
      <c r="PZV21" s="31"/>
      <c r="PZW21" s="159"/>
      <c r="PZX21" s="160"/>
      <c r="PZY21" s="159"/>
      <c r="PZZ21" s="159"/>
      <c r="QAA21" s="161"/>
      <c r="QAD21" s="160"/>
      <c r="QAE21" s="158"/>
      <c r="QAF21" s="159"/>
      <c r="QAH21" s="159"/>
      <c r="QAI21" s="160"/>
      <c r="QAJ21" s="158"/>
      <c r="QAK21" s="159"/>
      <c r="QAL21" s="31"/>
      <c r="QAM21" s="159"/>
      <c r="QAN21" s="160"/>
      <c r="QAO21" s="159"/>
      <c r="QAP21" s="159"/>
      <c r="QAQ21" s="161"/>
      <c r="QAT21" s="160"/>
      <c r="QAU21" s="158"/>
      <c r="QAV21" s="159"/>
      <c r="QAX21" s="159"/>
      <c r="QAY21" s="160"/>
      <c r="QAZ21" s="158"/>
      <c r="QBA21" s="159"/>
      <c r="QBB21" s="31"/>
      <c r="QBC21" s="159"/>
      <c r="QBD21" s="160"/>
      <c r="QBE21" s="159"/>
      <c r="QBF21" s="159"/>
      <c r="QBG21" s="161"/>
      <c r="QBJ21" s="160"/>
      <c r="QBK21" s="158"/>
      <c r="QBL21" s="159"/>
      <c r="QBN21" s="159"/>
      <c r="QBO21" s="160"/>
      <c r="QBP21" s="158"/>
      <c r="QBQ21" s="159"/>
      <c r="QBR21" s="31"/>
      <c r="QBS21" s="159"/>
      <c r="QBT21" s="160"/>
      <c r="QBU21" s="159"/>
      <c r="QBV21" s="159"/>
      <c r="QBW21" s="161"/>
      <c r="QBZ21" s="160"/>
      <c r="QCA21" s="158"/>
      <c r="QCB21" s="159"/>
      <c r="QCD21" s="159"/>
      <c r="QCE21" s="160"/>
      <c r="QCF21" s="158"/>
      <c r="QCG21" s="159"/>
      <c r="QCH21" s="31"/>
      <c r="QCI21" s="159"/>
      <c r="QCJ21" s="160"/>
      <c r="QCK21" s="159"/>
      <c r="QCL21" s="159"/>
      <c r="QCM21" s="161"/>
      <c r="QCP21" s="160"/>
      <c r="QCQ21" s="158"/>
      <c r="QCR21" s="159"/>
      <c r="QCT21" s="159"/>
      <c r="QCU21" s="160"/>
      <c r="QCV21" s="158"/>
      <c r="QCW21" s="159"/>
      <c r="QCX21" s="31"/>
      <c r="QCY21" s="159"/>
      <c r="QCZ21" s="160"/>
      <c r="QDA21" s="159"/>
      <c r="QDB21" s="159"/>
      <c r="QDC21" s="161"/>
      <c r="QDF21" s="160"/>
      <c r="QDG21" s="158"/>
      <c r="QDH21" s="159"/>
      <c r="QDJ21" s="159"/>
      <c r="QDK21" s="160"/>
      <c r="QDL21" s="158"/>
      <c r="QDM21" s="159"/>
      <c r="QDN21" s="31"/>
      <c r="QDO21" s="159"/>
      <c r="QDP21" s="160"/>
      <c r="QDQ21" s="159"/>
      <c r="QDR21" s="159"/>
      <c r="QDS21" s="161"/>
      <c r="QDV21" s="160"/>
      <c r="QDW21" s="158"/>
      <c r="QDX21" s="159"/>
      <c r="QDZ21" s="159"/>
      <c r="QEA21" s="160"/>
      <c r="QEB21" s="158"/>
      <c r="QEC21" s="159"/>
      <c r="QED21" s="31"/>
      <c r="QEE21" s="159"/>
      <c r="QEF21" s="160"/>
      <c r="QEG21" s="159"/>
      <c r="QEH21" s="159"/>
      <c r="QEI21" s="161"/>
      <c r="QEL21" s="160"/>
      <c r="QEM21" s="158"/>
      <c r="QEN21" s="159"/>
      <c r="QEP21" s="159"/>
      <c r="QEQ21" s="160"/>
      <c r="QER21" s="158"/>
      <c r="QES21" s="159"/>
      <c r="QET21" s="31"/>
      <c r="QEU21" s="159"/>
      <c r="QEV21" s="160"/>
      <c r="QEW21" s="159"/>
      <c r="QEX21" s="159"/>
      <c r="QEY21" s="161"/>
      <c r="QFB21" s="160"/>
      <c r="QFC21" s="158"/>
      <c r="QFD21" s="159"/>
      <c r="QFF21" s="159"/>
      <c r="QFG21" s="160"/>
      <c r="QFH21" s="158"/>
      <c r="QFI21" s="159"/>
      <c r="QFJ21" s="31"/>
      <c r="QFK21" s="159"/>
      <c r="QFL21" s="160"/>
      <c r="QFM21" s="159"/>
      <c r="QFN21" s="159"/>
      <c r="QFO21" s="161"/>
      <c r="QFR21" s="160"/>
      <c r="QFS21" s="158"/>
      <c r="QFT21" s="159"/>
      <c r="QFV21" s="159"/>
      <c r="QFW21" s="160"/>
      <c r="QFX21" s="158"/>
      <c r="QFY21" s="159"/>
      <c r="QFZ21" s="31"/>
      <c r="QGA21" s="159"/>
      <c r="QGB21" s="160"/>
      <c r="QGC21" s="159"/>
      <c r="QGD21" s="159"/>
      <c r="QGE21" s="161"/>
      <c r="QGH21" s="160"/>
      <c r="QGI21" s="158"/>
      <c r="QGJ21" s="159"/>
      <c r="QGL21" s="159"/>
      <c r="QGM21" s="160"/>
      <c r="QGN21" s="158"/>
      <c r="QGO21" s="159"/>
      <c r="QGP21" s="31"/>
      <c r="QGQ21" s="159"/>
      <c r="QGR21" s="160"/>
      <c r="QGS21" s="159"/>
      <c r="QGT21" s="159"/>
      <c r="QGU21" s="161"/>
      <c r="QGX21" s="160"/>
      <c r="QGY21" s="158"/>
      <c r="QGZ21" s="159"/>
      <c r="QHB21" s="159"/>
      <c r="QHC21" s="160"/>
      <c r="QHD21" s="158"/>
      <c r="QHE21" s="159"/>
      <c r="QHF21" s="31"/>
      <c r="QHG21" s="159"/>
      <c r="QHH21" s="160"/>
      <c r="QHI21" s="159"/>
      <c r="QHJ21" s="159"/>
      <c r="QHK21" s="161"/>
      <c r="QHN21" s="160"/>
      <c r="QHO21" s="158"/>
      <c r="QHP21" s="159"/>
      <c r="QHR21" s="159"/>
      <c r="QHS21" s="160"/>
      <c r="QHT21" s="158"/>
      <c r="QHU21" s="159"/>
      <c r="QHV21" s="31"/>
      <c r="QHW21" s="159"/>
      <c r="QHX21" s="160"/>
      <c r="QHY21" s="159"/>
      <c r="QHZ21" s="159"/>
      <c r="QIA21" s="161"/>
      <c r="QID21" s="160"/>
      <c r="QIE21" s="158"/>
      <c r="QIF21" s="159"/>
      <c r="QIH21" s="159"/>
      <c r="QII21" s="160"/>
      <c r="QIJ21" s="158"/>
      <c r="QIK21" s="159"/>
      <c r="QIL21" s="31"/>
      <c r="QIM21" s="159"/>
      <c r="QIN21" s="160"/>
      <c r="QIO21" s="159"/>
      <c r="QIP21" s="159"/>
      <c r="QIQ21" s="161"/>
      <c r="QIT21" s="160"/>
      <c r="QIU21" s="158"/>
      <c r="QIV21" s="159"/>
      <c r="QIX21" s="159"/>
      <c r="QIY21" s="160"/>
      <c r="QIZ21" s="158"/>
      <c r="QJA21" s="159"/>
      <c r="QJB21" s="31"/>
      <c r="QJC21" s="159"/>
      <c r="QJD21" s="160"/>
      <c r="QJE21" s="159"/>
      <c r="QJF21" s="159"/>
      <c r="QJG21" s="161"/>
      <c r="QJJ21" s="160"/>
      <c r="QJK21" s="158"/>
      <c r="QJL21" s="159"/>
      <c r="QJN21" s="159"/>
      <c r="QJO21" s="160"/>
      <c r="QJP21" s="158"/>
      <c r="QJQ21" s="159"/>
      <c r="QJR21" s="31"/>
      <c r="QJS21" s="159"/>
      <c r="QJT21" s="160"/>
      <c r="QJU21" s="159"/>
      <c r="QJV21" s="159"/>
      <c r="QJW21" s="161"/>
      <c r="QJZ21" s="160"/>
      <c r="QKA21" s="158"/>
      <c r="QKB21" s="159"/>
      <c r="QKD21" s="159"/>
      <c r="QKE21" s="160"/>
      <c r="QKF21" s="158"/>
      <c r="QKG21" s="159"/>
      <c r="QKH21" s="31"/>
      <c r="QKI21" s="159"/>
      <c r="QKJ21" s="160"/>
      <c r="QKK21" s="159"/>
      <c r="QKL21" s="159"/>
      <c r="QKM21" s="161"/>
      <c r="QKP21" s="160"/>
      <c r="QKQ21" s="158"/>
      <c r="QKR21" s="159"/>
      <c r="QKT21" s="159"/>
      <c r="QKU21" s="160"/>
      <c r="QKV21" s="158"/>
      <c r="QKW21" s="159"/>
      <c r="QKX21" s="31"/>
      <c r="QKY21" s="159"/>
      <c r="QKZ21" s="160"/>
      <c r="QLA21" s="159"/>
      <c r="QLB21" s="159"/>
      <c r="QLC21" s="161"/>
      <c r="QLF21" s="160"/>
      <c r="QLG21" s="158"/>
      <c r="QLH21" s="159"/>
      <c r="QLJ21" s="159"/>
      <c r="QLK21" s="160"/>
      <c r="QLL21" s="158"/>
      <c r="QLM21" s="159"/>
      <c r="QLN21" s="31"/>
      <c r="QLO21" s="159"/>
      <c r="QLP21" s="160"/>
      <c r="QLQ21" s="159"/>
      <c r="QLR21" s="159"/>
      <c r="QLS21" s="161"/>
      <c r="QLV21" s="160"/>
      <c r="QLW21" s="158"/>
      <c r="QLX21" s="159"/>
      <c r="QLZ21" s="159"/>
      <c r="QMA21" s="160"/>
      <c r="QMB21" s="158"/>
      <c r="QMC21" s="159"/>
      <c r="QMD21" s="31"/>
      <c r="QME21" s="159"/>
      <c r="QMF21" s="160"/>
      <c r="QMG21" s="159"/>
      <c r="QMH21" s="159"/>
      <c r="QMI21" s="161"/>
      <c r="QML21" s="160"/>
      <c r="QMM21" s="158"/>
      <c r="QMN21" s="159"/>
      <c r="QMP21" s="159"/>
      <c r="QMQ21" s="160"/>
      <c r="QMR21" s="158"/>
      <c r="QMS21" s="159"/>
      <c r="QMT21" s="31"/>
      <c r="QMU21" s="159"/>
      <c r="QMV21" s="160"/>
      <c r="QMW21" s="159"/>
      <c r="QMX21" s="159"/>
      <c r="QMY21" s="161"/>
      <c r="QNB21" s="160"/>
      <c r="QNC21" s="158"/>
      <c r="QND21" s="159"/>
      <c r="QNF21" s="159"/>
      <c r="QNG21" s="160"/>
      <c r="QNH21" s="158"/>
      <c r="QNI21" s="159"/>
      <c r="QNJ21" s="31"/>
      <c r="QNK21" s="159"/>
      <c r="QNL21" s="160"/>
      <c r="QNM21" s="159"/>
      <c r="QNN21" s="159"/>
      <c r="QNO21" s="161"/>
      <c r="QNR21" s="160"/>
      <c r="QNS21" s="158"/>
      <c r="QNT21" s="159"/>
      <c r="QNV21" s="159"/>
      <c r="QNW21" s="160"/>
      <c r="QNX21" s="158"/>
      <c r="QNY21" s="159"/>
      <c r="QNZ21" s="31"/>
      <c r="QOA21" s="159"/>
      <c r="QOB21" s="160"/>
      <c r="QOC21" s="159"/>
      <c r="QOD21" s="159"/>
      <c r="QOE21" s="161"/>
      <c r="QOH21" s="160"/>
      <c r="QOI21" s="158"/>
      <c r="QOJ21" s="159"/>
      <c r="QOL21" s="159"/>
      <c r="QOM21" s="160"/>
      <c r="QON21" s="158"/>
      <c r="QOO21" s="159"/>
      <c r="QOP21" s="31"/>
      <c r="QOQ21" s="159"/>
      <c r="QOR21" s="160"/>
      <c r="QOS21" s="159"/>
      <c r="QOT21" s="159"/>
      <c r="QOU21" s="161"/>
      <c r="QOX21" s="160"/>
      <c r="QOY21" s="158"/>
      <c r="QOZ21" s="159"/>
      <c r="QPB21" s="159"/>
      <c r="QPC21" s="160"/>
      <c r="QPD21" s="158"/>
      <c r="QPE21" s="159"/>
      <c r="QPF21" s="31"/>
      <c r="QPG21" s="159"/>
      <c r="QPH21" s="160"/>
      <c r="QPI21" s="159"/>
      <c r="QPJ21" s="159"/>
      <c r="QPK21" s="161"/>
      <c r="QPN21" s="160"/>
      <c r="QPO21" s="158"/>
      <c r="QPP21" s="159"/>
      <c r="QPR21" s="159"/>
      <c r="QPS21" s="160"/>
      <c r="QPT21" s="158"/>
      <c r="QPU21" s="159"/>
      <c r="QPV21" s="31"/>
      <c r="QPW21" s="159"/>
      <c r="QPX21" s="160"/>
      <c r="QPY21" s="159"/>
      <c r="QPZ21" s="159"/>
      <c r="QQA21" s="161"/>
      <c r="QQD21" s="160"/>
      <c r="QQE21" s="158"/>
      <c r="QQF21" s="159"/>
      <c r="QQH21" s="159"/>
      <c r="QQI21" s="160"/>
      <c r="QQJ21" s="158"/>
      <c r="QQK21" s="159"/>
      <c r="QQL21" s="31"/>
      <c r="QQM21" s="159"/>
      <c r="QQN21" s="160"/>
      <c r="QQO21" s="159"/>
      <c r="QQP21" s="159"/>
      <c r="QQQ21" s="161"/>
      <c r="QQT21" s="160"/>
      <c r="QQU21" s="158"/>
      <c r="QQV21" s="159"/>
      <c r="QQX21" s="159"/>
      <c r="QQY21" s="160"/>
      <c r="QQZ21" s="158"/>
      <c r="QRA21" s="159"/>
      <c r="QRB21" s="31"/>
      <c r="QRC21" s="159"/>
      <c r="QRD21" s="160"/>
      <c r="QRE21" s="159"/>
      <c r="QRF21" s="159"/>
      <c r="QRG21" s="161"/>
      <c r="QRJ21" s="160"/>
      <c r="QRK21" s="158"/>
      <c r="QRL21" s="159"/>
      <c r="QRN21" s="159"/>
      <c r="QRO21" s="160"/>
      <c r="QRP21" s="158"/>
      <c r="QRQ21" s="159"/>
      <c r="QRR21" s="31"/>
      <c r="QRS21" s="159"/>
      <c r="QRT21" s="160"/>
      <c r="QRU21" s="159"/>
      <c r="QRV21" s="159"/>
      <c r="QRW21" s="161"/>
      <c r="QRZ21" s="160"/>
      <c r="QSA21" s="158"/>
      <c r="QSB21" s="159"/>
      <c r="QSD21" s="159"/>
      <c r="QSE21" s="160"/>
      <c r="QSF21" s="158"/>
      <c r="QSG21" s="159"/>
      <c r="QSH21" s="31"/>
      <c r="QSI21" s="159"/>
      <c r="QSJ21" s="160"/>
      <c r="QSK21" s="159"/>
      <c r="QSL21" s="159"/>
      <c r="QSM21" s="161"/>
      <c r="QSP21" s="160"/>
      <c r="QSQ21" s="158"/>
      <c r="QSR21" s="159"/>
      <c r="QST21" s="159"/>
      <c r="QSU21" s="160"/>
      <c r="QSV21" s="158"/>
      <c r="QSW21" s="159"/>
      <c r="QSX21" s="31"/>
      <c r="QSY21" s="159"/>
      <c r="QSZ21" s="160"/>
      <c r="QTA21" s="159"/>
      <c r="QTB21" s="159"/>
      <c r="QTC21" s="161"/>
      <c r="QTF21" s="160"/>
      <c r="QTG21" s="158"/>
      <c r="QTH21" s="159"/>
      <c r="QTJ21" s="159"/>
      <c r="QTK21" s="160"/>
      <c r="QTL21" s="158"/>
      <c r="QTM21" s="159"/>
      <c r="QTN21" s="31"/>
      <c r="QTO21" s="159"/>
      <c r="QTP21" s="160"/>
      <c r="QTQ21" s="159"/>
      <c r="QTR21" s="159"/>
      <c r="QTS21" s="161"/>
      <c r="QTV21" s="160"/>
      <c r="QTW21" s="158"/>
      <c r="QTX21" s="159"/>
      <c r="QTZ21" s="159"/>
      <c r="QUA21" s="160"/>
      <c r="QUB21" s="158"/>
      <c r="QUC21" s="159"/>
      <c r="QUD21" s="31"/>
      <c r="QUE21" s="159"/>
      <c r="QUF21" s="160"/>
      <c r="QUG21" s="159"/>
      <c r="QUH21" s="159"/>
      <c r="QUI21" s="161"/>
      <c r="QUL21" s="160"/>
      <c r="QUM21" s="158"/>
      <c r="QUN21" s="159"/>
      <c r="QUP21" s="159"/>
      <c r="QUQ21" s="160"/>
      <c r="QUR21" s="158"/>
      <c r="QUS21" s="159"/>
      <c r="QUT21" s="31"/>
      <c r="QUU21" s="159"/>
      <c r="QUV21" s="160"/>
      <c r="QUW21" s="159"/>
      <c r="QUX21" s="159"/>
      <c r="QUY21" s="161"/>
      <c r="QVB21" s="160"/>
      <c r="QVC21" s="158"/>
      <c r="QVD21" s="159"/>
      <c r="QVF21" s="159"/>
      <c r="QVG21" s="160"/>
      <c r="QVH21" s="158"/>
      <c r="QVI21" s="159"/>
      <c r="QVJ21" s="31"/>
      <c r="QVK21" s="159"/>
      <c r="QVL21" s="160"/>
      <c r="QVM21" s="159"/>
      <c r="QVN21" s="159"/>
      <c r="QVO21" s="161"/>
      <c r="QVR21" s="160"/>
      <c r="QVS21" s="158"/>
      <c r="QVT21" s="159"/>
      <c r="QVV21" s="159"/>
      <c r="QVW21" s="160"/>
      <c r="QVX21" s="158"/>
      <c r="QVY21" s="159"/>
      <c r="QVZ21" s="31"/>
      <c r="QWA21" s="159"/>
      <c r="QWB21" s="160"/>
      <c r="QWC21" s="159"/>
      <c r="QWD21" s="159"/>
      <c r="QWE21" s="161"/>
      <c r="QWH21" s="160"/>
      <c r="QWI21" s="158"/>
      <c r="QWJ21" s="159"/>
      <c r="QWL21" s="159"/>
      <c r="QWM21" s="160"/>
      <c r="QWN21" s="158"/>
      <c r="QWO21" s="159"/>
      <c r="QWP21" s="31"/>
      <c r="QWQ21" s="159"/>
      <c r="QWR21" s="160"/>
      <c r="QWS21" s="159"/>
      <c r="QWT21" s="159"/>
      <c r="QWU21" s="161"/>
      <c r="QWX21" s="160"/>
      <c r="QWY21" s="158"/>
      <c r="QWZ21" s="159"/>
      <c r="QXB21" s="159"/>
      <c r="QXC21" s="160"/>
      <c r="QXD21" s="158"/>
      <c r="QXE21" s="159"/>
      <c r="QXF21" s="31"/>
      <c r="QXG21" s="159"/>
      <c r="QXH21" s="160"/>
      <c r="QXI21" s="159"/>
      <c r="QXJ21" s="159"/>
      <c r="QXK21" s="161"/>
      <c r="QXN21" s="160"/>
      <c r="QXO21" s="158"/>
      <c r="QXP21" s="159"/>
      <c r="QXR21" s="159"/>
      <c r="QXS21" s="160"/>
      <c r="QXT21" s="158"/>
      <c r="QXU21" s="159"/>
      <c r="QXV21" s="31"/>
      <c r="QXW21" s="159"/>
      <c r="QXX21" s="160"/>
      <c r="QXY21" s="159"/>
      <c r="QXZ21" s="159"/>
      <c r="QYA21" s="161"/>
      <c r="QYD21" s="160"/>
      <c r="QYE21" s="158"/>
      <c r="QYF21" s="159"/>
      <c r="QYH21" s="159"/>
      <c r="QYI21" s="160"/>
      <c r="QYJ21" s="158"/>
      <c r="QYK21" s="159"/>
      <c r="QYL21" s="31"/>
      <c r="QYM21" s="159"/>
      <c r="QYN21" s="160"/>
      <c r="QYO21" s="159"/>
      <c r="QYP21" s="159"/>
      <c r="QYQ21" s="161"/>
      <c r="QYT21" s="160"/>
      <c r="QYU21" s="158"/>
      <c r="QYV21" s="159"/>
      <c r="QYX21" s="159"/>
      <c r="QYY21" s="160"/>
      <c r="QYZ21" s="158"/>
      <c r="QZA21" s="159"/>
      <c r="QZB21" s="31"/>
      <c r="QZC21" s="159"/>
      <c r="QZD21" s="160"/>
      <c r="QZE21" s="159"/>
      <c r="QZF21" s="159"/>
      <c r="QZG21" s="161"/>
      <c r="QZJ21" s="160"/>
      <c r="QZK21" s="158"/>
      <c r="QZL21" s="159"/>
      <c r="QZN21" s="159"/>
      <c r="QZO21" s="160"/>
      <c r="QZP21" s="158"/>
      <c r="QZQ21" s="159"/>
      <c r="QZR21" s="31"/>
      <c r="QZS21" s="159"/>
      <c r="QZT21" s="160"/>
      <c r="QZU21" s="159"/>
      <c r="QZV21" s="159"/>
      <c r="QZW21" s="161"/>
      <c r="QZZ21" s="160"/>
      <c r="RAA21" s="158"/>
      <c r="RAB21" s="159"/>
      <c r="RAD21" s="159"/>
      <c r="RAE21" s="160"/>
      <c r="RAF21" s="158"/>
      <c r="RAG21" s="159"/>
      <c r="RAH21" s="31"/>
      <c r="RAI21" s="159"/>
      <c r="RAJ21" s="160"/>
      <c r="RAK21" s="159"/>
      <c r="RAL21" s="159"/>
      <c r="RAM21" s="161"/>
      <c r="RAP21" s="160"/>
      <c r="RAQ21" s="158"/>
      <c r="RAR21" s="159"/>
      <c r="RAT21" s="159"/>
      <c r="RAU21" s="160"/>
      <c r="RAV21" s="158"/>
      <c r="RAW21" s="159"/>
      <c r="RAX21" s="31"/>
      <c r="RAY21" s="159"/>
      <c r="RAZ21" s="160"/>
      <c r="RBA21" s="159"/>
      <c r="RBB21" s="159"/>
      <c r="RBC21" s="161"/>
      <c r="RBF21" s="160"/>
      <c r="RBG21" s="158"/>
      <c r="RBH21" s="159"/>
      <c r="RBJ21" s="159"/>
      <c r="RBK21" s="160"/>
      <c r="RBL21" s="158"/>
      <c r="RBM21" s="159"/>
      <c r="RBN21" s="31"/>
      <c r="RBO21" s="159"/>
      <c r="RBP21" s="160"/>
      <c r="RBQ21" s="159"/>
      <c r="RBR21" s="159"/>
      <c r="RBS21" s="161"/>
      <c r="RBV21" s="160"/>
      <c r="RBW21" s="158"/>
      <c r="RBX21" s="159"/>
      <c r="RBZ21" s="159"/>
      <c r="RCA21" s="160"/>
      <c r="RCB21" s="158"/>
      <c r="RCC21" s="159"/>
      <c r="RCD21" s="31"/>
      <c r="RCE21" s="159"/>
      <c r="RCF21" s="160"/>
      <c r="RCG21" s="159"/>
      <c r="RCH21" s="159"/>
      <c r="RCI21" s="161"/>
      <c r="RCL21" s="160"/>
      <c r="RCM21" s="158"/>
      <c r="RCN21" s="159"/>
      <c r="RCP21" s="159"/>
      <c r="RCQ21" s="160"/>
      <c r="RCR21" s="158"/>
      <c r="RCS21" s="159"/>
      <c r="RCT21" s="31"/>
      <c r="RCU21" s="159"/>
      <c r="RCV21" s="160"/>
      <c r="RCW21" s="159"/>
      <c r="RCX21" s="159"/>
      <c r="RCY21" s="161"/>
      <c r="RDB21" s="160"/>
      <c r="RDC21" s="158"/>
      <c r="RDD21" s="159"/>
      <c r="RDF21" s="159"/>
      <c r="RDG21" s="160"/>
      <c r="RDH21" s="158"/>
      <c r="RDI21" s="159"/>
      <c r="RDJ21" s="31"/>
      <c r="RDK21" s="159"/>
      <c r="RDL21" s="160"/>
      <c r="RDM21" s="159"/>
      <c r="RDN21" s="159"/>
      <c r="RDO21" s="161"/>
      <c r="RDR21" s="160"/>
      <c r="RDS21" s="158"/>
      <c r="RDT21" s="159"/>
      <c r="RDV21" s="159"/>
      <c r="RDW21" s="160"/>
      <c r="RDX21" s="158"/>
      <c r="RDY21" s="159"/>
      <c r="RDZ21" s="31"/>
      <c r="REA21" s="159"/>
      <c r="REB21" s="160"/>
      <c r="REC21" s="159"/>
      <c r="RED21" s="159"/>
      <c r="REE21" s="161"/>
      <c r="REH21" s="160"/>
      <c r="REI21" s="158"/>
      <c r="REJ21" s="159"/>
      <c r="REL21" s="159"/>
      <c r="REM21" s="160"/>
      <c r="REN21" s="158"/>
      <c r="REO21" s="159"/>
      <c r="REP21" s="31"/>
      <c r="REQ21" s="159"/>
      <c r="RER21" s="160"/>
      <c r="RES21" s="159"/>
      <c r="RET21" s="159"/>
      <c r="REU21" s="161"/>
      <c r="REX21" s="160"/>
      <c r="REY21" s="158"/>
      <c r="REZ21" s="159"/>
      <c r="RFB21" s="159"/>
      <c r="RFC21" s="160"/>
      <c r="RFD21" s="158"/>
      <c r="RFE21" s="159"/>
      <c r="RFF21" s="31"/>
      <c r="RFG21" s="159"/>
      <c r="RFH21" s="160"/>
      <c r="RFI21" s="159"/>
      <c r="RFJ21" s="159"/>
      <c r="RFK21" s="161"/>
      <c r="RFN21" s="160"/>
      <c r="RFO21" s="158"/>
      <c r="RFP21" s="159"/>
      <c r="RFR21" s="159"/>
      <c r="RFS21" s="160"/>
      <c r="RFT21" s="158"/>
      <c r="RFU21" s="159"/>
      <c r="RFV21" s="31"/>
      <c r="RFW21" s="159"/>
      <c r="RFX21" s="160"/>
      <c r="RFY21" s="159"/>
      <c r="RFZ21" s="159"/>
      <c r="RGA21" s="161"/>
      <c r="RGD21" s="160"/>
      <c r="RGE21" s="158"/>
      <c r="RGF21" s="159"/>
      <c r="RGH21" s="159"/>
      <c r="RGI21" s="160"/>
      <c r="RGJ21" s="158"/>
      <c r="RGK21" s="159"/>
      <c r="RGL21" s="31"/>
      <c r="RGM21" s="159"/>
      <c r="RGN21" s="160"/>
      <c r="RGO21" s="159"/>
      <c r="RGP21" s="159"/>
      <c r="RGQ21" s="161"/>
      <c r="RGT21" s="160"/>
      <c r="RGU21" s="158"/>
      <c r="RGV21" s="159"/>
      <c r="RGX21" s="159"/>
      <c r="RGY21" s="160"/>
      <c r="RGZ21" s="158"/>
      <c r="RHA21" s="159"/>
      <c r="RHB21" s="31"/>
      <c r="RHC21" s="159"/>
      <c r="RHD21" s="160"/>
      <c r="RHE21" s="159"/>
      <c r="RHF21" s="159"/>
      <c r="RHG21" s="161"/>
      <c r="RHJ21" s="160"/>
      <c r="RHK21" s="158"/>
      <c r="RHL21" s="159"/>
      <c r="RHN21" s="159"/>
      <c r="RHO21" s="160"/>
      <c r="RHP21" s="158"/>
      <c r="RHQ21" s="159"/>
      <c r="RHR21" s="31"/>
      <c r="RHS21" s="159"/>
      <c r="RHT21" s="160"/>
      <c r="RHU21" s="159"/>
      <c r="RHV21" s="159"/>
      <c r="RHW21" s="161"/>
      <c r="RHZ21" s="160"/>
      <c r="RIA21" s="158"/>
      <c r="RIB21" s="159"/>
      <c r="RID21" s="159"/>
      <c r="RIE21" s="160"/>
      <c r="RIF21" s="158"/>
      <c r="RIG21" s="159"/>
      <c r="RIH21" s="31"/>
      <c r="RII21" s="159"/>
      <c r="RIJ21" s="160"/>
      <c r="RIK21" s="159"/>
      <c r="RIL21" s="159"/>
      <c r="RIM21" s="161"/>
      <c r="RIP21" s="160"/>
      <c r="RIQ21" s="158"/>
      <c r="RIR21" s="159"/>
      <c r="RIT21" s="159"/>
      <c r="RIU21" s="160"/>
      <c r="RIV21" s="158"/>
      <c r="RIW21" s="159"/>
      <c r="RIX21" s="31"/>
      <c r="RIY21" s="159"/>
      <c r="RIZ21" s="160"/>
      <c r="RJA21" s="159"/>
      <c r="RJB21" s="159"/>
      <c r="RJC21" s="161"/>
      <c r="RJF21" s="160"/>
      <c r="RJG21" s="158"/>
      <c r="RJH21" s="159"/>
      <c r="RJJ21" s="159"/>
      <c r="RJK21" s="160"/>
      <c r="RJL21" s="158"/>
      <c r="RJM21" s="159"/>
      <c r="RJN21" s="31"/>
      <c r="RJO21" s="159"/>
      <c r="RJP21" s="160"/>
      <c r="RJQ21" s="159"/>
      <c r="RJR21" s="159"/>
      <c r="RJS21" s="161"/>
      <c r="RJV21" s="160"/>
      <c r="RJW21" s="158"/>
      <c r="RJX21" s="159"/>
      <c r="RJZ21" s="159"/>
      <c r="RKA21" s="160"/>
      <c r="RKB21" s="158"/>
      <c r="RKC21" s="159"/>
      <c r="RKD21" s="31"/>
      <c r="RKE21" s="159"/>
      <c r="RKF21" s="160"/>
      <c r="RKG21" s="159"/>
      <c r="RKH21" s="159"/>
      <c r="RKI21" s="161"/>
      <c r="RKL21" s="160"/>
      <c r="RKM21" s="158"/>
      <c r="RKN21" s="159"/>
      <c r="RKP21" s="159"/>
      <c r="RKQ21" s="160"/>
      <c r="RKR21" s="158"/>
      <c r="RKS21" s="159"/>
      <c r="RKT21" s="31"/>
      <c r="RKU21" s="159"/>
      <c r="RKV21" s="160"/>
      <c r="RKW21" s="159"/>
      <c r="RKX21" s="159"/>
      <c r="RKY21" s="161"/>
      <c r="RLB21" s="160"/>
      <c r="RLC21" s="158"/>
      <c r="RLD21" s="159"/>
      <c r="RLF21" s="159"/>
      <c r="RLG21" s="160"/>
      <c r="RLH21" s="158"/>
      <c r="RLI21" s="159"/>
      <c r="RLJ21" s="31"/>
      <c r="RLK21" s="159"/>
      <c r="RLL21" s="160"/>
      <c r="RLM21" s="159"/>
      <c r="RLN21" s="159"/>
      <c r="RLO21" s="161"/>
      <c r="RLR21" s="160"/>
      <c r="RLS21" s="158"/>
      <c r="RLT21" s="159"/>
      <c r="RLV21" s="159"/>
      <c r="RLW21" s="160"/>
      <c r="RLX21" s="158"/>
      <c r="RLY21" s="159"/>
      <c r="RLZ21" s="31"/>
      <c r="RMA21" s="159"/>
      <c r="RMB21" s="160"/>
      <c r="RMC21" s="159"/>
      <c r="RMD21" s="159"/>
      <c r="RME21" s="161"/>
      <c r="RMH21" s="160"/>
      <c r="RMI21" s="158"/>
      <c r="RMJ21" s="159"/>
      <c r="RML21" s="159"/>
      <c r="RMM21" s="160"/>
      <c r="RMN21" s="158"/>
      <c r="RMO21" s="159"/>
      <c r="RMP21" s="31"/>
      <c r="RMQ21" s="159"/>
      <c r="RMR21" s="160"/>
      <c r="RMS21" s="159"/>
      <c r="RMT21" s="159"/>
      <c r="RMU21" s="161"/>
      <c r="RMX21" s="160"/>
      <c r="RMY21" s="158"/>
      <c r="RMZ21" s="159"/>
      <c r="RNB21" s="159"/>
      <c r="RNC21" s="160"/>
      <c r="RND21" s="158"/>
      <c r="RNE21" s="159"/>
      <c r="RNF21" s="31"/>
      <c r="RNG21" s="159"/>
      <c r="RNH21" s="160"/>
      <c r="RNI21" s="159"/>
      <c r="RNJ21" s="159"/>
      <c r="RNK21" s="161"/>
      <c r="RNN21" s="160"/>
      <c r="RNO21" s="158"/>
      <c r="RNP21" s="159"/>
      <c r="RNR21" s="159"/>
      <c r="RNS21" s="160"/>
      <c r="RNT21" s="158"/>
      <c r="RNU21" s="159"/>
      <c r="RNV21" s="31"/>
      <c r="RNW21" s="159"/>
      <c r="RNX21" s="160"/>
      <c r="RNY21" s="159"/>
      <c r="RNZ21" s="159"/>
      <c r="ROA21" s="161"/>
      <c r="ROD21" s="160"/>
      <c r="ROE21" s="158"/>
      <c r="ROF21" s="159"/>
      <c r="ROH21" s="159"/>
      <c r="ROI21" s="160"/>
      <c r="ROJ21" s="158"/>
      <c r="ROK21" s="159"/>
      <c r="ROL21" s="31"/>
      <c r="ROM21" s="159"/>
      <c r="RON21" s="160"/>
      <c r="ROO21" s="159"/>
      <c r="ROP21" s="159"/>
      <c r="ROQ21" s="161"/>
      <c r="ROT21" s="160"/>
      <c r="ROU21" s="158"/>
      <c r="ROV21" s="159"/>
      <c r="ROX21" s="159"/>
      <c r="ROY21" s="160"/>
      <c r="ROZ21" s="158"/>
      <c r="RPA21" s="159"/>
      <c r="RPB21" s="31"/>
      <c r="RPC21" s="159"/>
      <c r="RPD21" s="160"/>
      <c r="RPE21" s="159"/>
      <c r="RPF21" s="159"/>
      <c r="RPG21" s="161"/>
      <c r="RPJ21" s="160"/>
      <c r="RPK21" s="158"/>
      <c r="RPL21" s="159"/>
      <c r="RPN21" s="159"/>
      <c r="RPO21" s="160"/>
      <c r="RPP21" s="158"/>
      <c r="RPQ21" s="159"/>
      <c r="RPR21" s="31"/>
      <c r="RPS21" s="159"/>
      <c r="RPT21" s="160"/>
      <c r="RPU21" s="159"/>
      <c r="RPV21" s="159"/>
      <c r="RPW21" s="161"/>
      <c r="RPZ21" s="160"/>
      <c r="RQA21" s="158"/>
      <c r="RQB21" s="159"/>
      <c r="RQD21" s="159"/>
      <c r="RQE21" s="160"/>
      <c r="RQF21" s="158"/>
      <c r="RQG21" s="159"/>
      <c r="RQH21" s="31"/>
      <c r="RQI21" s="159"/>
      <c r="RQJ21" s="160"/>
      <c r="RQK21" s="159"/>
      <c r="RQL21" s="159"/>
      <c r="RQM21" s="161"/>
      <c r="RQP21" s="160"/>
      <c r="RQQ21" s="158"/>
      <c r="RQR21" s="159"/>
      <c r="RQT21" s="159"/>
      <c r="RQU21" s="160"/>
      <c r="RQV21" s="158"/>
      <c r="RQW21" s="159"/>
      <c r="RQX21" s="31"/>
      <c r="RQY21" s="159"/>
      <c r="RQZ21" s="160"/>
      <c r="RRA21" s="159"/>
      <c r="RRB21" s="159"/>
      <c r="RRC21" s="161"/>
      <c r="RRF21" s="160"/>
      <c r="RRG21" s="158"/>
      <c r="RRH21" s="159"/>
      <c r="RRJ21" s="159"/>
      <c r="RRK21" s="160"/>
      <c r="RRL21" s="158"/>
      <c r="RRM21" s="159"/>
      <c r="RRN21" s="31"/>
      <c r="RRO21" s="159"/>
      <c r="RRP21" s="160"/>
      <c r="RRQ21" s="159"/>
      <c r="RRR21" s="159"/>
      <c r="RRS21" s="161"/>
      <c r="RRV21" s="160"/>
      <c r="RRW21" s="158"/>
      <c r="RRX21" s="159"/>
      <c r="RRZ21" s="159"/>
      <c r="RSA21" s="160"/>
      <c r="RSB21" s="158"/>
      <c r="RSC21" s="159"/>
      <c r="RSD21" s="31"/>
      <c r="RSE21" s="159"/>
      <c r="RSF21" s="160"/>
      <c r="RSG21" s="159"/>
      <c r="RSH21" s="159"/>
      <c r="RSI21" s="161"/>
      <c r="RSL21" s="160"/>
      <c r="RSM21" s="158"/>
      <c r="RSN21" s="159"/>
      <c r="RSP21" s="159"/>
      <c r="RSQ21" s="160"/>
      <c r="RSR21" s="158"/>
      <c r="RSS21" s="159"/>
      <c r="RST21" s="31"/>
      <c r="RSU21" s="159"/>
      <c r="RSV21" s="160"/>
      <c r="RSW21" s="159"/>
      <c r="RSX21" s="159"/>
      <c r="RSY21" s="161"/>
      <c r="RTB21" s="160"/>
      <c r="RTC21" s="158"/>
      <c r="RTD21" s="159"/>
      <c r="RTF21" s="159"/>
      <c r="RTG21" s="160"/>
      <c r="RTH21" s="158"/>
      <c r="RTI21" s="159"/>
      <c r="RTJ21" s="31"/>
      <c r="RTK21" s="159"/>
      <c r="RTL21" s="160"/>
      <c r="RTM21" s="159"/>
      <c r="RTN21" s="159"/>
      <c r="RTO21" s="161"/>
      <c r="RTR21" s="160"/>
      <c r="RTS21" s="158"/>
      <c r="RTT21" s="159"/>
      <c r="RTV21" s="159"/>
      <c r="RTW21" s="160"/>
      <c r="RTX21" s="158"/>
      <c r="RTY21" s="159"/>
      <c r="RTZ21" s="31"/>
      <c r="RUA21" s="159"/>
      <c r="RUB21" s="160"/>
      <c r="RUC21" s="159"/>
      <c r="RUD21" s="159"/>
      <c r="RUE21" s="161"/>
      <c r="RUH21" s="160"/>
      <c r="RUI21" s="158"/>
      <c r="RUJ21" s="159"/>
      <c r="RUL21" s="159"/>
      <c r="RUM21" s="160"/>
      <c r="RUN21" s="158"/>
      <c r="RUO21" s="159"/>
      <c r="RUP21" s="31"/>
      <c r="RUQ21" s="159"/>
      <c r="RUR21" s="160"/>
      <c r="RUS21" s="159"/>
      <c r="RUT21" s="159"/>
      <c r="RUU21" s="161"/>
      <c r="RUX21" s="160"/>
      <c r="RUY21" s="158"/>
      <c r="RUZ21" s="159"/>
      <c r="RVB21" s="159"/>
      <c r="RVC21" s="160"/>
      <c r="RVD21" s="158"/>
      <c r="RVE21" s="159"/>
      <c r="RVF21" s="31"/>
      <c r="RVG21" s="159"/>
      <c r="RVH21" s="160"/>
      <c r="RVI21" s="159"/>
      <c r="RVJ21" s="159"/>
      <c r="RVK21" s="161"/>
      <c r="RVN21" s="160"/>
      <c r="RVO21" s="158"/>
      <c r="RVP21" s="159"/>
      <c r="RVR21" s="159"/>
      <c r="RVS21" s="160"/>
      <c r="RVT21" s="158"/>
      <c r="RVU21" s="159"/>
      <c r="RVV21" s="31"/>
      <c r="RVW21" s="159"/>
      <c r="RVX21" s="160"/>
      <c r="RVY21" s="159"/>
      <c r="RVZ21" s="159"/>
      <c r="RWA21" s="161"/>
      <c r="RWD21" s="160"/>
      <c r="RWE21" s="158"/>
      <c r="RWF21" s="159"/>
      <c r="RWH21" s="159"/>
      <c r="RWI21" s="160"/>
      <c r="RWJ21" s="158"/>
      <c r="RWK21" s="159"/>
      <c r="RWL21" s="31"/>
      <c r="RWM21" s="159"/>
      <c r="RWN21" s="160"/>
      <c r="RWO21" s="159"/>
      <c r="RWP21" s="159"/>
      <c r="RWQ21" s="161"/>
      <c r="RWT21" s="160"/>
      <c r="RWU21" s="158"/>
      <c r="RWV21" s="159"/>
      <c r="RWX21" s="159"/>
      <c r="RWY21" s="160"/>
      <c r="RWZ21" s="158"/>
      <c r="RXA21" s="159"/>
      <c r="RXB21" s="31"/>
      <c r="RXC21" s="159"/>
      <c r="RXD21" s="160"/>
      <c r="RXE21" s="159"/>
      <c r="RXF21" s="159"/>
      <c r="RXG21" s="161"/>
      <c r="RXJ21" s="160"/>
      <c r="RXK21" s="158"/>
      <c r="RXL21" s="159"/>
      <c r="RXN21" s="159"/>
      <c r="RXO21" s="160"/>
      <c r="RXP21" s="158"/>
      <c r="RXQ21" s="159"/>
      <c r="RXR21" s="31"/>
      <c r="RXS21" s="159"/>
      <c r="RXT21" s="160"/>
      <c r="RXU21" s="159"/>
      <c r="RXV21" s="159"/>
      <c r="RXW21" s="161"/>
      <c r="RXZ21" s="160"/>
      <c r="RYA21" s="158"/>
      <c r="RYB21" s="159"/>
      <c r="RYD21" s="159"/>
      <c r="RYE21" s="160"/>
      <c r="RYF21" s="158"/>
      <c r="RYG21" s="159"/>
      <c r="RYH21" s="31"/>
      <c r="RYI21" s="159"/>
      <c r="RYJ21" s="160"/>
      <c r="RYK21" s="159"/>
      <c r="RYL21" s="159"/>
      <c r="RYM21" s="161"/>
      <c r="RYP21" s="160"/>
      <c r="RYQ21" s="158"/>
      <c r="RYR21" s="159"/>
      <c r="RYT21" s="159"/>
      <c r="RYU21" s="160"/>
      <c r="RYV21" s="158"/>
      <c r="RYW21" s="159"/>
      <c r="RYX21" s="31"/>
      <c r="RYY21" s="159"/>
      <c r="RYZ21" s="160"/>
      <c r="RZA21" s="159"/>
      <c r="RZB21" s="159"/>
      <c r="RZC21" s="161"/>
      <c r="RZF21" s="160"/>
      <c r="RZG21" s="158"/>
      <c r="RZH21" s="159"/>
      <c r="RZJ21" s="159"/>
      <c r="RZK21" s="160"/>
      <c r="RZL21" s="158"/>
      <c r="RZM21" s="159"/>
      <c r="RZN21" s="31"/>
      <c r="RZO21" s="159"/>
      <c r="RZP21" s="160"/>
      <c r="RZQ21" s="159"/>
      <c r="RZR21" s="159"/>
      <c r="RZS21" s="161"/>
      <c r="RZV21" s="160"/>
      <c r="RZW21" s="158"/>
      <c r="RZX21" s="159"/>
      <c r="RZZ21" s="159"/>
      <c r="SAA21" s="160"/>
      <c r="SAB21" s="158"/>
      <c r="SAC21" s="159"/>
      <c r="SAD21" s="31"/>
      <c r="SAE21" s="159"/>
      <c r="SAF21" s="160"/>
      <c r="SAG21" s="159"/>
      <c r="SAH21" s="159"/>
      <c r="SAI21" s="161"/>
      <c r="SAL21" s="160"/>
      <c r="SAM21" s="158"/>
      <c r="SAN21" s="159"/>
      <c r="SAP21" s="159"/>
      <c r="SAQ21" s="160"/>
      <c r="SAR21" s="158"/>
      <c r="SAS21" s="159"/>
      <c r="SAT21" s="31"/>
      <c r="SAU21" s="159"/>
      <c r="SAV21" s="160"/>
      <c r="SAW21" s="159"/>
      <c r="SAX21" s="159"/>
      <c r="SAY21" s="161"/>
      <c r="SBB21" s="160"/>
      <c r="SBC21" s="158"/>
      <c r="SBD21" s="159"/>
      <c r="SBF21" s="159"/>
      <c r="SBG21" s="160"/>
      <c r="SBH21" s="158"/>
      <c r="SBI21" s="159"/>
      <c r="SBJ21" s="31"/>
      <c r="SBK21" s="159"/>
      <c r="SBL21" s="160"/>
      <c r="SBM21" s="159"/>
      <c r="SBN21" s="159"/>
      <c r="SBO21" s="161"/>
      <c r="SBR21" s="160"/>
      <c r="SBS21" s="158"/>
      <c r="SBT21" s="159"/>
      <c r="SBV21" s="159"/>
      <c r="SBW21" s="160"/>
      <c r="SBX21" s="158"/>
      <c r="SBY21" s="159"/>
      <c r="SBZ21" s="31"/>
      <c r="SCA21" s="159"/>
      <c r="SCB21" s="160"/>
      <c r="SCC21" s="159"/>
      <c r="SCD21" s="159"/>
      <c r="SCE21" s="161"/>
      <c r="SCH21" s="160"/>
      <c r="SCI21" s="158"/>
      <c r="SCJ21" s="159"/>
      <c r="SCL21" s="159"/>
      <c r="SCM21" s="160"/>
      <c r="SCN21" s="158"/>
      <c r="SCO21" s="159"/>
      <c r="SCP21" s="31"/>
      <c r="SCQ21" s="159"/>
      <c r="SCR21" s="160"/>
      <c r="SCS21" s="159"/>
      <c r="SCT21" s="159"/>
      <c r="SCU21" s="161"/>
      <c r="SCX21" s="160"/>
      <c r="SCY21" s="158"/>
      <c r="SCZ21" s="159"/>
      <c r="SDB21" s="159"/>
      <c r="SDC21" s="160"/>
      <c r="SDD21" s="158"/>
      <c r="SDE21" s="159"/>
      <c r="SDF21" s="31"/>
      <c r="SDG21" s="159"/>
      <c r="SDH21" s="160"/>
      <c r="SDI21" s="159"/>
      <c r="SDJ21" s="159"/>
      <c r="SDK21" s="161"/>
      <c r="SDN21" s="160"/>
      <c r="SDO21" s="158"/>
      <c r="SDP21" s="159"/>
      <c r="SDR21" s="159"/>
      <c r="SDS21" s="160"/>
      <c r="SDT21" s="158"/>
      <c r="SDU21" s="159"/>
      <c r="SDV21" s="31"/>
      <c r="SDW21" s="159"/>
      <c r="SDX21" s="160"/>
      <c r="SDY21" s="159"/>
      <c r="SDZ21" s="159"/>
      <c r="SEA21" s="161"/>
      <c r="SED21" s="160"/>
      <c r="SEE21" s="158"/>
      <c r="SEF21" s="159"/>
      <c r="SEH21" s="159"/>
      <c r="SEI21" s="160"/>
      <c r="SEJ21" s="158"/>
      <c r="SEK21" s="159"/>
      <c r="SEL21" s="31"/>
      <c r="SEM21" s="159"/>
      <c r="SEN21" s="160"/>
      <c r="SEO21" s="159"/>
      <c r="SEP21" s="159"/>
      <c r="SEQ21" s="161"/>
      <c r="SET21" s="160"/>
      <c r="SEU21" s="158"/>
      <c r="SEV21" s="159"/>
      <c r="SEX21" s="159"/>
      <c r="SEY21" s="160"/>
      <c r="SEZ21" s="158"/>
      <c r="SFA21" s="159"/>
      <c r="SFB21" s="31"/>
      <c r="SFC21" s="159"/>
      <c r="SFD21" s="160"/>
      <c r="SFE21" s="159"/>
      <c r="SFF21" s="159"/>
      <c r="SFG21" s="161"/>
      <c r="SFJ21" s="160"/>
      <c r="SFK21" s="158"/>
      <c r="SFL21" s="159"/>
      <c r="SFN21" s="159"/>
      <c r="SFO21" s="160"/>
      <c r="SFP21" s="158"/>
      <c r="SFQ21" s="159"/>
      <c r="SFR21" s="31"/>
      <c r="SFS21" s="159"/>
      <c r="SFT21" s="160"/>
      <c r="SFU21" s="159"/>
      <c r="SFV21" s="159"/>
      <c r="SFW21" s="161"/>
      <c r="SFZ21" s="160"/>
      <c r="SGA21" s="158"/>
      <c r="SGB21" s="159"/>
      <c r="SGD21" s="159"/>
      <c r="SGE21" s="160"/>
      <c r="SGF21" s="158"/>
      <c r="SGG21" s="159"/>
      <c r="SGH21" s="31"/>
      <c r="SGI21" s="159"/>
      <c r="SGJ21" s="160"/>
      <c r="SGK21" s="159"/>
      <c r="SGL21" s="159"/>
      <c r="SGM21" s="161"/>
      <c r="SGP21" s="160"/>
      <c r="SGQ21" s="158"/>
      <c r="SGR21" s="159"/>
      <c r="SGT21" s="159"/>
      <c r="SGU21" s="160"/>
      <c r="SGV21" s="158"/>
      <c r="SGW21" s="159"/>
      <c r="SGX21" s="31"/>
      <c r="SGY21" s="159"/>
      <c r="SGZ21" s="160"/>
      <c r="SHA21" s="159"/>
      <c r="SHB21" s="159"/>
      <c r="SHC21" s="161"/>
      <c r="SHF21" s="160"/>
      <c r="SHG21" s="158"/>
      <c r="SHH21" s="159"/>
      <c r="SHJ21" s="159"/>
      <c r="SHK21" s="160"/>
      <c r="SHL21" s="158"/>
      <c r="SHM21" s="159"/>
      <c r="SHN21" s="31"/>
      <c r="SHO21" s="159"/>
      <c r="SHP21" s="160"/>
      <c r="SHQ21" s="159"/>
      <c r="SHR21" s="159"/>
      <c r="SHS21" s="161"/>
      <c r="SHV21" s="160"/>
      <c r="SHW21" s="158"/>
      <c r="SHX21" s="159"/>
      <c r="SHZ21" s="159"/>
      <c r="SIA21" s="160"/>
      <c r="SIB21" s="158"/>
      <c r="SIC21" s="159"/>
      <c r="SID21" s="31"/>
      <c r="SIE21" s="159"/>
      <c r="SIF21" s="160"/>
      <c r="SIG21" s="159"/>
      <c r="SIH21" s="159"/>
      <c r="SII21" s="161"/>
      <c r="SIL21" s="160"/>
      <c r="SIM21" s="158"/>
      <c r="SIN21" s="159"/>
      <c r="SIP21" s="159"/>
      <c r="SIQ21" s="160"/>
      <c r="SIR21" s="158"/>
      <c r="SIS21" s="159"/>
      <c r="SIT21" s="31"/>
      <c r="SIU21" s="159"/>
      <c r="SIV21" s="160"/>
      <c r="SIW21" s="159"/>
      <c r="SIX21" s="159"/>
      <c r="SIY21" s="161"/>
      <c r="SJB21" s="160"/>
      <c r="SJC21" s="158"/>
      <c r="SJD21" s="159"/>
      <c r="SJF21" s="159"/>
      <c r="SJG21" s="160"/>
      <c r="SJH21" s="158"/>
      <c r="SJI21" s="159"/>
      <c r="SJJ21" s="31"/>
      <c r="SJK21" s="159"/>
      <c r="SJL21" s="160"/>
      <c r="SJM21" s="159"/>
      <c r="SJN21" s="159"/>
      <c r="SJO21" s="161"/>
      <c r="SJR21" s="160"/>
      <c r="SJS21" s="158"/>
      <c r="SJT21" s="159"/>
      <c r="SJV21" s="159"/>
      <c r="SJW21" s="160"/>
      <c r="SJX21" s="158"/>
      <c r="SJY21" s="159"/>
      <c r="SJZ21" s="31"/>
      <c r="SKA21" s="159"/>
      <c r="SKB21" s="160"/>
      <c r="SKC21" s="159"/>
      <c r="SKD21" s="159"/>
      <c r="SKE21" s="161"/>
      <c r="SKH21" s="160"/>
      <c r="SKI21" s="158"/>
      <c r="SKJ21" s="159"/>
      <c r="SKL21" s="159"/>
      <c r="SKM21" s="160"/>
      <c r="SKN21" s="158"/>
      <c r="SKO21" s="159"/>
      <c r="SKP21" s="31"/>
      <c r="SKQ21" s="159"/>
      <c r="SKR21" s="160"/>
      <c r="SKS21" s="159"/>
      <c r="SKT21" s="159"/>
      <c r="SKU21" s="161"/>
      <c r="SKX21" s="160"/>
      <c r="SKY21" s="158"/>
      <c r="SKZ21" s="159"/>
      <c r="SLB21" s="159"/>
      <c r="SLC21" s="160"/>
      <c r="SLD21" s="158"/>
      <c r="SLE21" s="159"/>
      <c r="SLF21" s="31"/>
      <c r="SLG21" s="159"/>
      <c r="SLH21" s="160"/>
      <c r="SLI21" s="159"/>
      <c r="SLJ21" s="159"/>
      <c r="SLK21" s="161"/>
      <c r="SLN21" s="160"/>
      <c r="SLO21" s="158"/>
      <c r="SLP21" s="159"/>
      <c r="SLR21" s="159"/>
      <c r="SLS21" s="160"/>
      <c r="SLT21" s="158"/>
      <c r="SLU21" s="159"/>
      <c r="SLV21" s="31"/>
      <c r="SLW21" s="159"/>
      <c r="SLX21" s="160"/>
      <c r="SLY21" s="159"/>
      <c r="SLZ21" s="159"/>
      <c r="SMA21" s="161"/>
      <c r="SMD21" s="160"/>
      <c r="SME21" s="158"/>
      <c r="SMF21" s="159"/>
      <c r="SMH21" s="159"/>
      <c r="SMI21" s="160"/>
      <c r="SMJ21" s="158"/>
      <c r="SMK21" s="159"/>
      <c r="SML21" s="31"/>
      <c r="SMM21" s="159"/>
      <c r="SMN21" s="160"/>
      <c r="SMO21" s="159"/>
      <c r="SMP21" s="159"/>
      <c r="SMQ21" s="161"/>
      <c r="SMT21" s="160"/>
      <c r="SMU21" s="158"/>
      <c r="SMV21" s="159"/>
      <c r="SMX21" s="159"/>
      <c r="SMY21" s="160"/>
      <c r="SMZ21" s="158"/>
      <c r="SNA21" s="159"/>
      <c r="SNB21" s="31"/>
      <c r="SNC21" s="159"/>
      <c r="SND21" s="160"/>
      <c r="SNE21" s="159"/>
      <c r="SNF21" s="159"/>
      <c r="SNG21" s="161"/>
      <c r="SNJ21" s="160"/>
      <c r="SNK21" s="158"/>
      <c r="SNL21" s="159"/>
      <c r="SNN21" s="159"/>
      <c r="SNO21" s="160"/>
      <c r="SNP21" s="158"/>
      <c r="SNQ21" s="159"/>
      <c r="SNR21" s="31"/>
      <c r="SNS21" s="159"/>
      <c r="SNT21" s="160"/>
      <c r="SNU21" s="159"/>
      <c r="SNV21" s="159"/>
      <c r="SNW21" s="161"/>
      <c r="SNZ21" s="160"/>
      <c r="SOA21" s="158"/>
      <c r="SOB21" s="159"/>
      <c r="SOD21" s="159"/>
      <c r="SOE21" s="160"/>
      <c r="SOF21" s="158"/>
      <c r="SOG21" s="159"/>
      <c r="SOH21" s="31"/>
      <c r="SOI21" s="159"/>
      <c r="SOJ21" s="160"/>
      <c r="SOK21" s="159"/>
      <c r="SOL21" s="159"/>
      <c r="SOM21" s="161"/>
      <c r="SOP21" s="160"/>
      <c r="SOQ21" s="158"/>
      <c r="SOR21" s="159"/>
      <c r="SOT21" s="159"/>
      <c r="SOU21" s="160"/>
      <c r="SOV21" s="158"/>
      <c r="SOW21" s="159"/>
      <c r="SOX21" s="31"/>
      <c r="SOY21" s="159"/>
      <c r="SOZ21" s="160"/>
      <c r="SPA21" s="159"/>
      <c r="SPB21" s="159"/>
      <c r="SPC21" s="161"/>
      <c r="SPF21" s="160"/>
      <c r="SPG21" s="158"/>
      <c r="SPH21" s="159"/>
      <c r="SPJ21" s="159"/>
      <c r="SPK21" s="160"/>
      <c r="SPL21" s="158"/>
      <c r="SPM21" s="159"/>
      <c r="SPN21" s="31"/>
      <c r="SPO21" s="159"/>
      <c r="SPP21" s="160"/>
      <c r="SPQ21" s="159"/>
      <c r="SPR21" s="159"/>
      <c r="SPS21" s="161"/>
      <c r="SPV21" s="160"/>
      <c r="SPW21" s="158"/>
      <c r="SPX21" s="159"/>
      <c r="SPZ21" s="159"/>
      <c r="SQA21" s="160"/>
      <c r="SQB21" s="158"/>
      <c r="SQC21" s="159"/>
      <c r="SQD21" s="31"/>
      <c r="SQE21" s="159"/>
      <c r="SQF21" s="160"/>
      <c r="SQG21" s="159"/>
      <c r="SQH21" s="159"/>
      <c r="SQI21" s="161"/>
      <c r="SQL21" s="160"/>
      <c r="SQM21" s="158"/>
      <c r="SQN21" s="159"/>
      <c r="SQP21" s="159"/>
      <c r="SQQ21" s="160"/>
      <c r="SQR21" s="158"/>
      <c r="SQS21" s="159"/>
      <c r="SQT21" s="31"/>
      <c r="SQU21" s="159"/>
      <c r="SQV21" s="160"/>
      <c r="SQW21" s="159"/>
      <c r="SQX21" s="159"/>
      <c r="SQY21" s="161"/>
      <c r="SRB21" s="160"/>
      <c r="SRC21" s="158"/>
      <c r="SRD21" s="159"/>
      <c r="SRF21" s="159"/>
      <c r="SRG21" s="160"/>
      <c r="SRH21" s="158"/>
      <c r="SRI21" s="159"/>
      <c r="SRJ21" s="31"/>
      <c r="SRK21" s="159"/>
      <c r="SRL21" s="160"/>
      <c r="SRM21" s="159"/>
      <c r="SRN21" s="159"/>
      <c r="SRO21" s="161"/>
      <c r="SRR21" s="160"/>
      <c r="SRS21" s="158"/>
      <c r="SRT21" s="159"/>
      <c r="SRV21" s="159"/>
      <c r="SRW21" s="160"/>
      <c r="SRX21" s="158"/>
      <c r="SRY21" s="159"/>
      <c r="SRZ21" s="31"/>
      <c r="SSA21" s="159"/>
      <c r="SSB21" s="160"/>
      <c r="SSC21" s="159"/>
      <c r="SSD21" s="159"/>
      <c r="SSE21" s="161"/>
      <c r="SSH21" s="160"/>
      <c r="SSI21" s="158"/>
      <c r="SSJ21" s="159"/>
      <c r="SSL21" s="159"/>
      <c r="SSM21" s="160"/>
      <c r="SSN21" s="158"/>
      <c r="SSO21" s="159"/>
      <c r="SSP21" s="31"/>
      <c r="SSQ21" s="159"/>
      <c r="SSR21" s="160"/>
      <c r="SSS21" s="159"/>
      <c r="SST21" s="159"/>
      <c r="SSU21" s="161"/>
      <c r="SSX21" s="160"/>
      <c r="SSY21" s="158"/>
      <c r="SSZ21" s="159"/>
      <c r="STB21" s="159"/>
      <c r="STC21" s="160"/>
      <c r="STD21" s="158"/>
      <c r="STE21" s="159"/>
      <c r="STF21" s="31"/>
      <c r="STG21" s="159"/>
      <c r="STH21" s="160"/>
      <c r="STI21" s="159"/>
      <c r="STJ21" s="159"/>
      <c r="STK21" s="161"/>
      <c r="STN21" s="160"/>
      <c r="STO21" s="158"/>
      <c r="STP21" s="159"/>
      <c r="STR21" s="159"/>
      <c r="STS21" s="160"/>
      <c r="STT21" s="158"/>
      <c r="STU21" s="159"/>
      <c r="STV21" s="31"/>
      <c r="STW21" s="159"/>
      <c r="STX21" s="160"/>
      <c r="STY21" s="159"/>
      <c r="STZ21" s="159"/>
      <c r="SUA21" s="161"/>
      <c r="SUD21" s="160"/>
      <c r="SUE21" s="158"/>
      <c r="SUF21" s="159"/>
      <c r="SUH21" s="159"/>
      <c r="SUI21" s="160"/>
      <c r="SUJ21" s="158"/>
      <c r="SUK21" s="159"/>
      <c r="SUL21" s="31"/>
      <c r="SUM21" s="159"/>
      <c r="SUN21" s="160"/>
      <c r="SUO21" s="159"/>
      <c r="SUP21" s="159"/>
      <c r="SUQ21" s="161"/>
      <c r="SUT21" s="160"/>
      <c r="SUU21" s="158"/>
      <c r="SUV21" s="159"/>
      <c r="SUX21" s="159"/>
      <c r="SUY21" s="160"/>
      <c r="SUZ21" s="158"/>
      <c r="SVA21" s="159"/>
      <c r="SVB21" s="31"/>
      <c r="SVC21" s="159"/>
      <c r="SVD21" s="160"/>
      <c r="SVE21" s="159"/>
      <c r="SVF21" s="159"/>
      <c r="SVG21" s="161"/>
      <c r="SVJ21" s="160"/>
      <c r="SVK21" s="158"/>
      <c r="SVL21" s="159"/>
      <c r="SVN21" s="159"/>
      <c r="SVO21" s="160"/>
      <c r="SVP21" s="158"/>
      <c r="SVQ21" s="159"/>
      <c r="SVR21" s="31"/>
      <c r="SVS21" s="159"/>
      <c r="SVT21" s="160"/>
      <c r="SVU21" s="159"/>
      <c r="SVV21" s="159"/>
      <c r="SVW21" s="161"/>
      <c r="SVZ21" s="160"/>
      <c r="SWA21" s="158"/>
      <c r="SWB21" s="159"/>
      <c r="SWD21" s="159"/>
      <c r="SWE21" s="160"/>
      <c r="SWF21" s="158"/>
      <c r="SWG21" s="159"/>
      <c r="SWH21" s="31"/>
      <c r="SWI21" s="159"/>
      <c r="SWJ21" s="160"/>
      <c r="SWK21" s="159"/>
      <c r="SWL21" s="159"/>
      <c r="SWM21" s="161"/>
      <c r="SWP21" s="160"/>
      <c r="SWQ21" s="158"/>
      <c r="SWR21" s="159"/>
      <c r="SWT21" s="159"/>
      <c r="SWU21" s="160"/>
      <c r="SWV21" s="158"/>
      <c r="SWW21" s="159"/>
      <c r="SWX21" s="31"/>
      <c r="SWY21" s="159"/>
      <c r="SWZ21" s="160"/>
      <c r="SXA21" s="159"/>
      <c r="SXB21" s="159"/>
      <c r="SXC21" s="161"/>
      <c r="SXF21" s="160"/>
      <c r="SXG21" s="158"/>
      <c r="SXH21" s="159"/>
      <c r="SXJ21" s="159"/>
      <c r="SXK21" s="160"/>
      <c r="SXL21" s="158"/>
      <c r="SXM21" s="159"/>
      <c r="SXN21" s="31"/>
      <c r="SXO21" s="159"/>
      <c r="SXP21" s="160"/>
      <c r="SXQ21" s="159"/>
      <c r="SXR21" s="159"/>
      <c r="SXS21" s="161"/>
      <c r="SXV21" s="160"/>
      <c r="SXW21" s="158"/>
      <c r="SXX21" s="159"/>
      <c r="SXZ21" s="159"/>
      <c r="SYA21" s="160"/>
      <c r="SYB21" s="158"/>
      <c r="SYC21" s="159"/>
      <c r="SYD21" s="31"/>
      <c r="SYE21" s="159"/>
      <c r="SYF21" s="160"/>
      <c r="SYG21" s="159"/>
      <c r="SYH21" s="159"/>
      <c r="SYI21" s="161"/>
      <c r="SYL21" s="160"/>
      <c r="SYM21" s="158"/>
      <c r="SYN21" s="159"/>
      <c r="SYP21" s="159"/>
      <c r="SYQ21" s="160"/>
      <c r="SYR21" s="158"/>
      <c r="SYS21" s="159"/>
      <c r="SYT21" s="31"/>
      <c r="SYU21" s="159"/>
      <c r="SYV21" s="160"/>
      <c r="SYW21" s="159"/>
      <c r="SYX21" s="159"/>
      <c r="SYY21" s="161"/>
      <c r="SZB21" s="160"/>
      <c r="SZC21" s="158"/>
      <c r="SZD21" s="159"/>
      <c r="SZF21" s="159"/>
      <c r="SZG21" s="160"/>
      <c r="SZH21" s="158"/>
      <c r="SZI21" s="159"/>
      <c r="SZJ21" s="31"/>
      <c r="SZK21" s="159"/>
      <c r="SZL21" s="160"/>
      <c r="SZM21" s="159"/>
      <c r="SZN21" s="159"/>
      <c r="SZO21" s="161"/>
      <c r="SZR21" s="160"/>
      <c r="SZS21" s="158"/>
      <c r="SZT21" s="159"/>
      <c r="SZV21" s="159"/>
      <c r="SZW21" s="160"/>
      <c r="SZX21" s="158"/>
      <c r="SZY21" s="159"/>
      <c r="SZZ21" s="31"/>
      <c r="TAA21" s="159"/>
      <c r="TAB21" s="160"/>
      <c r="TAC21" s="159"/>
      <c r="TAD21" s="159"/>
      <c r="TAE21" s="161"/>
      <c r="TAH21" s="160"/>
      <c r="TAI21" s="158"/>
      <c r="TAJ21" s="159"/>
      <c r="TAL21" s="159"/>
      <c r="TAM21" s="160"/>
      <c r="TAN21" s="158"/>
      <c r="TAO21" s="159"/>
      <c r="TAP21" s="31"/>
      <c r="TAQ21" s="159"/>
      <c r="TAR21" s="160"/>
      <c r="TAS21" s="159"/>
      <c r="TAT21" s="159"/>
      <c r="TAU21" s="161"/>
      <c r="TAX21" s="160"/>
      <c r="TAY21" s="158"/>
      <c r="TAZ21" s="159"/>
      <c r="TBB21" s="159"/>
      <c r="TBC21" s="160"/>
      <c r="TBD21" s="158"/>
      <c r="TBE21" s="159"/>
      <c r="TBF21" s="31"/>
      <c r="TBG21" s="159"/>
      <c r="TBH21" s="160"/>
      <c r="TBI21" s="159"/>
      <c r="TBJ21" s="159"/>
      <c r="TBK21" s="161"/>
      <c r="TBN21" s="160"/>
      <c r="TBO21" s="158"/>
      <c r="TBP21" s="159"/>
      <c r="TBR21" s="159"/>
      <c r="TBS21" s="160"/>
      <c r="TBT21" s="158"/>
      <c r="TBU21" s="159"/>
      <c r="TBV21" s="31"/>
      <c r="TBW21" s="159"/>
      <c r="TBX21" s="160"/>
      <c r="TBY21" s="159"/>
      <c r="TBZ21" s="159"/>
      <c r="TCA21" s="161"/>
      <c r="TCD21" s="160"/>
      <c r="TCE21" s="158"/>
      <c r="TCF21" s="159"/>
      <c r="TCH21" s="159"/>
      <c r="TCI21" s="160"/>
      <c r="TCJ21" s="158"/>
      <c r="TCK21" s="159"/>
      <c r="TCL21" s="31"/>
      <c r="TCM21" s="159"/>
      <c r="TCN21" s="160"/>
      <c r="TCO21" s="159"/>
      <c r="TCP21" s="159"/>
      <c r="TCQ21" s="161"/>
      <c r="TCT21" s="160"/>
      <c r="TCU21" s="158"/>
      <c r="TCV21" s="159"/>
      <c r="TCX21" s="159"/>
      <c r="TCY21" s="160"/>
      <c r="TCZ21" s="158"/>
      <c r="TDA21" s="159"/>
      <c r="TDB21" s="31"/>
      <c r="TDC21" s="159"/>
      <c r="TDD21" s="160"/>
      <c r="TDE21" s="159"/>
      <c r="TDF21" s="159"/>
      <c r="TDG21" s="161"/>
      <c r="TDJ21" s="160"/>
      <c r="TDK21" s="158"/>
      <c r="TDL21" s="159"/>
      <c r="TDN21" s="159"/>
      <c r="TDO21" s="160"/>
      <c r="TDP21" s="158"/>
      <c r="TDQ21" s="159"/>
      <c r="TDR21" s="31"/>
      <c r="TDS21" s="159"/>
      <c r="TDT21" s="160"/>
      <c r="TDU21" s="159"/>
      <c r="TDV21" s="159"/>
      <c r="TDW21" s="161"/>
      <c r="TDZ21" s="160"/>
      <c r="TEA21" s="158"/>
      <c r="TEB21" s="159"/>
      <c r="TED21" s="159"/>
      <c r="TEE21" s="160"/>
      <c r="TEF21" s="158"/>
      <c r="TEG21" s="159"/>
      <c r="TEH21" s="31"/>
      <c r="TEI21" s="159"/>
      <c r="TEJ21" s="160"/>
      <c r="TEK21" s="159"/>
      <c r="TEL21" s="159"/>
      <c r="TEM21" s="161"/>
      <c r="TEP21" s="160"/>
      <c r="TEQ21" s="158"/>
      <c r="TER21" s="159"/>
      <c r="TET21" s="159"/>
      <c r="TEU21" s="160"/>
      <c r="TEV21" s="158"/>
      <c r="TEW21" s="159"/>
      <c r="TEX21" s="31"/>
      <c r="TEY21" s="159"/>
      <c r="TEZ21" s="160"/>
      <c r="TFA21" s="159"/>
      <c r="TFB21" s="159"/>
      <c r="TFC21" s="161"/>
      <c r="TFF21" s="160"/>
      <c r="TFG21" s="158"/>
      <c r="TFH21" s="159"/>
      <c r="TFJ21" s="159"/>
      <c r="TFK21" s="160"/>
      <c r="TFL21" s="158"/>
      <c r="TFM21" s="159"/>
      <c r="TFN21" s="31"/>
      <c r="TFO21" s="159"/>
      <c r="TFP21" s="160"/>
      <c r="TFQ21" s="159"/>
      <c r="TFR21" s="159"/>
      <c r="TFS21" s="161"/>
      <c r="TFV21" s="160"/>
      <c r="TFW21" s="158"/>
      <c r="TFX21" s="159"/>
      <c r="TFZ21" s="159"/>
      <c r="TGA21" s="160"/>
      <c r="TGB21" s="158"/>
      <c r="TGC21" s="159"/>
      <c r="TGD21" s="31"/>
      <c r="TGE21" s="159"/>
      <c r="TGF21" s="160"/>
      <c r="TGG21" s="159"/>
      <c r="TGH21" s="159"/>
      <c r="TGI21" s="161"/>
      <c r="TGL21" s="160"/>
      <c r="TGM21" s="158"/>
      <c r="TGN21" s="159"/>
      <c r="TGP21" s="159"/>
      <c r="TGQ21" s="160"/>
      <c r="TGR21" s="158"/>
      <c r="TGS21" s="159"/>
      <c r="TGT21" s="31"/>
      <c r="TGU21" s="159"/>
      <c r="TGV21" s="160"/>
      <c r="TGW21" s="159"/>
      <c r="TGX21" s="159"/>
      <c r="TGY21" s="161"/>
      <c r="THB21" s="160"/>
      <c r="THC21" s="158"/>
      <c r="THD21" s="159"/>
      <c r="THF21" s="159"/>
      <c r="THG21" s="160"/>
      <c r="THH21" s="158"/>
      <c r="THI21" s="159"/>
      <c r="THJ21" s="31"/>
      <c r="THK21" s="159"/>
      <c r="THL21" s="160"/>
      <c r="THM21" s="159"/>
      <c r="THN21" s="159"/>
      <c r="THO21" s="161"/>
      <c r="THR21" s="160"/>
      <c r="THS21" s="158"/>
      <c r="THT21" s="159"/>
      <c r="THV21" s="159"/>
      <c r="THW21" s="160"/>
      <c r="THX21" s="158"/>
      <c r="THY21" s="159"/>
      <c r="THZ21" s="31"/>
      <c r="TIA21" s="159"/>
      <c r="TIB21" s="160"/>
      <c r="TIC21" s="159"/>
      <c r="TID21" s="159"/>
      <c r="TIE21" s="161"/>
      <c r="TIH21" s="160"/>
      <c r="TII21" s="158"/>
      <c r="TIJ21" s="159"/>
      <c r="TIL21" s="159"/>
      <c r="TIM21" s="160"/>
      <c r="TIN21" s="158"/>
      <c r="TIO21" s="159"/>
      <c r="TIP21" s="31"/>
      <c r="TIQ21" s="159"/>
      <c r="TIR21" s="160"/>
      <c r="TIS21" s="159"/>
      <c r="TIT21" s="159"/>
      <c r="TIU21" s="161"/>
      <c r="TIX21" s="160"/>
      <c r="TIY21" s="158"/>
      <c r="TIZ21" s="159"/>
      <c r="TJB21" s="159"/>
      <c r="TJC21" s="160"/>
      <c r="TJD21" s="158"/>
      <c r="TJE21" s="159"/>
      <c r="TJF21" s="31"/>
      <c r="TJG21" s="159"/>
      <c r="TJH21" s="160"/>
      <c r="TJI21" s="159"/>
      <c r="TJJ21" s="159"/>
      <c r="TJK21" s="161"/>
      <c r="TJN21" s="160"/>
      <c r="TJO21" s="158"/>
      <c r="TJP21" s="159"/>
      <c r="TJR21" s="159"/>
      <c r="TJS21" s="160"/>
      <c r="TJT21" s="158"/>
      <c r="TJU21" s="159"/>
      <c r="TJV21" s="31"/>
      <c r="TJW21" s="159"/>
      <c r="TJX21" s="160"/>
      <c r="TJY21" s="159"/>
      <c r="TJZ21" s="159"/>
      <c r="TKA21" s="161"/>
      <c r="TKD21" s="160"/>
      <c r="TKE21" s="158"/>
      <c r="TKF21" s="159"/>
      <c r="TKH21" s="159"/>
      <c r="TKI21" s="160"/>
      <c r="TKJ21" s="158"/>
      <c r="TKK21" s="159"/>
      <c r="TKL21" s="31"/>
      <c r="TKM21" s="159"/>
      <c r="TKN21" s="160"/>
      <c r="TKO21" s="159"/>
      <c r="TKP21" s="159"/>
      <c r="TKQ21" s="161"/>
      <c r="TKT21" s="160"/>
      <c r="TKU21" s="158"/>
      <c r="TKV21" s="159"/>
      <c r="TKX21" s="159"/>
      <c r="TKY21" s="160"/>
      <c r="TKZ21" s="158"/>
      <c r="TLA21" s="159"/>
      <c r="TLB21" s="31"/>
      <c r="TLC21" s="159"/>
      <c r="TLD21" s="160"/>
      <c r="TLE21" s="159"/>
      <c r="TLF21" s="159"/>
      <c r="TLG21" s="161"/>
      <c r="TLJ21" s="160"/>
      <c r="TLK21" s="158"/>
      <c r="TLL21" s="159"/>
      <c r="TLN21" s="159"/>
      <c r="TLO21" s="160"/>
      <c r="TLP21" s="158"/>
      <c r="TLQ21" s="159"/>
      <c r="TLR21" s="31"/>
      <c r="TLS21" s="159"/>
      <c r="TLT21" s="160"/>
      <c r="TLU21" s="159"/>
      <c r="TLV21" s="159"/>
      <c r="TLW21" s="161"/>
      <c r="TLZ21" s="160"/>
      <c r="TMA21" s="158"/>
      <c r="TMB21" s="159"/>
      <c r="TMD21" s="159"/>
      <c r="TME21" s="160"/>
      <c r="TMF21" s="158"/>
      <c r="TMG21" s="159"/>
      <c r="TMH21" s="31"/>
      <c r="TMI21" s="159"/>
      <c r="TMJ21" s="160"/>
      <c r="TMK21" s="159"/>
      <c r="TML21" s="159"/>
      <c r="TMM21" s="161"/>
      <c r="TMP21" s="160"/>
      <c r="TMQ21" s="158"/>
      <c r="TMR21" s="159"/>
      <c r="TMT21" s="159"/>
      <c r="TMU21" s="160"/>
      <c r="TMV21" s="158"/>
      <c r="TMW21" s="159"/>
      <c r="TMX21" s="31"/>
      <c r="TMY21" s="159"/>
      <c r="TMZ21" s="160"/>
      <c r="TNA21" s="159"/>
      <c r="TNB21" s="159"/>
      <c r="TNC21" s="161"/>
      <c r="TNF21" s="160"/>
      <c r="TNG21" s="158"/>
      <c r="TNH21" s="159"/>
      <c r="TNJ21" s="159"/>
      <c r="TNK21" s="160"/>
      <c r="TNL21" s="158"/>
      <c r="TNM21" s="159"/>
      <c r="TNN21" s="31"/>
      <c r="TNO21" s="159"/>
      <c r="TNP21" s="160"/>
      <c r="TNQ21" s="159"/>
      <c r="TNR21" s="159"/>
      <c r="TNS21" s="161"/>
      <c r="TNV21" s="160"/>
      <c r="TNW21" s="158"/>
      <c r="TNX21" s="159"/>
      <c r="TNZ21" s="159"/>
      <c r="TOA21" s="160"/>
      <c r="TOB21" s="158"/>
      <c r="TOC21" s="159"/>
      <c r="TOD21" s="31"/>
      <c r="TOE21" s="159"/>
      <c r="TOF21" s="160"/>
      <c r="TOG21" s="159"/>
      <c r="TOH21" s="159"/>
      <c r="TOI21" s="161"/>
      <c r="TOL21" s="160"/>
      <c r="TOM21" s="158"/>
      <c r="TON21" s="159"/>
      <c r="TOP21" s="159"/>
      <c r="TOQ21" s="160"/>
      <c r="TOR21" s="158"/>
      <c r="TOS21" s="159"/>
      <c r="TOT21" s="31"/>
      <c r="TOU21" s="159"/>
      <c r="TOV21" s="160"/>
      <c r="TOW21" s="159"/>
      <c r="TOX21" s="159"/>
      <c r="TOY21" s="161"/>
      <c r="TPB21" s="160"/>
      <c r="TPC21" s="158"/>
      <c r="TPD21" s="159"/>
      <c r="TPF21" s="159"/>
      <c r="TPG21" s="160"/>
      <c r="TPH21" s="158"/>
      <c r="TPI21" s="159"/>
      <c r="TPJ21" s="31"/>
      <c r="TPK21" s="159"/>
      <c r="TPL21" s="160"/>
      <c r="TPM21" s="159"/>
      <c r="TPN21" s="159"/>
      <c r="TPO21" s="161"/>
      <c r="TPR21" s="160"/>
      <c r="TPS21" s="158"/>
      <c r="TPT21" s="159"/>
      <c r="TPV21" s="159"/>
      <c r="TPW21" s="160"/>
      <c r="TPX21" s="158"/>
      <c r="TPY21" s="159"/>
      <c r="TPZ21" s="31"/>
      <c r="TQA21" s="159"/>
      <c r="TQB21" s="160"/>
      <c r="TQC21" s="159"/>
      <c r="TQD21" s="159"/>
      <c r="TQE21" s="161"/>
      <c r="TQH21" s="160"/>
      <c r="TQI21" s="158"/>
      <c r="TQJ21" s="159"/>
      <c r="TQL21" s="159"/>
      <c r="TQM21" s="160"/>
      <c r="TQN21" s="158"/>
      <c r="TQO21" s="159"/>
      <c r="TQP21" s="31"/>
      <c r="TQQ21" s="159"/>
      <c r="TQR21" s="160"/>
      <c r="TQS21" s="159"/>
      <c r="TQT21" s="159"/>
      <c r="TQU21" s="161"/>
      <c r="TQX21" s="160"/>
      <c r="TQY21" s="158"/>
      <c r="TQZ21" s="159"/>
      <c r="TRB21" s="159"/>
      <c r="TRC21" s="160"/>
      <c r="TRD21" s="158"/>
      <c r="TRE21" s="159"/>
      <c r="TRF21" s="31"/>
      <c r="TRG21" s="159"/>
      <c r="TRH21" s="160"/>
      <c r="TRI21" s="159"/>
      <c r="TRJ21" s="159"/>
      <c r="TRK21" s="161"/>
      <c r="TRN21" s="160"/>
      <c r="TRO21" s="158"/>
      <c r="TRP21" s="159"/>
      <c r="TRR21" s="159"/>
      <c r="TRS21" s="160"/>
      <c r="TRT21" s="158"/>
      <c r="TRU21" s="159"/>
      <c r="TRV21" s="31"/>
      <c r="TRW21" s="159"/>
      <c r="TRX21" s="160"/>
      <c r="TRY21" s="159"/>
      <c r="TRZ21" s="159"/>
      <c r="TSA21" s="161"/>
      <c r="TSD21" s="160"/>
      <c r="TSE21" s="158"/>
      <c r="TSF21" s="159"/>
      <c r="TSH21" s="159"/>
      <c r="TSI21" s="160"/>
      <c r="TSJ21" s="158"/>
      <c r="TSK21" s="159"/>
      <c r="TSL21" s="31"/>
      <c r="TSM21" s="159"/>
      <c r="TSN21" s="160"/>
      <c r="TSO21" s="159"/>
      <c r="TSP21" s="159"/>
      <c r="TSQ21" s="161"/>
      <c r="TST21" s="160"/>
      <c r="TSU21" s="158"/>
      <c r="TSV21" s="159"/>
      <c r="TSX21" s="159"/>
      <c r="TSY21" s="160"/>
      <c r="TSZ21" s="158"/>
      <c r="TTA21" s="159"/>
      <c r="TTB21" s="31"/>
      <c r="TTC21" s="159"/>
      <c r="TTD21" s="160"/>
      <c r="TTE21" s="159"/>
      <c r="TTF21" s="159"/>
      <c r="TTG21" s="161"/>
      <c r="TTJ21" s="160"/>
      <c r="TTK21" s="158"/>
      <c r="TTL21" s="159"/>
      <c r="TTN21" s="159"/>
      <c r="TTO21" s="160"/>
      <c r="TTP21" s="158"/>
      <c r="TTQ21" s="159"/>
      <c r="TTR21" s="31"/>
      <c r="TTS21" s="159"/>
      <c r="TTT21" s="160"/>
      <c r="TTU21" s="159"/>
      <c r="TTV21" s="159"/>
      <c r="TTW21" s="161"/>
      <c r="TTZ21" s="160"/>
      <c r="TUA21" s="158"/>
      <c r="TUB21" s="159"/>
      <c r="TUD21" s="159"/>
      <c r="TUE21" s="160"/>
      <c r="TUF21" s="158"/>
      <c r="TUG21" s="159"/>
      <c r="TUH21" s="31"/>
      <c r="TUI21" s="159"/>
      <c r="TUJ21" s="160"/>
      <c r="TUK21" s="159"/>
      <c r="TUL21" s="159"/>
      <c r="TUM21" s="161"/>
      <c r="TUP21" s="160"/>
      <c r="TUQ21" s="158"/>
      <c r="TUR21" s="159"/>
      <c r="TUT21" s="159"/>
      <c r="TUU21" s="160"/>
      <c r="TUV21" s="158"/>
      <c r="TUW21" s="159"/>
      <c r="TUX21" s="31"/>
      <c r="TUY21" s="159"/>
      <c r="TUZ21" s="160"/>
      <c r="TVA21" s="159"/>
      <c r="TVB21" s="159"/>
      <c r="TVC21" s="161"/>
      <c r="TVF21" s="160"/>
      <c r="TVG21" s="158"/>
      <c r="TVH21" s="159"/>
      <c r="TVJ21" s="159"/>
      <c r="TVK21" s="160"/>
      <c r="TVL21" s="158"/>
      <c r="TVM21" s="159"/>
      <c r="TVN21" s="31"/>
      <c r="TVO21" s="159"/>
      <c r="TVP21" s="160"/>
      <c r="TVQ21" s="159"/>
      <c r="TVR21" s="159"/>
      <c r="TVS21" s="161"/>
      <c r="TVV21" s="160"/>
      <c r="TVW21" s="158"/>
      <c r="TVX21" s="159"/>
      <c r="TVZ21" s="159"/>
      <c r="TWA21" s="160"/>
      <c r="TWB21" s="158"/>
      <c r="TWC21" s="159"/>
      <c r="TWD21" s="31"/>
      <c r="TWE21" s="159"/>
      <c r="TWF21" s="160"/>
      <c r="TWG21" s="159"/>
      <c r="TWH21" s="159"/>
      <c r="TWI21" s="161"/>
      <c r="TWL21" s="160"/>
      <c r="TWM21" s="158"/>
      <c r="TWN21" s="159"/>
      <c r="TWP21" s="159"/>
      <c r="TWQ21" s="160"/>
      <c r="TWR21" s="158"/>
      <c r="TWS21" s="159"/>
      <c r="TWT21" s="31"/>
      <c r="TWU21" s="159"/>
      <c r="TWV21" s="160"/>
      <c r="TWW21" s="159"/>
      <c r="TWX21" s="159"/>
      <c r="TWY21" s="161"/>
      <c r="TXB21" s="160"/>
      <c r="TXC21" s="158"/>
      <c r="TXD21" s="159"/>
      <c r="TXF21" s="159"/>
      <c r="TXG21" s="160"/>
      <c r="TXH21" s="158"/>
      <c r="TXI21" s="159"/>
      <c r="TXJ21" s="31"/>
      <c r="TXK21" s="159"/>
      <c r="TXL21" s="160"/>
      <c r="TXM21" s="159"/>
      <c r="TXN21" s="159"/>
      <c r="TXO21" s="161"/>
      <c r="TXR21" s="160"/>
      <c r="TXS21" s="158"/>
      <c r="TXT21" s="159"/>
      <c r="TXV21" s="159"/>
      <c r="TXW21" s="160"/>
      <c r="TXX21" s="158"/>
      <c r="TXY21" s="159"/>
      <c r="TXZ21" s="31"/>
      <c r="TYA21" s="159"/>
      <c r="TYB21" s="160"/>
      <c r="TYC21" s="159"/>
      <c r="TYD21" s="159"/>
      <c r="TYE21" s="161"/>
      <c r="TYH21" s="160"/>
      <c r="TYI21" s="158"/>
      <c r="TYJ21" s="159"/>
      <c r="TYL21" s="159"/>
      <c r="TYM21" s="160"/>
      <c r="TYN21" s="158"/>
      <c r="TYO21" s="159"/>
      <c r="TYP21" s="31"/>
      <c r="TYQ21" s="159"/>
      <c r="TYR21" s="160"/>
      <c r="TYS21" s="159"/>
      <c r="TYT21" s="159"/>
      <c r="TYU21" s="161"/>
      <c r="TYX21" s="160"/>
      <c r="TYY21" s="158"/>
      <c r="TYZ21" s="159"/>
      <c r="TZB21" s="159"/>
      <c r="TZC21" s="160"/>
      <c r="TZD21" s="158"/>
      <c r="TZE21" s="159"/>
      <c r="TZF21" s="31"/>
      <c r="TZG21" s="159"/>
      <c r="TZH21" s="160"/>
      <c r="TZI21" s="159"/>
      <c r="TZJ21" s="159"/>
      <c r="TZK21" s="161"/>
      <c r="TZN21" s="160"/>
      <c r="TZO21" s="158"/>
      <c r="TZP21" s="159"/>
      <c r="TZR21" s="159"/>
      <c r="TZS21" s="160"/>
      <c r="TZT21" s="158"/>
      <c r="TZU21" s="159"/>
      <c r="TZV21" s="31"/>
      <c r="TZW21" s="159"/>
      <c r="TZX21" s="160"/>
      <c r="TZY21" s="159"/>
      <c r="TZZ21" s="159"/>
      <c r="UAA21" s="161"/>
      <c r="UAD21" s="160"/>
      <c r="UAE21" s="158"/>
      <c r="UAF21" s="159"/>
      <c r="UAH21" s="159"/>
      <c r="UAI21" s="160"/>
      <c r="UAJ21" s="158"/>
      <c r="UAK21" s="159"/>
      <c r="UAL21" s="31"/>
      <c r="UAM21" s="159"/>
      <c r="UAN21" s="160"/>
      <c r="UAO21" s="159"/>
      <c r="UAP21" s="159"/>
      <c r="UAQ21" s="161"/>
      <c r="UAT21" s="160"/>
      <c r="UAU21" s="158"/>
      <c r="UAV21" s="159"/>
      <c r="UAX21" s="159"/>
      <c r="UAY21" s="160"/>
      <c r="UAZ21" s="158"/>
      <c r="UBA21" s="159"/>
      <c r="UBB21" s="31"/>
      <c r="UBC21" s="159"/>
      <c r="UBD21" s="160"/>
      <c r="UBE21" s="159"/>
      <c r="UBF21" s="159"/>
      <c r="UBG21" s="161"/>
      <c r="UBJ21" s="160"/>
      <c r="UBK21" s="158"/>
      <c r="UBL21" s="159"/>
      <c r="UBN21" s="159"/>
      <c r="UBO21" s="160"/>
      <c r="UBP21" s="158"/>
      <c r="UBQ21" s="159"/>
      <c r="UBR21" s="31"/>
      <c r="UBS21" s="159"/>
      <c r="UBT21" s="160"/>
      <c r="UBU21" s="159"/>
      <c r="UBV21" s="159"/>
      <c r="UBW21" s="161"/>
      <c r="UBZ21" s="160"/>
      <c r="UCA21" s="158"/>
      <c r="UCB21" s="159"/>
      <c r="UCD21" s="159"/>
      <c r="UCE21" s="160"/>
      <c r="UCF21" s="158"/>
      <c r="UCG21" s="159"/>
      <c r="UCH21" s="31"/>
      <c r="UCI21" s="159"/>
      <c r="UCJ21" s="160"/>
      <c r="UCK21" s="159"/>
      <c r="UCL21" s="159"/>
      <c r="UCM21" s="161"/>
      <c r="UCP21" s="160"/>
      <c r="UCQ21" s="158"/>
      <c r="UCR21" s="159"/>
      <c r="UCT21" s="159"/>
      <c r="UCU21" s="160"/>
      <c r="UCV21" s="158"/>
      <c r="UCW21" s="159"/>
      <c r="UCX21" s="31"/>
      <c r="UCY21" s="159"/>
      <c r="UCZ21" s="160"/>
      <c r="UDA21" s="159"/>
      <c r="UDB21" s="159"/>
      <c r="UDC21" s="161"/>
      <c r="UDF21" s="160"/>
      <c r="UDG21" s="158"/>
      <c r="UDH21" s="159"/>
      <c r="UDJ21" s="159"/>
      <c r="UDK21" s="160"/>
      <c r="UDL21" s="158"/>
      <c r="UDM21" s="159"/>
      <c r="UDN21" s="31"/>
      <c r="UDO21" s="159"/>
      <c r="UDP21" s="160"/>
      <c r="UDQ21" s="159"/>
      <c r="UDR21" s="159"/>
      <c r="UDS21" s="161"/>
      <c r="UDV21" s="160"/>
      <c r="UDW21" s="158"/>
      <c r="UDX21" s="159"/>
      <c r="UDZ21" s="159"/>
      <c r="UEA21" s="160"/>
      <c r="UEB21" s="158"/>
      <c r="UEC21" s="159"/>
      <c r="UED21" s="31"/>
      <c r="UEE21" s="159"/>
      <c r="UEF21" s="160"/>
      <c r="UEG21" s="159"/>
      <c r="UEH21" s="159"/>
      <c r="UEI21" s="161"/>
      <c r="UEL21" s="160"/>
      <c r="UEM21" s="158"/>
      <c r="UEN21" s="159"/>
      <c r="UEP21" s="159"/>
      <c r="UEQ21" s="160"/>
      <c r="UER21" s="158"/>
      <c r="UES21" s="159"/>
      <c r="UET21" s="31"/>
      <c r="UEU21" s="159"/>
      <c r="UEV21" s="160"/>
      <c r="UEW21" s="159"/>
      <c r="UEX21" s="159"/>
      <c r="UEY21" s="161"/>
      <c r="UFB21" s="160"/>
      <c r="UFC21" s="158"/>
      <c r="UFD21" s="159"/>
      <c r="UFF21" s="159"/>
      <c r="UFG21" s="160"/>
      <c r="UFH21" s="158"/>
      <c r="UFI21" s="159"/>
      <c r="UFJ21" s="31"/>
      <c r="UFK21" s="159"/>
      <c r="UFL21" s="160"/>
      <c r="UFM21" s="159"/>
      <c r="UFN21" s="159"/>
      <c r="UFO21" s="161"/>
      <c r="UFR21" s="160"/>
      <c r="UFS21" s="158"/>
      <c r="UFT21" s="159"/>
      <c r="UFV21" s="159"/>
      <c r="UFW21" s="160"/>
      <c r="UFX21" s="158"/>
      <c r="UFY21" s="159"/>
      <c r="UFZ21" s="31"/>
      <c r="UGA21" s="159"/>
      <c r="UGB21" s="160"/>
      <c r="UGC21" s="159"/>
      <c r="UGD21" s="159"/>
      <c r="UGE21" s="161"/>
      <c r="UGH21" s="160"/>
      <c r="UGI21" s="158"/>
      <c r="UGJ21" s="159"/>
      <c r="UGL21" s="159"/>
      <c r="UGM21" s="160"/>
      <c r="UGN21" s="158"/>
      <c r="UGO21" s="159"/>
      <c r="UGP21" s="31"/>
      <c r="UGQ21" s="159"/>
      <c r="UGR21" s="160"/>
      <c r="UGS21" s="159"/>
      <c r="UGT21" s="159"/>
      <c r="UGU21" s="161"/>
      <c r="UGX21" s="160"/>
      <c r="UGY21" s="158"/>
      <c r="UGZ21" s="159"/>
      <c r="UHB21" s="159"/>
      <c r="UHC21" s="160"/>
      <c r="UHD21" s="158"/>
      <c r="UHE21" s="159"/>
      <c r="UHF21" s="31"/>
      <c r="UHG21" s="159"/>
      <c r="UHH21" s="160"/>
      <c r="UHI21" s="159"/>
      <c r="UHJ21" s="159"/>
      <c r="UHK21" s="161"/>
      <c r="UHN21" s="160"/>
      <c r="UHO21" s="158"/>
      <c r="UHP21" s="159"/>
      <c r="UHR21" s="159"/>
      <c r="UHS21" s="160"/>
      <c r="UHT21" s="158"/>
      <c r="UHU21" s="159"/>
      <c r="UHV21" s="31"/>
      <c r="UHW21" s="159"/>
      <c r="UHX21" s="160"/>
      <c r="UHY21" s="159"/>
      <c r="UHZ21" s="159"/>
      <c r="UIA21" s="161"/>
      <c r="UID21" s="160"/>
      <c r="UIE21" s="158"/>
      <c r="UIF21" s="159"/>
      <c r="UIH21" s="159"/>
      <c r="UII21" s="160"/>
      <c r="UIJ21" s="158"/>
      <c r="UIK21" s="159"/>
      <c r="UIL21" s="31"/>
      <c r="UIM21" s="159"/>
      <c r="UIN21" s="160"/>
      <c r="UIO21" s="159"/>
      <c r="UIP21" s="159"/>
      <c r="UIQ21" s="161"/>
      <c r="UIT21" s="160"/>
      <c r="UIU21" s="158"/>
      <c r="UIV21" s="159"/>
      <c r="UIX21" s="159"/>
      <c r="UIY21" s="160"/>
      <c r="UIZ21" s="158"/>
      <c r="UJA21" s="159"/>
      <c r="UJB21" s="31"/>
      <c r="UJC21" s="159"/>
      <c r="UJD21" s="160"/>
      <c r="UJE21" s="159"/>
      <c r="UJF21" s="159"/>
      <c r="UJG21" s="161"/>
      <c r="UJJ21" s="160"/>
      <c r="UJK21" s="158"/>
      <c r="UJL21" s="159"/>
      <c r="UJN21" s="159"/>
      <c r="UJO21" s="160"/>
      <c r="UJP21" s="158"/>
      <c r="UJQ21" s="159"/>
      <c r="UJR21" s="31"/>
      <c r="UJS21" s="159"/>
      <c r="UJT21" s="160"/>
      <c r="UJU21" s="159"/>
      <c r="UJV21" s="159"/>
      <c r="UJW21" s="161"/>
      <c r="UJZ21" s="160"/>
      <c r="UKA21" s="158"/>
      <c r="UKB21" s="159"/>
      <c r="UKD21" s="159"/>
      <c r="UKE21" s="160"/>
      <c r="UKF21" s="158"/>
      <c r="UKG21" s="159"/>
      <c r="UKH21" s="31"/>
      <c r="UKI21" s="159"/>
      <c r="UKJ21" s="160"/>
      <c r="UKK21" s="159"/>
      <c r="UKL21" s="159"/>
      <c r="UKM21" s="161"/>
      <c r="UKP21" s="160"/>
      <c r="UKQ21" s="158"/>
      <c r="UKR21" s="159"/>
      <c r="UKT21" s="159"/>
      <c r="UKU21" s="160"/>
      <c r="UKV21" s="158"/>
      <c r="UKW21" s="159"/>
      <c r="UKX21" s="31"/>
      <c r="UKY21" s="159"/>
      <c r="UKZ21" s="160"/>
      <c r="ULA21" s="159"/>
      <c r="ULB21" s="159"/>
      <c r="ULC21" s="161"/>
      <c r="ULF21" s="160"/>
      <c r="ULG21" s="158"/>
      <c r="ULH21" s="159"/>
      <c r="ULJ21" s="159"/>
      <c r="ULK21" s="160"/>
      <c r="ULL21" s="158"/>
      <c r="ULM21" s="159"/>
      <c r="ULN21" s="31"/>
      <c r="ULO21" s="159"/>
      <c r="ULP21" s="160"/>
      <c r="ULQ21" s="159"/>
      <c r="ULR21" s="159"/>
      <c r="ULS21" s="161"/>
      <c r="ULV21" s="160"/>
      <c r="ULW21" s="158"/>
      <c r="ULX21" s="159"/>
      <c r="ULZ21" s="159"/>
      <c r="UMA21" s="160"/>
      <c r="UMB21" s="158"/>
      <c r="UMC21" s="159"/>
      <c r="UMD21" s="31"/>
      <c r="UME21" s="159"/>
      <c r="UMF21" s="160"/>
      <c r="UMG21" s="159"/>
      <c r="UMH21" s="159"/>
      <c r="UMI21" s="161"/>
      <c r="UML21" s="160"/>
      <c r="UMM21" s="158"/>
      <c r="UMN21" s="159"/>
      <c r="UMP21" s="159"/>
      <c r="UMQ21" s="160"/>
      <c r="UMR21" s="158"/>
      <c r="UMS21" s="159"/>
      <c r="UMT21" s="31"/>
      <c r="UMU21" s="159"/>
      <c r="UMV21" s="160"/>
      <c r="UMW21" s="159"/>
      <c r="UMX21" s="159"/>
      <c r="UMY21" s="161"/>
      <c r="UNB21" s="160"/>
      <c r="UNC21" s="158"/>
      <c r="UND21" s="159"/>
      <c r="UNF21" s="159"/>
      <c r="UNG21" s="160"/>
      <c r="UNH21" s="158"/>
      <c r="UNI21" s="159"/>
      <c r="UNJ21" s="31"/>
      <c r="UNK21" s="159"/>
      <c r="UNL21" s="160"/>
      <c r="UNM21" s="159"/>
      <c r="UNN21" s="159"/>
      <c r="UNO21" s="161"/>
      <c r="UNR21" s="160"/>
      <c r="UNS21" s="158"/>
      <c r="UNT21" s="159"/>
      <c r="UNV21" s="159"/>
      <c r="UNW21" s="160"/>
      <c r="UNX21" s="158"/>
      <c r="UNY21" s="159"/>
      <c r="UNZ21" s="31"/>
      <c r="UOA21" s="159"/>
      <c r="UOB21" s="160"/>
      <c r="UOC21" s="159"/>
      <c r="UOD21" s="159"/>
      <c r="UOE21" s="161"/>
      <c r="UOH21" s="160"/>
      <c r="UOI21" s="158"/>
      <c r="UOJ21" s="159"/>
      <c r="UOL21" s="159"/>
      <c r="UOM21" s="160"/>
      <c r="UON21" s="158"/>
      <c r="UOO21" s="159"/>
      <c r="UOP21" s="31"/>
      <c r="UOQ21" s="159"/>
      <c r="UOR21" s="160"/>
      <c r="UOS21" s="159"/>
      <c r="UOT21" s="159"/>
      <c r="UOU21" s="161"/>
      <c r="UOX21" s="160"/>
      <c r="UOY21" s="158"/>
      <c r="UOZ21" s="159"/>
      <c r="UPB21" s="159"/>
      <c r="UPC21" s="160"/>
      <c r="UPD21" s="158"/>
      <c r="UPE21" s="159"/>
      <c r="UPF21" s="31"/>
      <c r="UPG21" s="159"/>
      <c r="UPH21" s="160"/>
      <c r="UPI21" s="159"/>
      <c r="UPJ21" s="159"/>
      <c r="UPK21" s="161"/>
      <c r="UPN21" s="160"/>
      <c r="UPO21" s="158"/>
      <c r="UPP21" s="159"/>
      <c r="UPR21" s="159"/>
      <c r="UPS21" s="160"/>
      <c r="UPT21" s="158"/>
      <c r="UPU21" s="159"/>
      <c r="UPV21" s="31"/>
      <c r="UPW21" s="159"/>
      <c r="UPX21" s="160"/>
      <c r="UPY21" s="159"/>
      <c r="UPZ21" s="159"/>
      <c r="UQA21" s="161"/>
      <c r="UQD21" s="160"/>
      <c r="UQE21" s="158"/>
      <c r="UQF21" s="159"/>
      <c r="UQH21" s="159"/>
      <c r="UQI21" s="160"/>
      <c r="UQJ21" s="158"/>
      <c r="UQK21" s="159"/>
      <c r="UQL21" s="31"/>
      <c r="UQM21" s="159"/>
      <c r="UQN21" s="160"/>
      <c r="UQO21" s="159"/>
      <c r="UQP21" s="159"/>
      <c r="UQQ21" s="161"/>
      <c r="UQT21" s="160"/>
      <c r="UQU21" s="158"/>
      <c r="UQV21" s="159"/>
      <c r="UQX21" s="159"/>
      <c r="UQY21" s="160"/>
      <c r="UQZ21" s="158"/>
      <c r="URA21" s="159"/>
      <c r="URB21" s="31"/>
      <c r="URC21" s="159"/>
      <c r="URD21" s="160"/>
      <c r="URE21" s="159"/>
      <c r="URF21" s="159"/>
      <c r="URG21" s="161"/>
      <c r="URJ21" s="160"/>
      <c r="URK21" s="158"/>
      <c r="URL21" s="159"/>
      <c r="URN21" s="159"/>
      <c r="URO21" s="160"/>
      <c r="URP21" s="158"/>
      <c r="URQ21" s="159"/>
      <c r="URR21" s="31"/>
      <c r="URS21" s="159"/>
      <c r="URT21" s="160"/>
      <c r="URU21" s="159"/>
      <c r="URV21" s="159"/>
      <c r="URW21" s="161"/>
      <c r="URZ21" s="160"/>
      <c r="USA21" s="158"/>
      <c r="USB21" s="159"/>
      <c r="USD21" s="159"/>
      <c r="USE21" s="160"/>
      <c r="USF21" s="158"/>
      <c r="USG21" s="159"/>
      <c r="USH21" s="31"/>
      <c r="USI21" s="159"/>
      <c r="USJ21" s="160"/>
      <c r="USK21" s="159"/>
      <c r="USL21" s="159"/>
      <c r="USM21" s="161"/>
      <c r="USP21" s="160"/>
      <c r="USQ21" s="158"/>
      <c r="USR21" s="159"/>
      <c r="UST21" s="159"/>
      <c r="USU21" s="160"/>
      <c r="USV21" s="158"/>
      <c r="USW21" s="159"/>
      <c r="USX21" s="31"/>
      <c r="USY21" s="159"/>
      <c r="USZ21" s="160"/>
      <c r="UTA21" s="159"/>
      <c r="UTB21" s="159"/>
      <c r="UTC21" s="161"/>
      <c r="UTF21" s="160"/>
      <c r="UTG21" s="158"/>
      <c r="UTH21" s="159"/>
      <c r="UTJ21" s="159"/>
      <c r="UTK21" s="160"/>
      <c r="UTL21" s="158"/>
      <c r="UTM21" s="159"/>
      <c r="UTN21" s="31"/>
      <c r="UTO21" s="159"/>
      <c r="UTP21" s="160"/>
      <c r="UTQ21" s="159"/>
      <c r="UTR21" s="159"/>
      <c r="UTS21" s="161"/>
      <c r="UTV21" s="160"/>
      <c r="UTW21" s="158"/>
      <c r="UTX21" s="159"/>
      <c r="UTZ21" s="159"/>
      <c r="UUA21" s="160"/>
      <c r="UUB21" s="158"/>
      <c r="UUC21" s="159"/>
      <c r="UUD21" s="31"/>
      <c r="UUE21" s="159"/>
      <c r="UUF21" s="160"/>
      <c r="UUG21" s="159"/>
      <c r="UUH21" s="159"/>
      <c r="UUI21" s="161"/>
      <c r="UUL21" s="160"/>
      <c r="UUM21" s="158"/>
      <c r="UUN21" s="159"/>
      <c r="UUP21" s="159"/>
      <c r="UUQ21" s="160"/>
      <c r="UUR21" s="158"/>
      <c r="UUS21" s="159"/>
      <c r="UUT21" s="31"/>
      <c r="UUU21" s="159"/>
      <c r="UUV21" s="160"/>
      <c r="UUW21" s="159"/>
      <c r="UUX21" s="159"/>
      <c r="UUY21" s="161"/>
      <c r="UVB21" s="160"/>
      <c r="UVC21" s="158"/>
      <c r="UVD21" s="159"/>
      <c r="UVF21" s="159"/>
      <c r="UVG21" s="160"/>
      <c r="UVH21" s="158"/>
      <c r="UVI21" s="159"/>
      <c r="UVJ21" s="31"/>
      <c r="UVK21" s="159"/>
      <c r="UVL21" s="160"/>
      <c r="UVM21" s="159"/>
      <c r="UVN21" s="159"/>
      <c r="UVO21" s="161"/>
      <c r="UVR21" s="160"/>
      <c r="UVS21" s="158"/>
      <c r="UVT21" s="159"/>
      <c r="UVV21" s="159"/>
      <c r="UVW21" s="160"/>
      <c r="UVX21" s="158"/>
      <c r="UVY21" s="159"/>
      <c r="UVZ21" s="31"/>
      <c r="UWA21" s="159"/>
      <c r="UWB21" s="160"/>
      <c r="UWC21" s="159"/>
      <c r="UWD21" s="159"/>
      <c r="UWE21" s="161"/>
      <c r="UWH21" s="160"/>
      <c r="UWI21" s="158"/>
      <c r="UWJ21" s="159"/>
      <c r="UWL21" s="159"/>
      <c r="UWM21" s="160"/>
      <c r="UWN21" s="158"/>
      <c r="UWO21" s="159"/>
      <c r="UWP21" s="31"/>
      <c r="UWQ21" s="159"/>
      <c r="UWR21" s="160"/>
      <c r="UWS21" s="159"/>
      <c r="UWT21" s="159"/>
      <c r="UWU21" s="161"/>
      <c r="UWX21" s="160"/>
      <c r="UWY21" s="158"/>
      <c r="UWZ21" s="159"/>
      <c r="UXB21" s="159"/>
      <c r="UXC21" s="160"/>
      <c r="UXD21" s="158"/>
      <c r="UXE21" s="159"/>
      <c r="UXF21" s="31"/>
      <c r="UXG21" s="159"/>
      <c r="UXH21" s="160"/>
      <c r="UXI21" s="159"/>
      <c r="UXJ21" s="159"/>
      <c r="UXK21" s="161"/>
      <c r="UXN21" s="160"/>
      <c r="UXO21" s="158"/>
      <c r="UXP21" s="159"/>
      <c r="UXR21" s="159"/>
      <c r="UXS21" s="160"/>
      <c r="UXT21" s="158"/>
      <c r="UXU21" s="159"/>
      <c r="UXV21" s="31"/>
      <c r="UXW21" s="159"/>
      <c r="UXX21" s="160"/>
      <c r="UXY21" s="159"/>
      <c r="UXZ21" s="159"/>
      <c r="UYA21" s="161"/>
      <c r="UYD21" s="160"/>
      <c r="UYE21" s="158"/>
      <c r="UYF21" s="159"/>
      <c r="UYH21" s="159"/>
      <c r="UYI21" s="160"/>
      <c r="UYJ21" s="158"/>
      <c r="UYK21" s="159"/>
      <c r="UYL21" s="31"/>
      <c r="UYM21" s="159"/>
      <c r="UYN21" s="160"/>
      <c r="UYO21" s="159"/>
      <c r="UYP21" s="159"/>
      <c r="UYQ21" s="161"/>
      <c r="UYT21" s="160"/>
      <c r="UYU21" s="158"/>
      <c r="UYV21" s="159"/>
      <c r="UYX21" s="159"/>
      <c r="UYY21" s="160"/>
      <c r="UYZ21" s="158"/>
      <c r="UZA21" s="159"/>
      <c r="UZB21" s="31"/>
      <c r="UZC21" s="159"/>
      <c r="UZD21" s="160"/>
      <c r="UZE21" s="159"/>
      <c r="UZF21" s="159"/>
      <c r="UZG21" s="161"/>
      <c r="UZJ21" s="160"/>
      <c r="UZK21" s="158"/>
      <c r="UZL21" s="159"/>
      <c r="UZN21" s="159"/>
      <c r="UZO21" s="160"/>
      <c r="UZP21" s="158"/>
      <c r="UZQ21" s="159"/>
      <c r="UZR21" s="31"/>
      <c r="UZS21" s="159"/>
      <c r="UZT21" s="160"/>
      <c r="UZU21" s="159"/>
      <c r="UZV21" s="159"/>
      <c r="UZW21" s="161"/>
      <c r="UZZ21" s="160"/>
      <c r="VAA21" s="158"/>
      <c r="VAB21" s="159"/>
      <c r="VAD21" s="159"/>
      <c r="VAE21" s="160"/>
      <c r="VAF21" s="158"/>
      <c r="VAG21" s="159"/>
      <c r="VAH21" s="31"/>
      <c r="VAI21" s="159"/>
      <c r="VAJ21" s="160"/>
      <c r="VAK21" s="159"/>
      <c r="VAL21" s="159"/>
      <c r="VAM21" s="161"/>
      <c r="VAP21" s="160"/>
      <c r="VAQ21" s="158"/>
      <c r="VAR21" s="159"/>
      <c r="VAT21" s="159"/>
      <c r="VAU21" s="160"/>
      <c r="VAV21" s="158"/>
      <c r="VAW21" s="159"/>
      <c r="VAX21" s="31"/>
      <c r="VAY21" s="159"/>
      <c r="VAZ21" s="160"/>
      <c r="VBA21" s="159"/>
      <c r="VBB21" s="159"/>
      <c r="VBC21" s="161"/>
      <c r="VBF21" s="160"/>
      <c r="VBG21" s="158"/>
      <c r="VBH21" s="159"/>
      <c r="VBJ21" s="159"/>
      <c r="VBK21" s="160"/>
      <c r="VBL21" s="158"/>
      <c r="VBM21" s="159"/>
      <c r="VBN21" s="31"/>
      <c r="VBO21" s="159"/>
      <c r="VBP21" s="160"/>
      <c r="VBQ21" s="159"/>
      <c r="VBR21" s="159"/>
      <c r="VBS21" s="161"/>
      <c r="VBV21" s="160"/>
      <c r="VBW21" s="158"/>
      <c r="VBX21" s="159"/>
      <c r="VBZ21" s="159"/>
      <c r="VCA21" s="160"/>
      <c r="VCB21" s="158"/>
      <c r="VCC21" s="159"/>
      <c r="VCD21" s="31"/>
      <c r="VCE21" s="159"/>
      <c r="VCF21" s="160"/>
      <c r="VCG21" s="159"/>
      <c r="VCH21" s="159"/>
      <c r="VCI21" s="161"/>
      <c r="VCL21" s="160"/>
      <c r="VCM21" s="158"/>
      <c r="VCN21" s="159"/>
      <c r="VCP21" s="159"/>
      <c r="VCQ21" s="160"/>
      <c r="VCR21" s="158"/>
      <c r="VCS21" s="159"/>
      <c r="VCT21" s="31"/>
      <c r="VCU21" s="159"/>
      <c r="VCV21" s="160"/>
      <c r="VCW21" s="159"/>
      <c r="VCX21" s="159"/>
      <c r="VCY21" s="161"/>
      <c r="VDB21" s="160"/>
      <c r="VDC21" s="158"/>
      <c r="VDD21" s="159"/>
      <c r="VDF21" s="159"/>
      <c r="VDG21" s="160"/>
      <c r="VDH21" s="158"/>
      <c r="VDI21" s="159"/>
      <c r="VDJ21" s="31"/>
      <c r="VDK21" s="159"/>
      <c r="VDL21" s="160"/>
      <c r="VDM21" s="159"/>
      <c r="VDN21" s="159"/>
      <c r="VDO21" s="161"/>
      <c r="VDR21" s="160"/>
      <c r="VDS21" s="158"/>
      <c r="VDT21" s="159"/>
      <c r="VDV21" s="159"/>
      <c r="VDW21" s="160"/>
      <c r="VDX21" s="158"/>
      <c r="VDY21" s="159"/>
      <c r="VDZ21" s="31"/>
      <c r="VEA21" s="159"/>
      <c r="VEB21" s="160"/>
      <c r="VEC21" s="159"/>
      <c r="VED21" s="159"/>
      <c r="VEE21" s="161"/>
      <c r="VEH21" s="160"/>
      <c r="VEI21" s="158"/>
      <c r="VEJ21" s="159"/>
      <c r="VEL21" s="159"/>
      <c r="VEM21" s="160"/>
      <c r="VEN21" s="158"/>
      <c r="VEO21" s="159"/>
      <c r="VEP21" s="31"/>
      <c r="VEQ21" s="159"/>
      <c r="VER21" s="160"/>
      <c r="VES21" s="159"/>
      <c r="VET21" s="159"/>
      <c r="VEU21" s="161"/>
      <c r="VEX21" s="160"/>
      <c r="VEY21" s="158"/>
      <c r="VEZ21" s="159"/>
      <c r="VFB21" s="159"/>
      <c r="VFC21" s="160"/>
      <c r="VFD21" s="158"/>
      <c r="VFE21" s="159"/>
      <c r="VFF21" s="31"/>
      <c r="VFG21" s="159"/>
      <c r="VFH21" s="160"/>
      <c r="VFI21" s="159"/>
      <c r="VFJ21" s="159"/>
      <c r="VFK21" s="161"/>
      <c r="VFN21" s="160"/>
      <c r="VFO21" s="158"/>
      <c r="VFP21" s="159"/>
      <c r="VFR21" s="159"/>
      <c r="VFS21" s="160"/>
      <c r="VFT21" s="158"/>
      <c r="VFU21" s="159"/>
      <c r="VFV21" s="31"/>
      <c r="VFW21" s="159"/>
      <c r="VFX21" s="160"/>
      <c r="VFY21" s="159"/>
      <c r="VFZ21" s="159"/>
      <c r="VGA21" s="161"/>
      <c r="VGD21" s="160"/>
      <c r="VGE21" s="158"/>
      <c r="VGF21" s="159"/>
      <c r="VGH21" s="159"/>
      <c r="VGI21" s="160"/>
      <c r="VGJ21" s="158"/>
      <c r="VGK21" s="159"/>
      <c r="VGL21" s="31"/>
      <c r="VGM21" s="159"/>
      <c r="VGN21" s="160"/>
      <c r="VGO21" s="159"/>
      <c r="VGP21" s="159"/>
      <c r="VGQ21" s="161"/>
      <c r="VGT21" s="160"/>
      <c r="VGU21" s="158"/>
      <c r="VGV21" s="159"/>
      <c r="VGX21" s="159"/>
      <c r="VGY21" s="160"/>
      <c r="VGZ21" s="158"/>
      <c r="VHA21" s="159"/>
      <c r="VHB21" s="31"/>
      <c r="VHC21" s="159"/>
      <c r="VHD21" s="160"/>
      <c r="VHE21" s="159"/>
      <c r="VHF21" s="159"/>
      <c r="VHG21" s="161"/>
      <c r="VHJ21" s="160"/>
      <c r="VHK21" s="158"/>
      <c r="VHL21" s="159"/>
      <c r="VHN21" s="159"/>
      <c r="VHO21" s="160"/>
      <c r="VHP21" s="158"/>
      <c r="VHQ21" s="159"/>
      <c r="VHR21" s="31"/>
      <c r="VHS21" s="159"/>
      <c r="VHT21" s="160"/>
      <c r="VHU21" s="159"/>
      <c r="VHV21" s="159"/>
      <c r="VHW21" s="161"/>
      <c r="VHZ21" s="160"/>
      <c r="VIA21" s="158"/>
      <c r="VIB21" s="159"/>
      <c r="VID21" s="159"/>
      <c r="VIE21" s="160"/>
      <c r="VIF21" s="158"/>
      <c r="VIG21" s="159"/>
      <c r="VIH21" s="31"/>
      <c r="VII21" s="159"/>
      <c r="VIJ21" s="160"/>
      <c r="VIK21" s="159"/>
      <c r="VIL21" s="159"/>
      <c r="VIM21" s="161"/>
      <c r="VIP21" s="160"/>
      <c r="VIQ21" s="158"/>
      <c r="VIR21" s="159"/>
      <c r="VIT21" s="159"/>
      <c r="VIU21" s="160"/>
      <c r="VIV21" s="158"/>
      <c r="VIW21" s="159"/>
      <c r="VIX21" s="31"/>
      <c r="VIY21" s="159"/>
      <c r="VIZ21" s="160"/>
      <c r="VJA21" s="159"/>
      <c r="VJB21" s="159"/>
      <c r="VJC21" s="161"/>
      <c r="VJF21" s="160"/>
      <c r="VJG21" s="158"/>
      <c r="VJH21" s="159"/>
      <c r="VJJ21" s="159"/>
      <c r="VJK21" s="160"/>
      <c r="VJL21" s="158"/>
      <c r="VJM21" s="159"/>
      <c r="VJN21" s="31"/>
      <c r="VJO21" s="159"/>
      <c r="VJP21" s="160"/>
      <c r="VJQ21" s="159"/>
      <c r="VJR21" s="159"/>
      <c r="VJS21" s="161"/>
      <c r="VJV21" s="160"/>
      <c r="VJW21" s="158"/>
      <c r="VJX21" s="159"/>
      <c r="VJZ21" s="159"/>
      <c r="VKA21" s="160"/>
      <c r="VKB21" s="158"/>
      <c r="VKC21" s="159"/>
      <c r="VKD21" s="31"/>
      <c r="VKE21" s="159"/>
      <c r="VKF21" s="160"/>
      <c r="VKG21" s="159"/>
      <c r="VKH21" s="159"/>
      <c r="VKI21" s="161"/>
      <c r="VKL21" s="160"/>
      <c r="VKM21" s="158"/>
      <c r="VKN21" s="159"/>
      <c r="VKP21" s="159"/>
      <c r="VKQ21" s="160"/>
      <c r="VKR21" s="158"/>
      <c r="VKS21" s="159"/>
      <c r="VKT21" s="31"/>
      <c r="VKU21" s="159"/>
      <c r="VKV21" s="160"/>
      <c r="VKW21" s="159"/>
      <c r="VKX21" s="159"/>
      <c r="VKY21" s="161"/>
      <c r="VLB21" s="160"/>
      <c r="VLC21" s="158"/>
      <c r="VLD21" s="159"/>
      <c r="VLF21" s="159"/>
      <c r="VLG21" s="160"/>
      <c r="VLH21" s="158"/>
      <c r="VLI21" s="159"/>
      <c r="VLJ21" s="31"/>
      <c r="VLK21" s="159"/>
      <c r="VLL21" s="160"/>
      <c r="VLM21" s="159"/>
      <c r="VLN21" s="159"/>
      <c r="VLO21" s="161"/>
      <c r="VLR21" s="160"/>
      <c r="VLS21" s="158"/>
      <c r="VLT21" s="159"/>
      <c r="VLV21" s="159"/>
      <c r="VLW21" s="160"/>
      <c r="VLX21" s="158"/>
      <c r="VLY21" s="159"/>
      <c r="VLZ21" s="31"/>
      <c r="VMA21" s="159"/>
      <c r="VMB21" s="160"/>
      <c r="VMC21" s="159"/>
      <c r="VMD21" s="159"/>
      <c r="VME21" s="161"/>
      <c r="VMH21" s="160"/>
      <c r="VMI21" s="158"/>
      <c r="VMJ21" s="159"/>
      <c r="VML21" s="159"/>
      <c r="VMM21" s="160"/>
      <c r="VMN21" s="158"/>
      <c r="VMO21" s="159"/>
      <c r="VMP21" s="31"/>
      <c r="VMQ21" s="159"/>
      <c r="VMR21" s="160"/>
      <c r="VMS21" s="159"/>
      <c r="VMT21" s="159"/>
      <c r="VMU21" s="161"/>
      <c r="VMX21" s="160"/>
      <c r="VMY21" s="158"/>
      <c r="VMZ21" s="159"/>
      <c r="VNB21" s="159"/>
      <c r="VNC21" s="160"/>
      <c r="VND21" s="158"/>
      <c r="VNE21" s="159"/>
      <c r="VNF21" s="31"/>
      <c r="VNG21" s="159"/>
      <c r="VNH21" s="160"/>
      <c r="VNI21" s="159"/>
      <c r="VNJ21" s="159"/>
      <c r="VNK21" s="161"/>
      <c r="VNN21" s="160"/>
      <c r="VNO21" s="158"/>
      <c r="VNP21" s="159"/>
      <c r="VNR21" s="159"/>
      <c r="VNS21" s="160"/>
      <c r="VNT21" s="158"/>
      <c r="VNU21" s="159"/>
      <c r="VNV21" s="31"/>
      <c r="VNW21" s="159"/>
      <c r="VNX21" s="160"/>
      <c r="VNY21" s="159"/>
      <c r="VNZ21" s="159"/>
      <c r="VOA21" s="161"/>
      <c r="VOD21" s="160"/>
      <c r="VOE21" s="158"/>
      <c r="VOF21" s="159"/>
      <c r="VOH21" s="159"/>
      <c r="VOI21" s="160"/>
      <c r="VOJ21" s="158"/>
      <c r="VOK21" s="159"/>
      <c r="VOL21" s="31"/>
      <c r="VOM21" s="159"/>
      <c r="VON21" s="160"/>
      <c r="VOO21" s="159"/>
      <c r="VOP21" s="159"/>
      <c r="VOQ21" s="161"/>
      <c r="VOT21" s="160"/>
      <c r="VOU21" s="158"/>
      <c r="VOV21" s="159"/>
      <c r="VOX21" s="159"/>
      <c r="VOY21" s="160"/>
      <c r="VOZ21" s="158"/>
      <c r="VPA21" s="159"/>
      <c r="VPB21" s="31"/>
      <c r="VPC21" s="159"/>
      <c r="VPD21" s="160"/>
      <c r="VPE21" s="159"/>
      <c r="VPF21" s="159"/>
      <c r="VPG21" s="161"/>
      <c r="VPJ21" s="160"/>
      <c r="VPK21" s="158"/>
      <c r="VPL21" s="159"/>
      <c r="VPN21" s="159"/>
      <c r="VPO21" s="160"/>
      <c r="VPP21" s="158"/>
      <c r="VPQ21" s="159"/>
      <c r="VPR21" s="31"/>
      <c r="VPS21" s="159"/>
      <c r="VPT21" s="160"/>
      <c r="VPU21" s="159"/>
      <c r="VPV21" s="159"/>
      <c r="VPW21" s="161"/>
      <c r="VPZ21" s="160"/>
      <c r="VQA21" s="158"/>
      <c r="VQB21" s="159"/>
      <c r="VQD21" s="159"/>
      <c r="VQE21" s="160"/>
      <c r="VQF21" s="158"/>
      <c r="VQG21" s="159"/>
      <c r="VQH21" s="31"/>
      <c r="VQI21" s="159"/>
      <c r="VQJ21" s="160"/>
      <c r="VQK21" s="159"/>
      <c r="VQL21" s="159"/>
      <c r="VQM21" s="161"/>
      <c r="VQP21" s="160"/>
      <c r="VQQ21" s="158"/>
      <c r="VQR21" s="159"/>
      <c r="VQT21" s="159"/>
      <c r="VQU21" s="160"/>
      <c r="VQV21" s="158"/>
      <c r="VQW21" s="159"/>
      <c r="VQX21" s="31"/>
      <c r="VQY21" s="159"/>
      <c r="VQZ21" s="160"/>
      <c r="VRA21" s="159"/>
      <c r="VRB21" s="159"/>
      <c r="VRC21" s="161"/>
      <c r="VRF21" s="160"/>
      <c r="VRG21" s="158"/>
      <c r="VRH21" s="159"/>
      <c r="VRJ21" s="159"/>
      <c r="VRK21" s="160"/>
      <c r="VRL21" s="158"/>
      <c r="VRM21" s="159"/>
      <c r="VRN21" s="31"/>
      <c r="VRO21" s="159"/>
      <c r="VRP21" s="160"/>
      <c r="VRQ21" s="159"/>
      <c r="VRR21" s="159"/>
      <c r="VRS21" s="161"/>
      <c r="VRV21" s="160"/>
      <c r="VRW21" s="158"/>
      <c r="VRX21" s="159"/>
      <c r="VRZ21" s="159"/>
      <c r="VSA21" s="160"/>
      <c r="VSB21" s="158"/>
      <c r="VSC21" s="159"/>
      <c r="VSD21" s="31"/>
      <c r="VSE21" s="159"/>
      <c r="VSF21" s="160"/>
      <c r="VSG21" s="159"/>
      <c r="VSH21" s="159"/>
      <c r="VSI21" s="161"/>
      <c r="VSL21" s="160"/>
      <c r="VSM21" s="158"/>
      <c r="VSN21" s="159"/>
      <c r="VSP21" s="159"/>
      <c r="VSQ21" s="160"/>
      <c r="VSR21" s="158"/>
      <c r="VSS21" s="159"/>
      <c r="VST21" s="31"/>
      <c r="VSU21" s="159"/>
      <c r="VSV21" s="160"/>
      <c r="VSW21" s="159"/>
      <c r="VSX21" s="159"/>
      <c r="VSY21" s="161"/>
      <c r="VTB21" s="160"/>
      <c r="VTC21" s="158"/>
      <c r="VTD21" s="159"/>
      <c r="VTF21" s="159"/>
      <c r="VTG21" s="160"/>
      <c r="VTH21" s="158"/>
      <c r="VTI21" s="159"/>
      <c r="VTJ21" s="31"/>
      <c r="VTK21" s="159"/>
      <c r="VTL21" s="160"/>
      <c r="VTM21" s="159"/>
      <c r="VTN21" s="159"/>
      <c r="VTO21" s="161"/>
      <c r="VTR21" s="160"/>
      <c r="VTS21" s="158"/>
      <c r="VTT21" s="159"/>
      <c r="VTV21" s="159"/>
      <c r="VTW21" s="160"/>
      <c r="VTX21" s="158"/>
      <c r="VTY21" s="159"/>
      <c r="VTZ21" s="31"/>
      <c r="VUA21" s="159"/>
      <c r="VUB21" s="160"/>
      <c r="VUC21" s="159"/>
      <c r="VUD21" s="159"/>
      <c r="VUE21" s="161"/>
      <c r="VUH21" s="160"/>
      <c r="VUI21" s="158"/>
      <c r="VUJ21" s="159"/>
      <c r="VUL21" s="159"/>
      <c r="VUM21" s="160"/>
      <c r="VUN21" s="158"/>
      <c r="VUO21" s="159"/>
      <c r="VUP21" s="31"/>
      <c r="VUQ21" s="159"/>
      <c r="VUR21" s="160"/>
      <c r="VUS21" s="159"/>
      <c r="VUT21" s="159"/>
      <c r="VUU21" s="161"/>
      <c r="VUX21" s="160"/>
      <c r="VUY21" s="158"/>
      <c r="VUZ21" s="159"/>
      <c r="VVB21" s="159"/>
      <c r="VVC21" s="160"/>
      <c r="VVD21" s="158"/>
      <c r="VVE21" s="159"/>
      <c r="VVF21" s="31"/>
      <c r="VVG21" s="159"/>
      <c r="VVH21" s="160"/>
      <c r="VVI21" s="159"/>
      <c r="VVJ21" s="159"/>
      <c r="VVK21" s="161"/>
      <c r="VVN21" s="160"/>
      <c r="VVO21" s="158"/>
      <c r="VVP21" s="159"/>
      <c r="VVR21" s="159"/>
      <c r="VVS21" s="160"/>
      <c r="VVT21" s="158"/>
      <c r="VVU21" s="159"/>
      <c r="VVV21" s="31"/>
      <c r="VVW21" s="159"/>
      <c r="VVX21" s="160"/>
      <c r="VVY21" s="159"/>
      <c r="VVZ21" s="159"/>
      <c r="VWA21" s="161"/>
      <c r="VWD21" s="160"/>
      <c r="VWE21" s="158"/>
      <c r="VWF21" s="159"/>
      <c r="VWH21" s="159"/>
      <c r="VWI21" s="160"/>
      <c r="VWJ21" s="158"/>
      <c r="VWK21" s="159"/>
      <c r="VWL21" s="31"/>
      <c r="VWM21" s="159"/>
      <c r="VWN21" s="160"/>
      <c r="VWO21" s="159"/>
      <c r="VWP21" s="159"/>
      <c r="VWQ21" s="161"/>
      <c r="VWT21" s="160"/>
      <c r="VWU21" s="158"/>
      <c r="VWV21" s="159"/>
      <c r="VWX21" s="159"/>
      <c r="VWY21" s="160"/>
      <c r="VWZ21" s="158"/>
      <c r="VXA21" s="159"/>
      <c r="VXB21" s="31"/>
      <c r="VXC21" s="159"/>
      <c r="VXD21" s="160"/>
      <c r="VXE21" s="159"/>
      <c r="VXF21" s="159"/>
      <c r="VXG21" s="161"/>
      <c r="VXJ21" s="160"/>
      <c r="VXK21" s="158"/>
      <c r="VXL21" s="159"/>
      <c r="VXN21" s="159"/>
      <c r="VXO21" s="160"/>
      <c r="VXP21" s="158"/>
      <c r="VXQ21" s="159"/>
      <c r="VXR21" s="31"/>
      <c r="VXS21" s="159"/>
      <c r="VXT21" s="160"/>
      <c r="VXU21" s="159"/>
      <c r="VXV21" s="159"/>
      <c r="VXW21" s="161"/>
      <c r="VXZ21" s="160"/>
      <c r="VYA21" s="158"/>
      <c r="VYB21" s="159"/>
      <c r="VYD21" s="159"/>
      <c r="VYE21" s="160"/>
      <c r="VYF21" s="158"/>
      <c r="VYG21" s="159"/>
      <c r="VYH21" s="31"/>
      <c r="VYI21" s="159"/>
      <c r="VYJ21" s="160"/>
      <c r="VYK21" s="159"/>
      <c r="VYL21" s="159"/>
      <c r="VYM21" s="161"/>
      <c r="VYP21" s="160"/>
      <c r="VYQ21" s="158"/>
      <c r="VYR21" s="159"/>
      <c r="VYT21" s="159"/>
      <c r="VYU21" s="160"/>
      <c r="VYV21" s="158"/>
      <c r="VYW21" s="159"/>
      <c r="VYX21" s="31"/>
      <c r="VYY21" s="159"/>
      <c r="VYZ21" s="160"/>
      <c r="VZA21" s="159"/>
      <c r="VZB21" s="159"/>
      <c r="VZC21" s="161"/>
      <c r="VZF21" s="160"/>
      <c r="VZG21" s="158"/>
      <c r="VZH21" s="159"/>
      <c r="VZJ21" s="159"/>
      <c r="VZK21" s="160"/>
      <c r="VZL21" s="158"/>
      <c r="VZM21" s="159"/>
      <c r="VZN21" s="31"/>
      <c r="VZO21" s="159"/>
      <c r="VZP21" s="160"/>
      <c r="VZQ21" s="159"/>
      <c r="VZR21" s="159"/>
      <c r="VZS21" s="161"/>
      <c r="VZV21" s="160"/>
      <c r="VZW21" s="158"/>
      <c r="VZX21" s="159"/>
      <c r="VZZ21" s="159"/>
      <c r="WAA21" s="160"/>
      <c r="WAB21" s="158"/>
      <c r="WAC21" s="159"/>
      <c r="WAD21" s="31"/>
      <c r="WAE21" s="159"/>
      <c r="WAF21" s="160"/>
      <c r="WAG21" s="159"/>
      <c r="WAH21" s="159"/>
      <c r="WAI21" s="161"/>
      <c r="WAL21" s="160"/>
      <c r="WAM21" s="158"/>
      <c r="WAN21" s="159"/>
      <c r="WAP21" s="159"/>
      <c r="WAQ21" s="160"/>
      <c r="WAR21" s="158"/>
      <c r="WAS21" s="159"/>
      <c r="WAT21" s="31"/>
      <c r="WAU21" s="159"/>
      <c r="WAV21" s="160"/>
      <c r="WAW21" s="159"/>
      <c r="WAX21" s="159"/>
      <c r="WAY21" s="161"/>
      <c r="WBB21" s="160"/>
      <c r="WBC21" s="158"/>
      <c r="WBD21" s="159"/>
      <c r="WBF21" s="159"/>
      <c r="WBG21" s="160"/>
      <c r="WBH21" s="158"/>
      <c r="WBI21" s="159"/>
      <c r="WBJ21" s="31"/>
      <c r="WBK21" s="159"/>
      <c r="WBL21" s="160"/>
      <c r="WBM21" s="159"/>
      <c r="WBN21" s="159"/>
      <c r="WBO21" s="161"/>
      <c r="WBR21" s="160"/>
      <c r="WBS21" s="158"/>
      <c r="WBT21" s="159"/>
      <c r="WBV21" s="159"/>
      <c r="WBW21" s="160"/>
      <c r="WBX21" s="158"/>
      <c r="WBY21" s="159"/>
      <c r="WBZ21" s="31"/>
      <c r="WCA21" s="159"/>
      <c r="WCB21" s="160"/>
      <c r="WCC21" s="159"/>
      <c r="WCD21" s="159"/>
      <c r="WCE21" s="161"/>
      <c r="WCH21" s="160"/>
      <c r="WCI21" s="158"/>
      <c r="WCJ21" s="159"/>
      <c r="WCL21" s="159"/>
      <c r="WCM21" s="160"/>
      <c r="WCN21" s="158"/>
      <c r="WCO21" s="159"/>
      <c r="WCP21" s="31"/>
      <c r="WCQ21" s="159"/>
      <c r="WCR21" s="160"/>
      <c r="WCS21" s="159"/>
      <c r="WCT21" s="159"/>
      <c r="WCU21" s="161"/>
      <c r="WCX21" s="160"/>
      <c r="WCY21" s="158"/>
      <c r="WCZ21" s="159"/>
      <c r="WDB21" s="159"/>
      <c r="WDC21" s="160"/>
      <c r="WDD21" s="158"/>
      <c r="WDE21" s="159"/>
      <c r="WDF21" s="31"/>
      <c r="WDG21" s="159"/>
      <c r="WDH21" s="160"/>
      <c r="WDI21" s="159"/>
      <c r="WDJ21" s="159"/>
      <c r="WDK21" s="161"/>
      <c r="WDN21" s="160"/>
      <c r="WDO21" s="158"/>
      <c r="WDP21" s="159"/>
      <c r="WDR21" s="159"/>
      <c r="WDS21" s="160"/>
      <c r="WDT21" s="158"/>
      <c r="WDU21" s="159"/>
      <c r="WDV21" s="31"/>
      <c r="WDW21" s="159"/>
      <c r="WDX21" s="160"/>
      <c r="WDY21" s="159"/>
      <c r="WDZ21" s="159"/>
      <c r="WEA21" s="161"/>
      <c r="WED21" s="160"/>
      <c r="WEE21" s="158"/>
      <c r="WEF21" s="159"/>
      <c r="WEH21" s="159"/>
      <c r="WEI21" s="160"/>
      <c r="WEJ21" s="158"/>
      <c r="WEK21" s="159"/>
      <c r="WEL21" s="31"/>
      <c r="WEM21" s="159"/>
      <c r="WEN21" s="160"/>
      <c r="WEO21" s="159"/>
      <c r="WEP21" s="159"/>
      <c r="WEQ21" s="161"/>
      <c r="WET21" s="160"/>
      <c r="WEU21" s="158"/>
      <c r="WEV21" s="159"/>
      <c r="WEX21" s="159"/>
      <c r="WEY21" s="160"/>
      <c r="WEZ21" s="158"/>
      <c r="WFA21" s="159"/>
      <c r="WFB21" s="31"/>
      <c r="WFC21" s="159"/>
      <c r="WFD21" s="160"/>
      <c r="WFE21" s="159"/>
      <c r="WFF21" s="159"/>
      <c r="WFG21" s="161"/>
      <c r="WFJ21" s="160"/>
      <c r="WFK21" s="158"/>
      <c r="WFL21" s="159"/>
      <c r="WFN21" s="159"/>
      <c r="WFO21" s="160"/>
      <c r="WFP21" s="158"/>
      <c r="WFQ21" s="159"/>
      <c r="WFR21" s="31"/>
      <c r="WFS21" s="159"/>
      <c r="WFT21" s="160"/>
      <c r="WFU21" s="159"/>
      <c r="WFV21" s="159"/>
      <c r="WFW21" s="161"/>
      <c r="WFZ21" s="160"/>
      <c r="WGA21" s="158"/>
      <c r="WGB21" s="159"/>
      <c r="WGD21" s="159"/>
      <c r="WGE21" s="160"/>
      <c r="WGF21" s="158"/>
      <c r="WGG21" s="159"/>
      <c r="WGH21" s="31"/>
      <c r="WGI21" s="159"/>
      <c r="WGJ21" s="160"/>
      <c r="WGK21" s="159"/>
      <c r="WGL21" s="159"/>
      <c r="WGM21" s="161"/>
      <c r="WGP21" s="160"/>
      <c r="WGQ21" s="158"/>
      <c r="WGR21" s="159"/>
      <c r="WGT21" s="159"/>
      <c r="WGU21" s="160"/>
      <c r="WGV21" s="158"/>
      <c r="WGW21" s="159"/>
      <c r="WGX21" s="31"/>
      <c r="WGY21" s="159"/>
      <c r="WGZ21" s="160"/>
      <c r="WHA21" s="159"/>
      <c r="WHB21" s="159"/>
      <c r="WHC21" s="161"/>
      <c r="WHF21" s="160"/>
      <c r="WHG21" s="158"/>
      <c r="WHH21" s="159"/>
      <c r="WHJ21" s="159"/>
      <c r="WHK21" s="160"/>
      <c r="WHL21" s="158"/>
      <c r="WHM21" s="159"/>
      <c r="WHN21" s="31"/>
      <c r="WHO21" s="159"/>
      <c r="WHP21" s="160"/>
      <c r="WHQ21" s="159"/>
      <c r="WHR21" s="159"/>
      <c r="WHS21" s="161"/>
      <c r="WHV21" s="160"/>
      <c r="WHW21" s="158"/>
      <c r="WHX21" s="159"/>
      <c r="WHZ21" s="159"/>
      <c r="WIA21" s="160"/>
      <c r="WIB21" s="158"/>
      <c r="WIC21" s="159"/>
      <c r="WID21" s="31"/>
      <c r="WIE21" s="159"/>
      <c r="WIF21" s="160"/>
      <c r="WIG21" s="159"/>
      <c r="WIH21" s="159"/>
      <c r="WII21" s="161"/>
      <c r="WIL21" s="160"/>
      <c r="WIM21" s="158"/>
      <c r="WIN21" s="159"/>
      <c r="WIP21" s="159"/>
      <c r="WIQ21" s="160"/>
      <c r="WIR21" s="158"/>
      <c r="WIS21" s="159"/>
      <c r="WIT21" s="31"/>
      <c r="WIU21" s="159"/>
      <c r="WIV21" s="160"/>
      <c r="WIW21" s="159"/>
      <c r="WIX21" s="159"/>
      <c r="WIY21" s="161"/>
      <c r="WJB21" s="160"/>
      <c r="WJC21" s="158"/>
      <c r="WJD21" s="159"/>
      <c r="WJF21" s="159"/>
      <c r="WJG21" s="160"/>
      <c r="WJH21" s="158"/>
      <c r="WJI21" s="159"/>
      <c r="WJJ21" s="31"/>
      <c r="WJK21" s="159"/>
      <c r="WJL21" s="160"/>
      <c r="WJM21" s="159"/>
      <c r="WJN21" s="159"/>
      <c r="WJO21" s="161"/>
      <c r="WJR21" s="160"/>
      <c r="WJS21" s="158"/>
      <c r="WJT21" s="159"/>
      <c r="WJV21" s="159"/>
      <c r="WJW21" s="160"/>
      <c r="WJX21" s="158"/>
      <c r="WJY21" s="159"/>
      <c r="WJZ21" s="31"/>
      <c r="WKA21" s="159"/>
      <c r="WKB21" s="160"/>
      <c r="WKC21" s="159"/>
      <c r="WKD21" s="159"/>
      <c r="WKE21" s="161"/>
      <c r="WKH21" s="160"/>
      <c r="WKI21" s="158"/>
      <c r="WKJ21" s="159"/>
      <c r="WKL21" s="159"/>
      <c r="WKM21" s="160"/>
      <c r="WKN21" s="158"/>
      <c r="WKO21" s="159"/>
      <c r="WKP21" s="31"/>
      <c r="WKQ21" s="159"/>
      <c r="WKR21" s="160"/>
      <c r="WKS21" s="159"/>
      <c r="WKT21" s="159"/>
      <c r="WKU21" s="161"/>
      <c r="WKX21" s="160"/>
      <c r="WKY21" s="158"/>
      <c r="WKZ21" s="159"/>
      <c r="WLB21" s="159"/>
      <c r="WLC21" s="160"/>
      <c r="WLD21" s="158"/>
      <c r="WLE21" s="159"/>
      <c r="WLF21" s="31"/>
      <c r="WLG21" s="159"/>
      <c r="WLH21" s="160"/>
      <c r="WLI21" s="159"/>
      <c r="WLJ21" s="159"/>
      <c r="WLK21" s="161"/>
      <c r="WLN21" s="160"/>
      <c r="WLO21" s="158"/>
      <c r="WLP21" s="159"/>
      <c r="WLR21" s="159"/>
      <c r="WLS21" s="160"/>
      <c r="WLT21" s="158"/>
      <c r="WLU21" s="159"/>
      <c r="WLV21" s="31"/>
      <c r="WLW21" s="159"/>
      <c r="WLX21" s="160"/>
      <c r="WLY21" s="159"/>
      <c r="WLZ21" s="159"/>
      <c r="WMA21" s="161"/>
      <c r="WMD21" s="160"/>
      <c r="WME21" s="158"/>
      <c r="WMF21" s="159"/>
      <c r="WMH21" s="159"/>
      <c r="WMI21" s="160"/>
      <c r="WMJ21" s="158"/>
      <c r="WMK21" s="159"/>
      <c r="WML21" s="31"/>
      <c r="WMM21" s="159"/>
      <c r="WMN21" s="160"/>
      <c r="WMO21" s="159"/>
      <c r="WMP21" s="159"/>
      <c r="WMQ21" s="161"/>
      <c r="WMT21" s="160"/>
      <c r="WMU21" s="158"/>
      <c r="WMV21" s="159"/>
      <c r="WMX21" s="159"/>
      <c r="WMY21" s="160"/>
      <c r="WMZ21" s="158"/>
      <c r="WNA21" s="159"/>
      <c r="WNB21" s="31"/>
      <c r="WNC21" s="159"/>
      <c r="WND21" s="160"/>
      <c r="WNE21" s="159"/>
      <c r="WNF21" s="159"/>
      <c r="WNG21" s="161"/>
      <c r="WNJ21" s="160"/>
      <c r="WNK21" s="158"/>
      <c r="WNL21" s="159"/>
      <c r="WNN21" s="159"/>
      <c r="WNO21" s="160"/>
      <c r="WNP21" s="158"/>
      <c r="WNQ21" s="159"/>
      <c r="WNR21" s="31"/>
      <c r="WNS21" s="159"/>
      <c r="WNT21" s="160"/>
      <c r="WNU21" s="159"/>
      <c r="WNV21" s="159"/>
      <c r="WNW21" s="161"/>
      <c r="WNZ21" s="160"/>
      <c r="WOA21" s="158"/>
      <c r="WOB21" s="159"/>
      <c r="WOD21" s="159"/>
      <c r="WOE21" s="160"/>
      <c r="WOF21" s="158"/>
      <c r="WOG21" s="159"/>
      <c r="WOH21" s="31"/>
      <c r="WOI21" s="159"/>
      <c r="WOJ21" s="160"/>
      <c r="WOK21" s="159"/>
      <c r="WOL21" s="159"/>
      <c r="WOM21" s="161"/>
      <c r="WOP21" s="160"/>
      <c r="WOQ21" s="158"/>
      <c r="WOR21" s="159"/>
      <c r="WOT21" s="159"/>
      <c r="WOU21" s="160"/>
      <c r="WOV21" s="158"/>
      <c r="WOW21" s="159"/>
      <c r="WOX21" s="31"/>
      <c r="WOY21" s="159"/>
      <c r="WOZ21" s="160"/>
      <c r="WPA21" s="159"/>
      <c r="WPB21" s="159"/>
      <c r="WPC21" s="161"/>
      <c r="WPF21" s="160"/>
      <c r="WPG21" s="158"/>
      <c r="WPH21" s="159"/>
      <c r="WPJ21" s="159"/>
      <c r="WPK21" s="160"/>
      <c r="WPL21" s="158"/>
      <c r="WPM21" s="159"/>
      <c r="WPN21" s="31"/>
      <c r="WPO21" s="159"/>
      <c r="WPP21" s="160"/>
      <c r="WPQ21" s="159"/>
      <c r="WPR21" s="159"/>
      <c r="WPS21" s="161"/>
      <c r="WPV21" s="160"/>
      <c r="WPW21" s="158"/>
      <c r="WPX21" s="159"/>
      <c r="WPZ21" s="159"/>
      <c r="WQA21" s="160"/>
      <c r="WQB21" s="158"/>
      <c r="WQC21" s="159"/>
      <c r="WQD21" s="31"/>
      <c r="WQE21" s="159"/>
      <c r="WQF21" s="160"/>
      <c r="WQG21" s="159"/>
      <c r="WQH21" s="159"/>
      <c r="WQI21" s="161"/>
      <c r="WQL21" s="160"/>
      <c r="WQM21" s="158"/>
      <c r="WQN21" s="159"/>
      <c r="WQP21" s="159"/>
      <c r="WQQ21" s="160"/>
      <c r="WQR21" s="158"/>
      <c r="WQS21" s="159"/>
      <c r="WQT21" s="31"/>
      <c r="WQU21" s="159"/>
      <c r="WQV21" s="160"/>
      <c r="WQW21" s="159"/>
      <c r="WQX21" s="159"/>
      <c r="WQY21" s="161"/>
      <c r="WRB21" s="160"/>
      <c r="WRC21" s="158"/>
      <c r="WRD21" s="159"/>
      <c r="WRF21" s="159"/>
      <c r="WRG21" s="160"/>
      <c r="WRH21" s="158"/>
      <c r="WRI21" s="159"/>
      <c r="WRJ21" s="31"/>
      <c r="WRK21" s="159"/>
      <c r="WRL21" s="160"/>
      <c r="WRM21" s="159"/>
      <c r="WRN21" s="159"/>
      <c r="WRO21" s="161"/>
      <c r="WRR21" s="160"/>
      <c r="WRS21" s="158"/>
      <c r="WRT21" s="159"/>
      <c r="WRV21" s="159"/>
      <c r="WRW21" s="160"/>
      <c r="WRX21" s="158"/>
      <c r="WRY21" s="159"/>
      <c r="WRZ21" s="31"/>
      <c r="WSA21" s="159"/>
      <c r="WSB21" s="160"/>
      <c r="WSC21" s="159"/>
      <c r="WSD21" s="159"/>
      <c r="WSE21" s="161"/>
      <c r="WSH21" s="160"/>
      <c r="WSI21" s="158"/>
      <c r="WSJ21" s="159"/>
      <c r="WSL21" s="159"/>
      <c r="WSM21" s="160"/>
      <c r="WSN21" s="158"/>
      <c r="WSO21" s="159"/>
      <c r="WSP21" s="31"/>
      <c r="WSQ21" s="159"/>
      <c r="WSR21" s="160"/>
      <c r="WSS21" s="159"/>
      <c r="WST21" s="159"/>
      <c r="WSU21" s="161"/>
      <c r="WSX21" s="160"/>
      <c r="WSY21" s="158"/>
      <c r="WSZ21" s="159"/>
      <c r="WTB21" s="159"/>
      <c r="WTC21" s="160"/>
      <c r="WTD21" s="158"/>
      <c r="WTE21" s="159"/>
      <c r="WTF21" s="31"/>
      <c r="WTG21" s="159"/>
      <c r="WTH21" s="160"/>
      <c r="WTI21" s="159"/>
      <c r="WTJ21" s="159"/>
      <c r="WTK21" s="161"/>
      <c r="WTN21" s="160"/>
      <c r="WTO21" s="158"/>
      <c r="WTP21" s="159"/>
      <c r="WTR21" s="159"/>
      <c r="WTS21" s="160"/>
      <c r="WTT21" s="158"/>
      <c r="WTU21" s="159"/>
      <c r="WTV21" s="31"/>
      <c r="WTW21" s="159"/>
      <c r="WTX21" s="160"/>
      <c r="WTY21" s="159"/>
      <c r="WTZ21" s="159"/>
      <c r="WUA21" s="161"/>
      <c r="WUD21" s="160"/>
      <c r="WUE21" s="158"/>
      <c r="WUF21" s="159"/>
      <c r="WUH21" s="159"/>
      <c r="WUI21" s="160"/>
      <c r="WUJ21" s="158"/>
      <c r="WUK21" s="159"/>
      <c r="WUL21" s="31"/>
      <c r="WUM21" s="159"/>
      <c r="WUN21" s="160"/>
      <c r="WUO21" s="159"/>
      <c r="WUP21" s="159"/>
      <c r="WUQ21" s="161"/>
      <c r="WUT21" s="160"/>
      <c r="WUU21" s="158"/>
      <c r="WUV21" s="159"/>
      <c r="WUX21" s="159"/>
      <c r="WUY21" s="160"/>
      <c r="WUZ21" s="158"/>
      <c r="WVA21" s="159"/>
      <c r="WVB21" s="31"/>
      <c r="WVC21" s="159"/>
      <c r="WVD21" s="160"/>
      <c r="WVE21" s="159"/>
      <c r="WVF21" s="159"/>
      <c r="WVG21" s="161"/>
      <c r="WVJ21" s="160"/>
      <c r="WVK21" s="158"/>
      <c r="WVL21" s="159"/>
      <c r="WVN21" s="159"/>
      <c r="WVO21" s="160"/>
      <c r="WVP21" s="158"/>
      <c r="WVQ21" s="159"/>
      <c r="WVR21" s="31"/>
      <c r="WVS21" s="159"/>
      <c r="WVT21" s="160"/>
      <c r="WVU21" s="159"/>
      <c r="WVV21" s="159"/>
      <c r="WVW21" s="161"/>
      <c r="WVZ21" s="160"/>
      <c r="WWA21" s="158"/>
      <c r="WWB21" s="159"/>
      <c r="WWD21" s="159"/>
      <c r="WWE21" s="160"/>
      <c r="WWF21" s="158"/>
      <c r="WWG21" s="159"/>
      <c r="WWH21" s="31"/>
      <c r="WWI21" s="159"/>
      <c r="WWJ21" s="160"/>
      <c r="WWK21" s="159"/>
      <c r="WWL21" s="159"/>
      <c r="WWM21" s="161"/>
      <c r="WWP21" s="160"/>
      <c r="WWQ21" s="158"/>
      <c r="WWR21" s="159"/>
      <c r="WWT21" s="159"/>
      <c r="WWU21" s="160"/>
      <c r="WWV21" s="158"/>
      <c r="WWW21" s="159"/>
      <c r="WWX21" s="31"/>
      <c r="WWY21" s="159"/>
      <c r="WWZ21" s="160"/>
      <c r="WXA21" s="159"/>
      <c r="WXB21" s="159"/>
      <c r="WXC21" s="161"/>
      <c r="WXF21" s="160"/>
      <c r="WXG21" s="158"/>
      <c r="WXH21" s="159"/>
      <c r="WXJ21" s="159"/>
      <c r="WXK21" s="160"/>
      <c r="WXL21" s="158"/>
      <c r="WXM21" s="159"/>
      <c r="WXN21" s="31"/>
      <c r="WXO21" s="159"/>
      <c r="WXP21" s="160"/>
      <c r="WXQ21" s="159"/>
      <c r="WXR21" s="159"/>
      <c r="WXS21" s="161"/>
      <c r="WXV21" s="160"/>
      <c r="WXW21" s="158"/>
      <c r="WXX21" s="159"/>
      <c r="WXZ21" s="159"/>
      <c r="WYA21" s="160"/>
      <c r="WYB21" s="158"/>
      <c r="WYC21" s="159"/>
      <c r="WYD21" s="31"/>
      <c r="WYE21" s="159"/>
      <c r="WYF21" s="160"/>
      <c r="WYG21" s="159"/>
      <c r="WYH21" s="159"/>
      <c r="WYI21" s="161"/>
      <c r="WYL21" s="160"/>
      <c r="WYM21" s="158"/>
      <c r="WYN21" s="159"/>
      <c r="WYP21" s="159"/>
      <c r="WYQ21" s="160"/>
      <c r="WYR21" s="158"/>
      <c r="WYS21" s="159"/>
      <c r="WYT21" s="31"/>
      <c r="WYU21" s="159"/>
      <c r="WYV21" s="160"/>
      <c r="WYW21" s="159"/>
      <c r="WYX21" s="159"/>
      <c r="WYY21" s="161"/>
      <c r="WZB21" s="160"/>
      <c r="WZC21" s="158"/>
      <c r="WZD21" s="159"/>
      <c r="WZF21" s="159"/>
      <c r="WZG21" s="160"/>
      <c r="WZH21" s="158"/>
      <c r="WZI21" s="159"/>
      <c r="WZJ21" s="31"/>
      <c r="WZK21" s="159"/>
      <c r="WZL21" s="160"/>
      <c r="WZM21" s="159"/>
      <c r="WZN21" s="159"/>
      <c r="WZO21" s="161"/>
      <c r="WZR21" s="160"/>
      <c r="WZS21" s="158"/>
      <c r="WZT21" s="159"/>
      <c r="WZV21" s="159"/>
      <c r="WZW21" s="160"/>
      <c r="WZX21" s="158"/>
      <c r="WZY21" s="159"/>
      <c r="WZZ21" s="31"/>
      <c r="XAA21" s="159"/>
      <c r="XAB21" s="160"/>
      <c r="XAC21" s="159"/>
      <c r="XAD21" s="159"/>
      <c r="XAE21" s="161"/>
      <c r="XAH21" s="160"/>
      <c r="XAI21" s="158"/>
      <c r="XAJ21" s="159"/>
      <c r="XAL21" s="159"/>
      <c r="XAM21" s="160"/>
      <c r="XAN21" s="158"/>
      <c r="XAO21" s="159"/>
      <c r="XAP21" s="31"/>
      <c r="XAQ21" s="159"/>
      <c r="XAR21" s="160"/>
      <c r="XAS21" s="159"/>
      <c r="XAT21" s="159"/>
      <c r="XAU21" s="161"/>
      <c r="XAX21" s="160"/>
      <c r="XAY21" s="158"/>
      <c r="XAZ21" s="159"/>
      <c r="XBB21" s="159"/>
      <c r="XBC21" s="160"/>
      <c r="XBD21" s="158"/>
      <c r="XBE21" s="159"/>
      <c r="XBF21" s="31"/>
      <c r="XBG21" s="159"/>
      <c r="XBH21" s="160"/>
      <c r="XBI21" s="159"/>
      <c r="XBJ21" s="159"/>
      <c r="XBK21" s="161"/>
      <c r="XBN21" s="160"/>
      <c r="XBO21" s="158"/>
      <c r="XBP21" s="159"/>
      <c r="XBR21" s="159"/>
      <c r="XBS21" s="160"/>
      <c r="XBT21" s="158"/>
      <c r="XBU21" s="159"/>
      <c r="XBV21" s="31"/>
      <c r="XBW21" s="159"/>
      <c r="XBX21" s="160"/>
      <c r="XBY21" s="159"/>
      <c r="XBZ21" s="159"/>
      <c r="XCA21" s="161"/>
      <c r="XCD21" s="160"/>
      <c r="XCE21" s="158"/>
      <c r="XCF21" s="159"/>
      <c r="XCH21" s="159"/>
      <c r="XCI21" s="160"/>
      <c r="XCJ21" s="158"/>
      <c r="XCK21" s="159"/>
      <c r="XCL21" s="31"/>
      <c r="XCM21" s="159"/>
      <c r="XCN21" s="160"/>
      <c r="XCO21" s="159"/>
      <c r="XCP21" s="159"/>
      <c r="XCQ21" s="161"/>
      <c r="XCT21" s="160"/>
      <c r="XCU21" s="158"/>
      <c r="XCV21" s="159"/>
      <c r="XCX21" s="159"/>
      <c r="XCY21" s="160"/>
      <c r="XCZ21" s="158"/>
      <c r="XDA21" s="159"/>
      <c r="XDB21" s="31"/>
      <c r="XDC21" s="159"/>
      <c r="XDD21" s="160"/>
      <c r="XDE21" s="159"/>
      <c r="XDF21" s="159"/>
      <c r="XDG21" s="161"/>
      <c r="XDJ21" s="160"/>
      <c r="XDK21" s="158"/>
      <c r="XDL21" s="159"/>
      <c r="XDN21" s="159"/>
      <c r="XDO21" s="160"/>
      <c r="XDP21" s="158"/>
      <c r="XDQ21" s="159"/>
      <c r="XDR21" s="31"/>
      <c r="XDS21" s="159"/>
      <c r="XDT21" s="160"/>
      <c r="XDU21" s="159"/>
      <c r="XDV21" s="159"/>
      <c r="XDW21" s="161"/>
      <c r="XDZ21" s="160"/>
      <c r="XEA21" s="158"/>
      <c r="XEB21" s="159"/>
      <c r="XED21" s="159"/>
      <c r="XEE21" s="160"/>
      <c r="XEF21" s="158"/>
      <c r="XEG21" s="159"/>
      <c r="XEH21" s="31"/>
      <c r="XEI21" s="159"/>
      <c r="XEJ21" s="160"/>
      <c r="XEK21" s="159"/>
      <c r="XEL21" s="159"/>
      <c r="XEM21" s="161"/>
      <c r="XEP21" s="160"/>
      <c r="XEQ21" s="158"/>
      <c r="XER21" s="159"/>
      <c r="XET21" s="159"/>
      <c r="XEU21" s="160"/>
      <c r="XEV21" s="158"/>
      <c r="XEW21" s="159"/>
      <c r="XEX21" s="31"/>
      <c r="XEY21" s="159"/>
      <c r="XEZ21" s="160"/>
      <c r="XFA21" s="159"/>
      <c r="XFB21" s="159"/>
      <c r="XFC21" s="16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36" t="s">
        <v>127</v>
      </c>
      <c r="B22" s="337">
        <v>42187</v>
      </c>
      <c r="C22" s="338">
        <v>20</v>
      </c>
      <c r="D22" s="339">
        <v>10.28</v>
      </c>
      <c r="E22" s="340">
        <v>0</v>
      </c>
      <c r="F22" s="339">
        <f t="shared" ref="F22:F26" si="1">C22*D22+E22</f>
        <v>205.6</v>
      </c>
      <c r="G22" s="337">
        <v>42331</v>
      </c>
      <c r="H22" s="338">
        <v>150</v>
      </c>
      <c r="I22" s="339">
        <v>8.7100000000000009</v>
      </c>
      <c r="J22" s="338">
        <v>0.51</v>
      </c>
      <c r="K22" s="339">
        <f>H22*I22-J22</f>
        <v>1305.9900000000002</v>
      </c>
      <c r="L22" s="340"/>
      <c r="M22" s="339"/>
      <c r="N22" s="339"/>
      <c r="O22" s="341"/>
      <c r="R22" s="160"/>
      <c r="S22" s="158"/>
      <c r="T22" s="159"/>
      <c r="V22" s="159"/>
      <c r="W22" s="160"/>
      <c r="X22" s="158"/>
      <c r="Y22" s="159"/>
      <c r="Z22" s="31"/>
      <c r="AA22" s="159"/>
      <c r="AB22" s="160"/>
      <c r="AC22" s="159"/>
      <c r="AD22" s="159"/>
      <c r="AE22" s="161"/>
      <c r="AH22" s="160"/>
      <c r="AI22" s="158"/>
      <c r="AJ22" s="159"/>
      <c r="AL22" s="159"/>
      <c r="AM22" s="160"/>
      <c r="AN22" s="158"/>
      <c r="AO22" s="159"/>
      <c r="AP22" s="31"/>
      <c r="AQ22" s="159"/>
      <c r="AR22" s="160"/>
      <c r="AS22" s="159"/>
      <c r="AT22" s="159"/>
      <c r="AU22" s="161"/>
      <c r="AX22" s="160"/>
      <c r="AY22" s="158"/>
      <c r="AZ22" s="159"/>
      <c r="BB22" s="159"/>
      <c r="BC22" s="160"/>
      <c r="BD22" s="158"/>
      <c r="BE22" s="159"/>
      <c r="BF22" s="31"/>
      <c r="BG22" s="159"/>
      <c r="BH22" s="160"/>
      <c r="BI22" s="159"/>
      <c r="BJ22" s="159"/>
      <c r="BK22" s="161"/>
      <c r="BN22" s="160"/>
      <c r="BO22" s="158"/>
      <c r="BP22" s="159"/>
      <c r="BR22" s="159"/>
      <c r="BS22" s="160"/>
      <c r="BT22" s="158"/>
      <c r="BU22" s="159"/>
      <c r="BV22" s="31"/>
      <c r="BW22" s="159"/>
      <c r="BX22" s="160"/>
      <c r="BY22" s="159"/>
      <c r="BZ22" s="159"/>
      <c r="CA22" s="161"/>
      <c r="CD22" s="160"/>
      <c r="CE22" s="158"/>
      <c r="CF22" s="159"/>
      <c r="CH22" s="159"/>
      <c r="CI22" s="160"/>
      <c r="CJ22" s="158"/>
      <c r="CK22" s="159"/>
      <c r="CL22" s="31"/>
      <c r="CM22" s="159"/>
      <c r="CN22" s="160"/>
      <c r="CO22" s="159"/>
      <c r="CP22" s="159"/>
      <c r="CQ22" s="161"/>
      <c r="CT22" s="160"/>
      <c r="CU22" s="158"/>
      <c r="CV22" s="159"/>
      <c r="CX22" s="159"/>
      <c r="CY22" s="160"/>
      <c r="CZ22" s="158"/>
      <c r="DA22" s="159"/>
      <c r="DB22" s="31"/>
      <c r="DC22" s="159"/>
      <c r="DD22" s="160"/>
      <c r="DE22" s="159"/>
      <c r="DF22" s="159"/>
      <c r="DG22" s="161"/>
      <c r="DJ22" s="160"/>
      <c r="DK22" s="158"/>
      <c r="DL22" s="159"/>
      <c r="DN22" s="159"/>
      <c r="DO22" s="160"/>
      <c r="DP22" s="158"/>
      <c r="DQ22" s="159"/>
      <c r="DR22" s="31"/>
      <c r="DS22" s="159"/>
      <c r="DT22" s="160"/>
      <c r="DU22" s="159"/>
      <c r="DV22" s="159"/>
      <c r="DW22" s="161"/>
      <c r="DZ22" s="160"/>
      <c r="EA22" s="158"/>
      <c r="EB22" s="159"/>
      <c r="ED22" s="159"/>
      <c r="EE22" s="160"/>
      <c r="EF22" s="158"/>
      <c r="EG22" s="159"/>
      <c r="EH22" s="31"/>
      <c r="EI22" s="159"/>
      <c r="EJ22" s="160"/>
      <c r="EK22" s="159"/>
      <c r="EL22" s="159"/>
      <c r="EM22" s="161"/>
      <c r="EP22" s="160"/>
      <c r="EQ22" s="158"/>
      <c r="ER22" s="159"/>
      <c r="ET22" s="159"/>
      <c r="EU22" s="160"/>
      <c r="EV22" s="158"/>
      <c r="EW22" s="159"/>
      <c r="EX22" s="31"/>
      <c r="EY22" s="159"/>
      <c r="EZ22" s="160"/>
      <c r="FA22" s="159"/>
      <c r="FB22" s="159"/>
      <c r="FC22" s="161"/>
      <c r="FF22" s="160"/>
      <c r="FG22" s="158"/>
      <c r="FH22" s="159"/>
      <c r="FJ22" s="159"/>
      <c r="FK22" s="160"/>
      <c r="FL22" s="158"/>
      <c r="FM22" s="159"/>
      <c r="FN22" s="31"/>
      <c r="FO22" s="159"/>
      <c r="FP22" s="160"/>
      <c r="FQ22" s="159"/>
      <c r="FR22" s="159"/>
      <c r="FS22" s="161"/>
      <c r="FV22" s="160"/>
      <c r="FW22" s="158"/>
      <c r="FX22" s="159"/>
      <c r="FZ22" s="159"/>
      <c r="GA22" s="160"/>
      <c r="GB22" s="158"/>
      <c r="GC22" s="159"/>
      <c r="GD22" s="31"/>
      <c r="GE22" s="159"/>
      <c r="GF22" s="160"/>
      <c r="GG22" s="159"/>
      <c r="GH22" s="159"/>
      <c r="GI22" s="161"/>
      <c r="GL22" s="160"/>
      <c r="GM22" s="158"/>
      <c r="GN22" s="159"/>
      <c r="GP22" s="159"/>
      <c r="GQ22" s="160"/>
      <c r="GR22" s="158"/>
      <c r="GS22" s="159"/>
      <c r="GT22" s="31"/>
      <c r="GU22" s="159"/>
      <c r="GV22" s="160"/>
      <c r="GW22" s="159"/>
      <c r="GX22" s="159"/>
      <c r="GY22" s="161"/>
      <c r="HB22" s="160"/>
      <c r="HC22" s="158"/>
      <c r="HD22" s="159"/>
      <c r="HF22" s="159"/>
      <c r="HG22" s="160"/>
      <c r="HH22" s="158"/>
      <c r="HI22" s="159"/>
      <c r="HJ22" s="31"/>
      <c r="HK22" s="159"/>
      <c r="HL22" s="160"/>
      <c r="HM22" s="159"/>
      <c r="HN22" s="159"/>
      <c r="HO22" s="161"/>
      <c r="HR22" s="160"/>
      <c r="HS22" s="158"/>
      <c r="HT22" s="159"/>
      <c r="HV22" s="159"/>
      <c r="HW22" s="160"/>
      <c r="HX22" s="158"/>
      <c r="HY22" s="159"/>
      <c r="HZ22" s="31"/>
      <c r="IA22" s="159"/>
      <c r="IB22" s="160"/>
      <c r="IC22" s="159"/>
      <c r="ID22" s="159"/>
      <c r="IE22" s="161"/>
      <c r="IH22" s="160"/>
      <c r="II22" s="158"/>
      <c r="IJ22" s="159"/>
      <c r="IL22" s="159"/>
      <c r="IM22" s="160"/>
      <c r="IN22" s="158"/>
      <c r="IO22" s="159"/>
      <c r="IP22" s="31"/>
      <c r="IQ22" s="159"/>
      <c r="IR22" s="160"/>
      <c r="IS22" s="159"/>
      <c r="IT22" s="159"/>
      <c r="IU22" s="161"/>
      <c r="IX22" s="160"/>
      <c r="IY22" s="158"/>
      <c r="IZ22" s="159"/>
      <c r="JB22" s="159"/>
      <c r="JC22" s="160"/>
      <c r="JD22" s="158"/>
      <c r="JE22" s="159"/>
      <c r="JF22" s="31"/>
      <c r="JG22" s="159"/>
      <c r="JH22" s="160"/>
      <c r="JI22" s="159"/>
      <c r="JJ22" s="159"/>
      <c r="JK22" s="161"/>
      <c r="JN22" s="160"/>
      <c r="JO22" s="158"/>
      <c r="JP22" s="159"/>
      <c r="JR22" s="159"/>
      <c r="JS22" s="160"/>
      <c r="JT22" s="158"/>
      <c r="JU22" s="159"/>
      <c r="JV22" s="31"/>
      <c r="JW22" s="159"/>
      <c r="JX22" s="160"/>
      <c r="JY22" s="159"/>
      <c r="JZ22" s="159"/>
      <c r="KA22" s="161"/>
      <c r="KD22" s="160"/>
      <c r="KE22" s="158"/>
      <c r="KF22" s="159"/>
      <c r="KH22" s="159"/>
      <c r="KI22" s="160"/>
      <c r="KJ22" s="158"/>
      <c r="KK22" s="159"/>
      <c r="KL22" s="31"/>
      <c r="KM22" s="159"/>
      <c r="KN22" s="160"/>
      <c r="KO22" s="159"/>
      <c r="KP22" s="159"/>
      <c r="KQ22" s="161"/>
      <c r="KT22" s="160"/>
      <c r="KU22" s="158"/>
      <c r="KV22" s="159"/>
      <c r="KX22" s="159"/>
      <c r="KY22" s="160"/>
      <c r="KZ22" s="158"/>
      <c r="LA22" s="159"/>
      <c r="LB22" s="31"/>
      <c r="LC22" s="159"/>
      <c r="LD22" s="160"/>
      <c r="LE22" s="159"/>
      <c r="LF22" s="159"/>
      <c r="LG22" s="161"/>
      <c r="LJ22" s="160"/>
      <c r="LK22" s="158"/>
      <c r="LL22" s="159"/>
      <c r="LN22" s="159"/>
      <c r="LO22" s="160"/>
      <c r="LP22" s="158"/>
      <c r="LQ22" s="159"/>
      <c r="LR22" s="31"/>
      <c r="LS22" s="159"/>
      <c r="LT22" s="160"/>
      <c r="LU22" s="159"/>
      <c r="LV22" s="159"/>
      <c r="LW22" s="161"/>
      <c r="LZ22" s="160"/>
      <c r="MA22" s="158"/>
      <c r="MB22" s="159"/>
      <c r="MD22" s="159"/>
      <c r="ME22" s="160"/>
      <c r="MF22" s="158"/>
      <c r="MG22" s="159"/>
      <c r="MH22" s="31"/>
      <c r="MI22" s="159"/>
      <c r="MJ22" s="160"/>
      <c r="MK22" s="159"/>
      <c r="ML22" s="159"/>
      <c r="MM22" s="161"/>
      <c r="MP22" s="160"/>
      <c r="MQ22" s="158"/>
      <c r="MR22" s="159"/>
      <c r="MT22" s="159"/>
      <c r="MU22" s="160"/>
      <c r="MV22" s="158"/>
      <c r="MW22" s="159"/>
      <c r="MX22" s="31"/>
      <c r="MY22" s="159"/>
      <c r="MZ22" s="160"/>
      <c r="NA22" s="159"/>
      <c r="NB22" s="159"/>
      <c r="NC22" s="161"/>
      <c r="NF22" s="160"/>
      <c r="NG22" s="158"/>
      <c r="NH22" s="159"/>
      <c r="NJ22" s="159"/>
      <c r="NK22" s="160"/>
      <c r="NL22" s="158"/>
      <c r="NM22" s="159"/>
      <c r="NN22" s="31"/>
      <c r="NO22" s="159"/>
      <c r="NP22" s="160"/>
      <c r="NQ22" s="159"/>
      <c r="NR22" s="159"/>
      <c r="NS22" s="161"/>
      <c r="NV22" s="160"/>
      <c r="NW22" s="158"/>
      <c r="NX22" s="159"/>
      <c r="NZ22" s="159"/>
      <c r="OA22" s="160"/>
      <c r="OB22" s="158"/>
      <c r="OC22" s="159"/>
      <c r="OD22" s="31"/>
      <c r="OE22" s="159"/>
      <c r="OF22" s="160"/>
      <c r="OG22" s="159"/>
      <c r="OH22" s="159"/>
      <c r="OI22" s="161"/>
      <c r="OL22" s="160"/>
      <c r="OM22" s="158"/>
      <c r="ON22" s="159"/>
      <c r="OP22" s="159"/>
      <c r="OQ22" s="160"/>
      <c r="OR22" s="158"/>
      <c r="OS22" s="159"/>
      <c r="OT22" s="31"/>
      <c r="OU22" s="159"/>
      <c r="OV22" s="160"/>
      <c r="OW22" s="159"/>
      <c r="OX22" s="159"/>
      <c r="OY22" s="161"/>
      <c r="PB22" s="160"/>
      <c r="PC22" s="158"/>
      <c r="PD22" s="159"/>
      <c r="PF22" s="159"/>
      <c r="PG22" s="160"/>
      <c r="PH22" s="158"/>
      <c r="PI22" s="159"/>
      <c r="PJ22" s="31"/>
      <c r="PK22" s="159"/>
      <c r="PL22" s="160"/>
      <c r="PM22" s="159"/>
      <c r="PN22" s="159"/>
      <c r="PO22" s="161"/>
      <c r="PR22" s="160"/>
      <c r="PS22" s="158"/>
      <c r="PT22" s="159"/>
      <c r="PV22" s="159"/>
      <c r="PW22" s="160"/>
      <c r="PX22" s="158"/>
      <c r="PY22" s="159"/>
      <c r="PZ22" s="31"/>
      <c r="QA22" s="159"/>
      <c r="QB22" s="160"/>
      <c r="QC22" s="159"/>
      <c r="QD22" s="159"/>
      <c r="QE22" s="161"/>
      <c r="QH22" s="160"/>
      <c r="QI22" s="158"/>
      <c r="QJ22" s="159"/>
      <c r="QL22" s="159"/>
      <c r="QM22" s="160"/>
      <c r="QN22" s="158"/>
      <c r="QO22" s="159"/>
      <c r="QP22" s="31"/>
      <c r="QQ22" s="159"/>
      <c r="QR22" s="160"/>
      <c r="QS22" s="159"/>
      <c r="QT22" s="159"/>
      <c r="QU22" s="161"/>
      <c r="QX22" s="160"/>
      <c r="QY22" s="158"/>
      <c r="QZ22" s="159"/>
      <c r="RB22" s="159"/>
      <c r="RC22" s="160"/>
      <c r="RD22" s="158"/>
      <c r="RE22" s="159"/>
      <c r="RF22" s="31"/>
      <c r="RG22" s="159"/>
      <c r="RH22" s="160"/>
      <c r="RI22" s="159"/>
      <c r="RJ22" s="159"/>
      <c r="RK22" s="161"/>
      <c r="RN22" s="160"/>
      <c r="RO22" s="158"/>
      <c r="RP22" s="159"/>
      <c r="RR22" s="159"/>
      <c r="RS22" s="160"/>
      <c r="RT22" s="158"/>
      <c r="RU22" s="159"/>
      <c r="RV22" s="31"/>
      <c r="RW22" s="159"/>
      <c r="RX22" s="160"/>
      <c r="RY22" s="159"/>
      <c r="RZ22" s="159"/>
      <c r="SA22" s="161"/>
      <c r="SD22" s="160"/>
      <c r="SE22" s="158"/>
      <c r="SF22" s="159"/>
      <c r="SH22" s="159"/>
      <c r="SI22" s="160"/>
      <c r="SJ22" s="158"/>
      <c r="SK22" s="159"/>
      <c r="SL22" s="31"/>
      <c r="SM22" s="159"/>
      <c r="SN22" s="160"/>
      <c r="SO22" s="159"/>
      <c r="SP22" s="159"/>
      <c r="SQ22" s="161"/>
      <c r="ST22" s="160"/>
      <c r="SU22" s="158"/>
      <c r="SV22" s="159"/>
      <c r="SX22" s="159"/>
      <c r="SY22" s="160"/>
      <c r="SZ22" s="158"/>
      <c r="TA22" s="159"/>
      <c r="TB22" s="31"/>
      <c r="TC22" s="159"/>
      <c r="TD22" s="160"/>
      <c r="TE22" s="159"/>
      <c r="TF22" s="159"/>
      <c r="TG22" s="161"/>
      <c r="TJ22" s="160"/>
      <c r="TK22" s="158"/>
      <c r="TL22" s="159"/>
      <c r="TN22" s="159"/>
      <c r="TO22" s="160"/>
      <c r="TP22" s="158"/>
      <c r="TQ22" s="159"/>
      <c r="TR22" s="31"/>
      <c r="TS22" s="159"/>
      <c r="TT22" s="160"/>
      <c r="TU22" s="159"/>
      <c r="TV22" s="159"/>
      <c r="TW22" s="161"/>
      <c r="TZ22" s="160"/>
      <c r="UA22" s="158"/>
      <c r="UB22" s="159"/>
      <c r="UD22" s="159"/>
      <c r="UE22" s="160"/>
      <c r="UF22" s="158"/>
      <c r="UG22" s="159"/>
      <c r="UH22" s="31"/>
      <c r="UI22" s="159"/>
      <c r="UJ22" s="160"/>
      <c r="UK22" s="159"/>
      <c r="UL22" s="159"/>
      <c r="UM22" s="161"/>
      <c r="UP22" s="160"/>
      <c r="UQ22" s="158"/>
      <c r="UR22" s="159"/>
      <c r="UT22" s="159"/>
      <c r="UU22" s="160"/>
      <c r="UV22" s="158"/>
      <c r="UW22" s="159"/>
      <c r="UX22" s="31"/>
      <c r="UY22" s="159"/>
      <c r="UZ22" s="160"/>
      <c r="VA22" s="159"/>
      <c r="VB22" s="159"/>
      <c r="VC22" s="161"/>
      <c r="VF22" s="160"/>
      <c r="VG22" s="158"/>
      <c r="VH22" s="159"/>
      <c r="VJ22" s="159"/>
      <c r="VK22" s="160"/>
      <c r="VL22" s="158"/>
      <c r="VM22" s="159"/>
      <c r="VN22" s="31"/>
      <c r="VO22" s="159"/>
      <c r="VP22" s="160"/>
      <c r="VQ22" s="159"/>
      <c r="VR22" s="159"/>
      <c r="VS22" s="161"/>
      <c r="VV22" s="160"/>
      <c r="VW22" s="158"/>
      <c r="VX22" s="159"/>
      <c r="VZ22" s="159"/>
      <c r="WA22" s="160"/>
      <c r="WB22" s="158"/>
      <c r="WC22" s="159"/>
      <c r="WD22" s="31"/>
      <c r="WE22" s="159"/>
      <c r="WF22" s="160"/>
      <c r="WG22" s="159"/>
      <c r="WH22" s="159"/>
      <c r="WI22" s="161"/>
      <c r="WL22" s="160"/>
      <c r="WM22" s="158"/>
      <c r="WN22" s="159"/>
      <c r="WP22" s="159"/>
      <c r="WQ22" s="160"/>
      <c r="WR22" s="158"/>
      <c r="WS22" s="159"/>
      <c r="WT22" s="31"/>
      <c r="WU22" s="159"/>
      <c r="WV22" s="160"/>
      <c r="WW22" s="159"/>
      <c r="WX22" s="159"/>
      <c r="WY22" s="161"/>
      <c r="XB22" s="160"/>
      <c r="XC22" s="158"/>
      <c r="XD22" s="159"/>
      <c r="XF22" s="159"/>
      <c r="XG22" s="160"/>
      <c r="XH22" s="158"/>
      <c r="XI22" s="159"/>
      <c r="XJ22" s="31"/>
      <c r="XK22" s="159"/>
      <c r="XL22" s="160"/>
      <c r="XM22" s="159"/>
      <c r="XN22" s="159"/>
      <c r="XO22" s="161"/>
      <c r="XR22" s="160"/>
      <c r="XS22" s="158"/>
      <c r="XT22" s="159"/>
      <c r="XV22" s="159"/>
      <c r="XW22" s="160"/>
      <c r="XX22" s="158"/>
      <c r="XY22" s="159"/>
      <c r="XZ22" s="31"/>
      <c r="YA22" s="159"/>
      <c r="YB22" s="160"/>
      <c r="YC22" s="159"/>
      <c r="YD22" s="159"/>
      <c r="YE22" s="161"/>
      <c r="YH22" s="160"/>
      <c r="YI22" s="158"/>
      <c r="YJ22" s="159"/>
      <c r="YL22" s="159"/>
      <c r="YM22" s="160"/>
      <c r="YN22" s="158"/>
      <c r="YO22" s="159"/>
      <c r="YP22" s="31"/>
      <c r="YQ22" s="159"/>
      <c r="YR22" s="160"/>
      <c r="YS22" s="159"/>
      <c r="YT22" s="159"/>
      <c r="YU22" s="161"/>
      <c r="YX22" s="160"/>
      <c r="YY22" s="158"/>
      <c r="YZ22" s="159"/>
      <c r="ZB22" s="159"/>
      <c r="ZC22" s="160"/>
      <c r="ZD22" s="158"/>
      <c r="ZE22" s="159"/>
      <c r="ZF22" s="31"/>
      <c r="ZG22" s="159"/>
      <c r="ZH22" s="160"/>
      <c r="ZI22" s="159"/>
      <c r="ZJ22" s="159"/>
      <c r="ZK22" s="161"/>
      <c r="ZN22" s="160"/>
      <c r="ZO22" s="158"/>
      <c r="ZP22" s="159"/>
      <c r="ZR22" s="159"/>
      <c r="ZS22" s="160"/>
      <c r="ZT22" s="158"/>
      <c r="ZU22" s="159"/>
      <c r="ZV22" s="31"/>
      <c r="ZW22" s="159"/>
      <c r="ZX22" s="160"/>
      <c r="ZY22" s="159"/>
      <c r="ZZ22" s="159"/>
      <c r="AAA22" s="161"/>
      <c r="AAD22" s="160"/>
      <c r="AAE22" s="158"/>
      <c r="AAF22" s="159"/>
      <c r="AAH22" s="159"/>
      <c r="AAI22" s="160"/>
      <c r="AAJ22" s="158"/>
      <c r="AAK22" s="159"/>
      <c r="AAL22" s="31"/>
      <c r="AAM22" s="159"/>
      <c r="AAN22" s="160"/>
      <c r="AAO22" s="159"/>
      <c r="AAP22" s="159"/>
      <c r="AAQ22" s="161"/>
      <c r="AAT22" s="160"/>
      <c r="AAU22" s="158"/>
      <c r="AAV22" s="159"/>
      <c r="AAX22" s="159"/>
      <c r="AAY22" s="160"/>
      <c r="AAZ22" s="158"/>
      <c r="ABA22" s="159"/>
      <c r="ABB22" s="31"/>
      <c r="ABC22" s="159"/>
      <c r="ABD22" s="160"/>
      <c r="ABE22" s="159"/>
      <c r="ABF22" s="159"/>
      <c r="ABG22" s="161"/>
      <c r="ABJ22" s="160"/>
      <c r="ABK22" s="158"/>
      <c r="ABL22" s="159"/>
      <c r="ABN22" s="159"/>
      <c r="ABO22" s="160"/>
      <c r="ABP22" s="158"/>
      <c r="ABQ22" s="159"/>
      <c r="ABR22" s="31"/>
      <c r="ABS22" s="159"/>
      <c r="ABT22" s="160"/>
      <c r="ABU22" s="159"/>
      <c r="ABV22" s="159"/>
      <c r="ABW22" s="161"/>
      <c r="ABZ22" s="160"/>
      <c r="ACA22" s="158"/>
      <c r="ACB22" s="159"/>
      <c r="ACD22" s="159"/>
      <c r="ACE22" s="160"/>
      <c r="ACF22" s="158"/>
      <c r="ACG22" s="159"/>
      <c r="ACH22" s="31"/>
      <c r="ACI22" s="159"/>
      <c r="ACJ22" s="160"/>
      <c r="ACK22" s="159"/>
      <c r="ACL22" s="159"/>
      <c r="ACM22" s="161"/>
      <c r="ACP22" s="160"/>
      <c r="ACQ22" s="158"/>
      <c r="ACR22" s="159"/>
      <c r="ACT22" s="159"/>
      <c r="ACU22" s="160"/>
      <c r="ACV22" s="158"/>
      <c r="ACW22" s="159"/>
      <c r="ACX22" s="31"/>
      <c r="ACY22" s="159"/>
      <c r="ACZ22" s="160"/>
      <c r="ADA22" s="159"/>
      <c r="ADB22" s="159"/>
      <c r="ADC22" s="161"/>
      <c r="ADF22" s="160"/>
      <c r="ADG22" s="158"/>
      <c r="ADH22" s="159"/>
      <c r="ADJ22" s="159"/>
      <c r="ADK22" s="160"/>
      <c r="ADL22" s="158"/>
      <c r="ADM22" s="159"/>
      <c r="ADN22" s="31"/>
      <c r="ADO22" s="159"/>
      <c r="ADP22" s="160"/>
      <c r="ADQ22" s="159"/>
      <c r="ADR22" s="159"/>
      <c r="ADS22" s="161"/>
      <c r="ADV22" s="160"/>
      <c r="ADW22" s="158"/>
      <c r="ADX22" s="159"/>
      <c r="ADZ22" s="159"/>
      <c r="AEA22" s="160"/>
      <c r="AEB22" s="158"/>
      <c r="AEC22" s="159"/>
      <c r="AED22" s="31"/>
      <c r="AEE22" s="159"/>
      <c r="AEF22" s="160"/>
      <c r="AEG22" s="159"/>
      <c r="AEH22" s="159"/>
      <c r="AEI22" s="161"/>
      <c r="AEL22" s="160"/>
      <c r="AEM22" s="158"/>
      <c r="AEN22" s="159"/>
      <c r="AEP22" s="159"/>
      <c r="AEQ22" s="160"/>
      <c r="AER22" s="158"/>
      <c r="AES22" s="159"/>
      <c r="AET22" s="31"/>
      <c r="AEU22" s="159"/>
      <c r="AEV22" s="160"/>
      <c r="AEW22" s="159"/>
      <c r="AEX22" s="159"/>
      <c r="AEY22" s="161"/>
      <c r="AFB22" s="160"/>
      <c r="AFC22" s="158"/>
      <c r="AFD22" s="159"/>
      <c r="AFF22" s="159"/>
      <c r="AFG22" s="160"/>
      <c r="AFH22" s="158"/>
      <c r="AFI22" s="159"/>
      <c r="AFJ22" s="31"/>
      <c r="AFK22" s="159"/>
      <c r="AFL22" s="160"/>
      <c r="AFM22" s="159"/>
      <c r="AFN22" s="159"/>
      <c r="AFO22" s="161"/>
      <c r="AFR22" s="160"/>
      <c r="AFS22" s="158"/>
      <c r="AFT22" s="159"/>
      <c r="AFV22" s="159"/>
      <c r="AFW22" s="160"/>
      <c r="AFX22" s="158"/>
      <c r="AFY22" s="159"/>
      <c r="AFZ22" s="31"/>
      <c r="AGA22" s="159"/>
      <c r="AGB22" s="160"/>
      <c r="AGC22" s="159"/>
      <c r="AGD22" s="159"/>
      <c r="AGE22" s="161"/>
      <c r="AGH22" s="160"/>
      <c r="AGI22" s="158"/>
      <c r="AGJ22" s="159"/>
      <c r="AGL22" s="159"/>
      <c r="AGM22" s="160"/>
      <c r="AGN22" s="158"/>
      <c r="AGO22" s="159"/>
      <c r="AGP22" s="31"/>
      <c r="AGQ22" s="159"/>
      <c r="AGR22" s="160"/>
      <c r="AGS22" s="159"/>
      <c r="AGT22" s="159"/>
      <c r="AGU22" s="161"/>
      <c r="AGX22" s="160"/>
      <c r="AGY22" s="158"/>
      <c r="AGZ22" s="159"/>
      <c r="AHB22" s="159"/>
      <c r="AHC22" s="160"/>
      <c r="AHD22" s="158"/>
      <c r="AHE22" s="159"/>
      <c r="AHF22" s="31"/>
      <c r="AHG22" s="159"/>
      <c r="AHH22" s="160"/>
      <c r="AHI22" s="159"/>
      <c r="AHJ22" s="159"/>
      <c r="AHK22" s="161"/>
      <c r="AHN22" s="160"/>
      <c r="AHO22" s="158"/>
      <c r="AHP22" s="159"/>
      <c r="AHR22" s="159"/>
      <c r="AHS22" s="160"/>
      <c r="AHT22" s="158"/>
      <c r="AHU22" s="159"/>
      <c r="AHV22" s="31"/>
      <c r="AHW22" s="159"/>
      <c r="AHX22" s="160"/>
      <c r="AHY22" s="159"/>
      <c r="AHZ22" s="159"/>
      <c r="AIA22" s="161"/>
      <c r="AID22" s="160"/>
      <c r="AIE22" s="158"/>
      <c r="AIF22" s="159"/>
      <c r="AIH22" s="159"/>
      <c r="AII22" s="160"/>
      <c r="AIJ22" s="158"/>
      <c r="AIK22" s="159"/>
      <c r="AIL22" s="31"/>
      <c r="AIM22" s="159"/>
      <c r="AIN22" s="160"/>
      <c r="AIO22" s="159"/>
      <c r="AIP22" s="159"/>
      <c r="AIQ22" s="161"/>
      <c r="AIT22" s="160"/>
      <c r="AIU22" s="158"/>
      <c r="AIV22" s="159"/>
      <c r="AIX22" s="159"/>
      <c r="AIY22" s="160"/>
      <c r="AIZ22" s="158"/>
      <c r="AJA22" s="159"/>
      <c r="AJB22" s="31"/>
      <c r="AJC22" s="159"/>
      <c r="AJD22" s="160"/>
      <c r="AJE22" s="159"/>
      <c r="AJF22" s="159"/>
      <c r="AJG22" s="161"/>
      <c r="AJJ22" s="160"/>
      <c r="AJK22" s="158"/>
      <c r="AJL22" s="159"/>
      <c r="AJN22" s="159"/>
      <c r="AJO22" s="160"/>
      <c r="AJP22" s="158"/>
      <c r="AJQ22" s="159"/>
      <c r="AJR22" s="31"/>
      <c r="AJS22" s="159"/>
      <c r="AJT22" s="160"/>
      <c r="AJU22" s="159"/>
      <c r="AJV22" s="159"/>
      <c r="AJW22" s="161"/>
      <c r="AJZ22" s="160"/>
      <c r="AKA22" s="158"/>
      <c r="AKB22" s="159"/>
      <c r="AKD22" s="159"/>
      <c r="AKE22" s="160"/>
      <c r="AKF22" s="158"/>
      <c r="AKG22" s="159"/>
      <c r="AKH22" s="31"/>
      <c r="AKI22" s="159"/>
      <c r="AKJ22" s="160"/>
      <c r="AKK22" s="159"/>
      <c r="AKL22" s="159"/>
      <c r="AKM22" s="161"/>
      <c r="AKP22" s="160"/>
      <c r="AKQ22" s="158"/>
      <c r="AKR22" s="159"/>
      <c r="AKT22" s="159"/>
      <c r="AKU22" s="160"/>
      <c r="AKV22" s="158"/>
      <c r="AKW22" s="159"/>
      <c r="AKX22" s="31"/>
      <c r="AKY22" s="159"/>
      <c r="AKZ22" s="160"/>
      <c r="ALA22" s="159"/>
      <c r="ALB22" s="159"/>
      <c r="ALC22" s="161"/>
      <c r="ALF22" s="160"/>
      <c r="ALG22" s="158"/>
      <c r="ALH22" s="159"/>
      <c r="ALJ22" s="159"/>
      <c r="ALK22" s="160"/>
      <c r="ALL22" s="158"/>
      <c r="ALM22" s="159"/>
      <c r="ALN22" s="31"/>
      <c r="ALO22" s="159"/>
      <c r="ALP22" s="160"/>
      <c r="ALQ22" s="159"/>
      <c r="ALR22" s="159"/>
      <c r="ALS22" s="161"/>
      <c r="ALV22" s="160"/>
      <c r="ALW22" s="158"/>
      <c r="ALX22" s="159"/>
      <c r="ALZ22" s="159"/>
      <c r="AMA22" s="160"/>
      <c r="AMB22" s="158"/>
      <c r="AMC22" s="159"/>
      <c r="AMD22" s="31"/>
      <c r="AME22" s="159"/>
      <c r="AMF22" s="160"/>
      <c r="AMG22" s="159"/>
      <c r="AMH22" s="159"/>
      <c r="AMI22" s="161"/>
      <c r="AML22" s="160"/>
      <c r="AMM22" s="158"/>
      <c r="AMN22" s="159"/>
      <c r="AMP22" s="159"/>
      <c r="AMQ22" s="160"/>
      <c r="AMR22" s="158"/>
      <c r="AMS22" s="159"/>
      <c r="AMT22" s="31"/>
      <c r="AMU22" s="159"/>
      <c r="AMV22" s="160"/>
      <c r="AMW22" s="159"/>
      <c r="AMX22" s="159"/>
      <c r="AMY22" s="161"/>
      <c r="ANB22" s="160"/>
      <c r="ANC22" s="158"/>
      <c r="AND22" s="159"/>
      <c r="ANF22" s="159"/>
      <c r="ANG22" s="160"/>
      <c r="ANH22" s="158"/>
      <c r="ANI22" s="159"/>
      <c r="ANJ22" s="31"/>
      <c r="ANK22" s="159"/>
      <c r="ANL22" s="160"/>
      <c r="ANM22" s="159"/>
      <c r="ANN22" s="159"/>
      <c r="ANO22" s="161"/>
      <c r="ANR22" s="160"/>
      <c r="ANS22" s="158"/>
      <c r="ANT22" s="159"/>
      <c r="ANV22" s="159"/>
      <c r="ANW22" s="160"/>
      <c r="ANX22" s="158"/>
      <c r="ANY22" s="159"/>
      <c r="ANZ22" s="31"/>
      <c r="AOA22" s="159"/>
      <c r="AOB22" s="160"/>
      <c r="AOC22" s="159"/>
      <c r="AOD22" s="159"/>
      <c r="AOE22" s="161"/>
      <c r="AOH22" s="160"/>
      <c r="AOI22" s="158"/>
      <c r="AOJ22" s="159"/>
      <c r="AOL22" s="159"/>
      <c r="AOM22" s="160"/>
      <c r="AON22" s="158"/>
      <c r="AOO22" s="159"/>
      <c r="AOP22" s="31"/>
      <c r="AOQ22" s="159"/>
      <c r="AOR22" s="160"/>
      <c r="AOS22" s="159"/>
      <c r="AOT22" s="159"/>
      <c r="AOU22" s="161"/>
      <c r="AOX22" s="160"/>
      <c r="AOY22" s="158"/>
      <c r="AOZ22" s="159"/>
      <c r="APB22" s="159"/>
      <c r="APC22" s="160"/>
      <c r="APD22" s="158"/>
      <c r="APE22" s="159"/>
      <c r="APF22" s="31"/>
      <c r="APG22" s="159"/>
      <c r="APH22" s="160"/>
      <c r="API22" s="159"/>
      <c r="APJ22" s="159"/>
      <c r="APK22" s="161"/>
      <c r="APN22" s="160"/>
      <c r="APO22" s="158"/>
      <c r="APP22" s="159"/>
      <c r="APR22" s="159"/>
      <c r="APS22" s="160"/>
      <c r="APT22" s="158"/>
      <c r="APU22" s="159"/>
      <c r="APV22" s="31"/>
      <c r="APW22" s="159"/>
      <c r="APX22" s="160"/>
      <c r="APY22" s="159"/>
      <c r="APZ22" s="159"/>
      <c r="AQA22" s="161"/>
      <c r="AQD22" s="160"/>
      <c r="AQE22" s="158"/>
      <c r="AQF22" s="159"/>
      <c r="AQH22" s="159"/>
      <c r="AQI22" s="160"/>
      <c r="AQJ22" s="158"/>
      <c r="AQK22" s="159"/>
      <c r="AQL22" s="31"/>
      <c r="AQM22" s="159"/>
      <c r="AQN22" s="160"/>
      <c r="AQO22" s="159"/>
      <c r="AQP22" s="159"/>
      <c r="AQQ22" s="161"/>
      <c r="AQT22" s="160"/>
      <c r="AQU22" s="158"/>
      <c r="AQV22" s="159"/>
      <c r="AQX22" s="159"/>
      <c r="AQY22" s="160"/>
      <c r="AQZ22" s="158"/>
      <c r="ARA22" s="159"/>
      <c r="ARB22" s="31"/>
      <c r="ARC22" s="159"/>
      <c r="ARD22" s="160"/>
      <c r="ARE22" s="159"/>
      <c r="ARF22" s="159"/>
      <c r="ARG22" s="161"/>
      <c r="ARJ22" s="160"/>
      <c r="ARK22" s="158"/>
      <c r="ARL22" s="159"/>
      <c r="ARN22" s="159"/>
      <c r="ARO22" s="160"/>
      <c r="ARP22" s="158"/>
      <c r="ARQ22" s="159"/>
      <c r="ARR22" s="31"/>
      <c r="ARS22" s="159"/>
      <c r="ART22" s="160"/>
      <c r="ARU22" s="159"/>
      <c r="ARV22" s="159"/>
      <c r="ARW22" s="161"/>
      <c r="ARZ22" s="160"/>
      <c r="ASA22" s="158"/>
      <c r="ASB22" s="159"/>
      <c r="ASD22" s="159"/>
      <c r="ASE22" s="160"/>
      <c r="ASF22" s="158"/>
      <c r="ASG22" s="159"/>
      <c r="ASH22" s="31"/>
      <c r="ASI22" s="159"/>
      <c r="ASJ22" s="160"/>
      <c r="ASK22" s="159"/>
      <c r="ASL22" s="159"/>
      <c r="ASM22" s="161"/>
      <c r="ASP22" s="160"/>
      <c r="ASQ22" s="158"/>
      <c r="ASR22" s="159"/>
      <c r="AST22" s="159"/>
      <c r="ASU22" s="160"/>
      <c r="ASV22" s="158"/>
      <c r="ASW22" s="159"/>
      <c r="ASX22" s="31"/>
      <c r="ASY22" s="159"/>
      <c r="ASZ22" s="160"/>
      <c r="ATA22" s="159"/>
      <c r="ATB22" s="159"/>
      <c r="ATC22" s="161"/>
      <c r="ATF22" s="160"/>
      <c r="ATG22" s="158"/>
      <c r="ATH22" s="159"/>
      <c r="ATJ22" s="159"/>
      <c r="ATK22" s="160"/>
      <c r="ATL22" s="158"/>
      <c r="ATM22" s="159"/>
      <c r="ATN22" s="31"/>
      <c r="ATO22" s="159"/>
      <c r="ATP22" s="160"/>
      <c r="ATQ22" s="159"/>
      <c r="ATR22" s="159"/>
      <c r="ATS22" s="161"/>
      <c r="ATV22" s="160"/>
      <c r="ATW22" s="158"/>
      <c r="ATX22" s="159"/>
      <c r="ATZ22" s="159"/>
      <c r="AUA22" s="160"/>
      <c r="AUB22" s="158"/>
      <c r="AUC22" s="159"/>
      <c r="AUD22" s="31"/>
      <c r="AUE22" s="159"/>
      <c r="AUF22" s="160"/>
      <c r="AUG22" s="159"/>
      <c r="AUH22" s="159"/>
      <c r="AUI22" s="161"/>
      <c r="AUL22" s="160"/>
      <c r="AUM22" s="158"/>
      <c r="AUN22" s="159"/>
      <c r="AUP22" s="159"/>
      <c r="AUQ22" s="160"/>
      <c r="AUR22" s="158"/>
      <c r="AUS22" s="159"/>
      <c r="AUT22" s="31"/>
      <c r="AUU22" s="159"/>
      <c r="AUV22" s="160"/>
      <c r="AUW22" s="159"/>
      <c r="AUX22" s="159"/>
      <c r="AUY22" s="161"/>
      <c r="AVB22" s="160"/>
      <c r="AVC22" s="158"/>
      <c r="AVD22" s="159"/>
      <c r="AVF22" s="159"/>
      <c r="AVG22" s="160"/>
      <c r="AVH22" s="158"/>
      <c r="AVI22" s="159"/>
      <c r="AVJ22" s="31"/>
      <c r="AVK22" s="159"/>
      <c r="AVL22" s="160"/>
      <c r="AVM22" s="159"/>
      <c r="AVN22" s="159"/>
      <c r="AVO22" s="161"/>
      <c r="AVR22" s="160"/>
      <c r="AVS22" s="158"/>
      <c r="AVT22" s="159"/>
      <c r="AVV22" s="159"/>
      <c r="AVW22" s="160"/>
      <c r="AVX22" s="158"/>
      <c r="AVY22" s="159"/>
      <c r="AVZ22" s="31"/>
      <c r="AWA22" s="159"/>
      <c r="AWB22" s="160"/>
      <c r="AWC22" s="159"/>
      <c r="AWD22" s="159"/>
      <c r="AWE22" s="161"/>
      <c r="AWH22" s="160"/>
      <c r="AWI22" s="158"/>
      <c r="AWJ22" s="159"/>
      <c r="AWL22" s="159"/>
      <c r="AWM22" s="160"/>
      <c r="AWN22" s="158"/>
      <c r="AWO22" s="159"/>
      <c r="AWP22" s="31"/>
      <c r="AWQ22" s="159"/>
      <c r="AWR22" s="160"/>
      <c r="AWS22" s="159"/>
      <c r="AWT22" s="159"/>
      <c r="AWU22" s="161"/>
      <c r="AWX22" s="160"/>
      <c r="AWY22" s="158"/>
      <c r="AWZ22" s="159"/>
      <c r="AXB22" s="159"/>
      <c r="AXC22" s="160"/>
      <c r="AXD22" s="158"/>
      <c r="AXE22" s="159"/>
      <c r="AXF22" s="31"/>
      <c r="AXG22" s="159"/>
      <c r="AXH22" s="160"/>
      <c r="AXI22" s="159"/>
      <c r="AXJ22" s="159"/>
      <c r="AXK22" s="161"/>
      <c r="AXN22" s="160"/>
      <c r="AXO22" s="158"/>
      <c r="AXP22" s="159"/>
      <c r="AXR22" s="159"/>
      <c r="AXS22" s="160"/>
      <c r="AXT22" s="158"/>
      <c r="AXU22" s="159"/>
      <c r="AXV22" s="31"/>
      <c r="AXW22" s="159"/>
      <c r="AXX22" s="160"/>
      <c r="AXY22" s="159"/>
      <c r="AXZ22" s="159"/>
      <c r="AYA22" s="161"/>
      <c r="AYD22" s="160"/>
      <c r="AYE22" s="158"/>
      <c r="AYF22" s="159"/>
      <c r="AYH22" s="159"/>
      <c r="AYI22" s="160"/>
      <c r="AYJ22" s="158"/>
      <c r="AYK22" s="159"/>
      <c r="AYL22" s="31"/>
      <c r="AYM22" s="159"/>
      <c r="AYN22" s="160"/>
      <c r="AYO22" s="159"/>
      <c r="AYP22" s="159"/>
      <c r="AYQ22" s="161"/>
      <c r="AYT22" s="160"/>
      <c r="AYU22" s="158"/>
      <c r="AYV22" s="159"/>
      <c r="AYX22" s="159"/>
      <c r="AYY22" s="160"/>
      <c r="AYZ22" s="158"/>
      <c r="AZA22" s="159"/>
      <c r="AZB22" s="31"/>
      <c r="AZC22" s="159"/>
      <c r="AZD22" s="160"/>
      <c r="AZE22" s="159"/>
      <c r="AZF22" s="159"/>
      <c r="AZG22" s="161"/>
      <c r="AZJ22" s="160"/>
      <c r="AZK22" s="158"/>
      <c r="AZL22" s="159"/>
      <c r="AZN22" s="159"/>
      <c r="AZO22" s="160"/>
      <c r="AZP22" s="158"/>
      <c r="AZQ22" s="159"/>
      <c r="AZR22" s="31"/>
      <c r="AZS22" s="159"/>
      <c r="AZT22" s="160"/>
      <c r="AZU22" s="159"/>
      <c r="AZV22" s="159"/>
      <c r="AZW22" s="161"/>
      <c r="AZZ22" s="160"/>
      <c r="BAA22" s="158"/>
      <c r="BAB22" s="159"/>
      <c r="BAD22" s="159"/>
      <c r="BAE22" s="160"/>
      <c r="BAF22" s="158"/>
      <c r="BAG22" s="159"/>
      <c r="BAH22" s="31"/>
      <c r="BAI22" s="159"/>
      <c r="BAJ22" s="160"/>
      <c r="BAK22" s="159"/>
      <c r="BAL22" s="159"/>
      <c r="BAM22" s="161"/>
      <c r="BAP22" s="160"/>
      <c r="BAQ22" s="158"/>
      <c r="BAR22" s="159"/>
      <c r="BAT22" s="159"/>
      <c r="BAU22" s="160"/>
      <c r="BAV22" s="158"/>
      <c r="BAW22" s="159"/>
      <c r="BAX22" s="31"/>
      <c r="BAY22" s="159"/>
      <c r="BAZ22" s="160"/>
      <c r="BBA22" s="159"/>
      <c r="BBB22" s="159"/>
      <c r="BBC22" s="161"/>
      <c r="BBF22" s="160"/>
      <c r="BBG22" s="158"/>
      <c r="BBH22" s="159"/>
      <c r="BBJ22" s="159"/>
      <c r="BBK22" s="160"/>
      <c r="BBL22" s="158"/>
      <c r="BBM22" s="159"/>
      <c r="BBN22" s="31"/>
      <c r="BBO22" s="159"/>
      <c r="BBP22" s="160"/>
      <c r="BBQ22" s="159"/>
      <c r="BBR22" s="159"/>
      <c r="BBS22" s="161"/>
      <c r="BBV22" s="160"/>
      <c r="BBW22" s="158"/>
      <c r="BBX22" s="159"/>
      <c r="BBZ22" s="159"/>
      <c r="BCA22" s="160"/>
      <c r="BCB22" s="158"/>
      <c r="BCC22" s="159"/>
      <c r="BCD22" s="31"/>
      <c r="BCE22" s="159"/>
      <c r="BCF22" s="160"/>
      <c r="BCG22" s="159"/>
      <c r="BCH22" s="159"/>
      <c r="BCI22" s="161"/>
      <c r="BCL22" s="160"/>
      <c r="BCM22" s="158"/>
      <c r="BCN22" s="159"/>
      <c r="BCP22" s="159"/>
      <c r="BCQ22" s="160"/>
      <c r="BCR22" s="158"/>
      <c r="BCS22" s="159"/>
      <c r="BCT22" s="31"/>
      <c r="BCU22" s="159"/>
      <c r="BCV22" s="160"/>
      <c r="BCW22" s="159"/>
      <c r="BCX22" s="159"/>
      <c r="BCY22" s="161"/>
      <c r="BDB22" s="160"/>
      <c r="BDC22" s="158"/>
      <c r="BDD22" s="159"/>
      <c r="BDF22" s="159"/>
      <c r="BDG22" s="160"/>
      <c r="BDH22" s="158"/>
      <c r="BDI22" s="159"/>
      <c r="BDJ22" s="31"/>
      <c r="BDK22" s="159"/>
      <c r="BDL22" s="160"/>
      <c r="BDM22" s="159"/>
      <c r="BDN22" s="159"/>
      <c r="BDO22" s="161"/>
      <c r="BDR22" s="160"/>
      <c r="BDS22" s="158"/>
      <c r="BDT22" s="159"/>
      <c r="BDV22" s="159"/>
      <c r="BDW22" s="160"/>
      <c r="BDX22" s="158"/>
      <c r="BDY22" s="159"/>
      <c r="BDZ22" s="31"/>
      <c r="BEA22" s="159"/>
      <c r="BEB22" s="160"/>
      <c r="BEC22" s="159"/>
      <c r="BED22" s="159"/>
      <c r="BEE22" s="161"/>
      <c r="BEH22" s="160"/>
      <c r="BEI22" s="158"/>
      <c r="BEJ22" s="159"/>
      <c r="BEL22" s="159"/>
      <c r="BEM22" s="160"/>
      <c r="BEN22" s="158"/>
      <c r="BEO22" s="159"/>
      <c r="BEP22" s="31"/>
      <c r="BEQ22" s="159"/>
      <c r="BER22" s="160"/>
      <c r="BES22" s="159"/>
      <c r="BET22" s="159"/>
      <c r="BEU22" s="161"/>
      <c r="BEX22" s="160"/>
      <c r="BEY22" s="158"/>
      <c r="BEZ22" s="159"/>
      <c r="BFB22" s="159"/>
      <c r="BFC22" s="160"/>
      <c r="BFD22" s="158"/>
      <c r="BFE22" s="159"/>
      <c r="BFF22" s="31"/>
      <c r="BFG22" s="159"/>
      <c r="BFH22" s="160"/>
      <c r="BFI22" s="159"/>
      <c r="BFJ22" s="159"/>
      <c r="BFK22" s="161"/>
      <c r="BFN22" s="160"/>
      <c r="BFO22" s="158"/>
      <c r="BFP22" s="159"/>
      <c r="BFR22" s="159"/>
      <c r="BFS22" s="160"/>
      <c r="BFT22" s="158"/>
      <c r="BFU22" s="159"/>
      <c r="BFV22" s="31"/>
      <c r="BFW22" s="159"/>
      <c r="BFX22" s="160"/>
      <c r="BFY22" s="159"/>
      <c r="BFZ22" s="159"/>
      <c r="BGA22" s="161"/>
      <c r="BGD22" s="160"/>
      <c r="BGE22" s="158"/>
      <c r="BGF22" s="159"/>
      <c r="BGH22" s="159"/>
      <c r="BGI22" s="160"/>
      <c r="BGJ22" s="158"/>
      <c r="BGK22" s="159"/>
      <c r="BGL22" s="31"/>
      <c r="BGM22" s="159"/>
      <c r="BGN22" s="160"/>
      <c r="BGO22" s="159"/>
      <c r="BGP22" s="159"/>
      <c r="BGQ22" s="161"/>
      <c r="BGT22" s="160"/>
      <c r="BGU22" s="158"/>
      <c r="BGV22" s="159"/>
      <c r="BGX22" s="159"/>
      <c r="BGY22" s="160"/>
      <c r="BGZ22" s="158"/>
      <c r="BHA22" s="159"/>
      <c r="BHB22" s="31"/>
      <c r="BHC22" s="159"/>
      <c r="BHD22" s="160"/>
      <c r="BHE22" s="159"/>
      <c r="BHF22" s="159"/>
      <c r="BHG22" s="161"/>
      <c r="BHJ22" s="160"/>
      <c r="BHK22" s="158"/>
      <c r="BHL22" s="159"/>
      <c r="BHN22" s="159"/>
      <c r="BHO22" s="160"/>
      <c r="BHP22" s="158"/>
      <c r="BHQ22" s="159"/>
      <c r="BHR22" s="31"/>
      <c r="BHS22" s="159"/>
      <c r="BHT22" s="160"/>
      <c r="BHU22" s="159"/>
      <c r="BHV22" s="159"/>
      <c r="BHW22" s="161"/>
      <c r="BHZ22" s="160"/>
      <c r="BIA22" s="158"/>
      <c r="BIB22" s="159"/>
      <c r="BID22" s="159"/>
      <c r="BIE22" s="160"/>
      <c r="BIF22" s="158"/>
      <c r="BIG22" s="159"/>
      <c r="BIH22" s="31"/>
      <c r="BII22" s="159"/>
      <c r="BIJ22" s="160"/>
      <c r="BIK22" s="159"/>
      <c r="BIL22" s="159"/>
      <c r="BIM22" s="161"/>
      <c r="BIP22" s="160"/>
      <c r="BIQ22" s="158"/>
      <c r="BIR22" s="159"/>
      <c r="BIT22" s="159"/>
      <c r="BIU22" s="160"/>
      <c r="BIV22" s="158"/>
      <c r="BIW22" s="159"/>
      <c r="BIX22" s="31"/>
      <c r="BIY22" s="159"/>
      <c r="BIZ22" s="160"/>
      <c r="BJA22" s="159"/>
      <c r="BJB22" s="159"/>
      <c r="BJC22" s="161"/>
      <c r="BJF22" s="160"/>
      <c r="BJG22" s="158"/>
      <c r="BJH22" s="159"/>
      <c r="BJJ22" s="159"/>
      <c r="BJK22" s="160"/>
      <c r="BJL22" s="158"/>
      <c r="BJM22" s="159"/>
      <c r="BJN22" s="31"/>
      <c r="BJO22" s="159"/>
      <c r="BJP22" s="160"/>
      <c r="BJQ22" s="159"/>
      <c r="BJR22" s="159"/>
      <c r="BJS22" s="161"/>
      <c r="BJV22" s="160"/>
      <c r="BJW22" s="158"/>
      <c r="BJX22" s="159"/>
      <c r="BJZ22" s="159"/>
      <c r="BKA22" s="160"/>
      <c r="BKB22" s="158"/>
      <c r="BKC22" s="159"/>
      <c r="BKD22" s="31"/>
      <c r="BKE22" s="159"/>
      <c r="BKF22" s="160"/>
      <c r="BKG22" s="159"/>
      <c r="BKH22" s="159"/>
      <c r="BKI22" s="161"/>
      <c r="BKL22" s="160"/>
      <c r="BKM22" s="158"/>
      <c r="BKN22" s="159"/>
      <c r="BKP22" s="159"/>
      <c r="BKQ22" s="160"/>
      <c r="BKR22" s="158"/>
      <c r="BKS22" s="159"/>
      <c r="BKT22" s="31"/>
      <c r="BKU22" s="159"/>
      <c r="BKV22" s="160"/>
      <c r="BKW22" s="159"/>
      <c r="BKX22" s="159"/>
      <c r="BKY22" s="161"/>
      <c r="BLB22" s="160"/>
      <c r="BLC22" s="158"/>
      <c r="BLD22" s="159"/>
      <c r="BLF22" s="159"/>
      <c r="BLG22" s="160"/>
      <c r="BLH22" s="158"/>
      <c r="BLI22" s="159"/>
      <c r="BLJ22" s="31"/>
      <c r="BLK22" s="159"/>
      <c r="BLL22" s="160"/>
      <c r="BLM22" s="159"/>
      <c r="BLN22" s="159"/>
      <c r="BLO22" s="161"/>
      <c r="BLR22" s="160"/>
      <c r="BLS22" s="158"/>
      <c r="BLT22" s="159"/>
      <c r="BLV22" s="159"/>
      <c r="BLW22" s="160"/>
      <c r="BLX22" s="158"/>
      <c r="BLY22" s="159"/>
      <c r="BLZ22" s="31"/>
      <c r="BMA22" s="159"/>
      <c r="BMB22" s="160"/>
      <c r="BMC22" s="159"/>
      <c r="BMD22" s="159"/>
      <c r="BME22" s="161"/>
      <c r="BMH22" s="160"/>
      <c r="BMI22" s="158"/>
      <c r="BMJ22" s="159"/>
      <c r="BML22" s="159"/>
      <c r="BMM22" s="160"/>
      <c r="BMN22" s="158"/>
      <c r="BMO22" s="159"/>
      <c r="BMP22" s="31"/>
      <c r="BMQ22" s="159"/>
      <c r="BMR22" s="160"/>
      <c r="BMS22" s="159"/>
      <c r="BMT22" s="159"/>
      <c r="BMU22" s="161"/>
      <c r="BMX22" s="160"/>
      <c r="BMY22" s="158"/>
      <c r="BMZ22" s="159"/>
      <c r="BNB22" s="159"/>
      <c r="BNC22" s="160"/>
      <c r="BND22" s="158"/>
      <c r="BNE22" s="159"/>
      <c r="BNF22" s="31"/>
      <c r="BNG22" s="159"/>
      <c r="BNH22" s="160"/>
      <c r="BNI22" s="159"/>
      <c r="BNJ22" s="159"/>
      <c r="BNK22" s="161"/>
      <c r="BNN22" s="160"/>
      <c r="BNO22" s="158"/>
      <c r="BNP22" s="159"/>
      <c r="BNR22" s="159"/>
      <c r="BNS22" s="160"/>
      <c r="BNT22" s="158"/>
      <c r="BNU22" s="159"/>
      <c r="BNV22" s="31"/>
      <c r="BNW22" s="159"/>
      <c r="BNX22" s="160"/>
      <c r="BNY22" s="159"/>
      <c r="BNZ22" s="159"/>
      <c r="BOA22" s="161"/>
      <c r="BOD22" s="160"/>
      <c r="BOE22" s="158"/>
      <c r="BOF22" s="159"/>
      <c r="BOH22" s="159"/>
      <c r="BOI22" s="160"/>
      <c r="BOJ22" s="158"/>
      <c r="BOK22" s="159"/>
      <c r="BOL22" s="31"/>
      <c r="BOM22" s="159"/>
      <c r="BON22" s="160"/>
      <c r="BOO22" s="159"/>
      <c r="BOP22" s="159"/>
      <c r="BOQ22" s="161"/>
      <c r="BOT22" s="160"/>
      <c r="BOU22" s="158"/>
      <c r="BOV22" s="159"/>
      <c r="BOX22" s="159"/>
      <c r="BOY22" s="160"/>
      <c r="BOZ22" s="158"/>
      <c r="BPA22" s="159"/>
      <c r="BPB22" s="31"/>
      <c r="BPC22" s="159"/>
      <c r="BPD22" s="160"/>
      <c r="BPE22" s="159"/>
      <c r="BPF22" s="159"/>
      <c r="BPG22" s="161"/>
      <c r="BPJ22" s="160"/>
      <c r="BPK22" s="158"/>
      <c r="BPL22" s="159"/>
      <c r="BPN22" s="159"/>
      <c r="BPO22" s="160"/>
      <c r="BPP22" s="158"/>
      <c r="BPQ22" s="159"/>
      <c r="BPR22" s="31"/>
      <c r="BPS22" s="159"/>
      <c r="BPT22" s="160"/>
      <c r="BPU22" s="159"/>
      <c r="BPV22" s="159"/>
      <c r="BPW22" s="161"/>
      <c r="BPZ22" s="160"/>
      <c r="BQA22" s="158"/>
      <c r="BQB22" s="159"/>
      <c r="BQD22" s="159"/>
      <c r="BQE22" s="160"/>
      <c r="BQF22" s="158"/>
      <c r="BQG22" s="159"/>
      <c r="BQH22" s="31"/>
      <c r="BQI22" s="159"/>
      <c r="BQJ22" s="160"/>
      <c r="BQK22" s="159"/>
      <c r="BQL22" s="159"/>
      <c r="BQM22" s="161"/>
      <c r="BQP22" s="160"/>
      <c r="BQQ22" s="158"/>
      <c r="BQR22" s="159"/>
      <c r="BQT22" s="159"/>
      <c r="BQU22" s="160"/>
      <c r="BQV22" s="158"/>
      <c r="BQW22" s="159"/>
      <c r="BQX22" s="31"/>
      <c r="BQY22" s="159"/>
      <c r="BQZ22" s="160"/>
      <c r="BRA22" s="159"/>
      <c r="BRB22" s="159"/>
      <c r="BRC22" s="161"/>
      <c r="BRF22" s="160"/>
      <c r="BRG22" s="158"/>
      <c r="BRH22" s="159"/>
      <c r="BRJ22" s="159"/>
      <c r="BRK22" s="160"/>
      <c r="BRL22" s="158"/>
      <c r="BRM22" s="159"/>
      <c r="BRN22" s="31"/>
      <c r="BRO22" s="159"/>
      <c r="BRP22" s="160"/>
      <c r="BRQ22" s="159"/>
      <c r="BRR22" s="159"/>
      <c r="BRS22" s="161"/>
      <c r="BRV22" s="160"/>
      <c r="BRW22" s="158"/>
      <c r="BRX22" s="159"/>
      <c r="BRZ22" s="159"/>
      <c r="BSA22" s="160"/>
      <c r="BSB22" s="158"/>
      <c r="BSC22" s="159"/>
      <c r="BSD22" s="31"/>
      <c r="BSE22" s="159"/>
      <c r="BSF22" s="160"/>
      <c r="BSG22" s="159"/>
      <c r="BSH22" s="159"/>
      <c r="BSI22" s="161"/>
      <c r="BSL22" s="160"/>
      <c r="BSM22" s="158"/>
      <c r="BSN22" s="159"/>
      <c r="BSP22" s="159"/>
      <c r="BSQ22" s="160"/>
      <c r="BSR22" s="158"/>
      <c r="BSS22" s="159"/>
      <c r="BST22" s="31"/>
      <c r="BSU22" s="159"/>
      <c r="BSV22" s="160"/>
      <c r="BSW22" s="159"/>
      <c r="BSX22" s="159"/>
      <c r="BSY22" s="161"/>
      <c r="BTB22" s="160"/>
      <c r="BTC22" s="158"/>
      <c r="BTD22" s="159"/>
      <c r="BTF22" s="159"/>
      <c r="BTG22" s="160"/>
      <c r="BTH22" s="158"/>
      <c r="BTI22" s="159"/>
      <c r="BTJ22" s="31"/>
      <c r="BTK22" s="159"/>
      <c r="BTL22" s="160"/>
      <c r="BTM22" s="159"/>
      <c r="BTN22" s="159"/>
      <c r="BTO22" s="161"/>
      <c r="BTR22" s="160"/>
      <c r="BTS22" s="158"/>
      <c r="BTT22" s="159"/>
      <c r="BTV22" s="159"/>
      <c r="BTW22" s="160"/>
      <c r="BTX22" s="158"/>
      <c r="BTY22" s="159"/>
      <c r="BTZ22" s="31"/>
      <c r="BUA22" s="159"/>
      <c r="BUB22" s="160"/>
      <c r="BUC22" s="159"/>
      <c r="BUD22" s="159"/>
      <c r="BUE22" s="161"/>
      <c r="BUH22" s="160"/>
      <c r="BUI22" s="158"/>
      <c r="BUJ22" s="159"/>
      <c r="BUL22" s="159"/>
      <c r="BUM22" s="160"/>
      <c r="BUN22" s="158"/>
      <c r="BUO22" s="159"/>
      <c r="BUP22" s="31"/>
      <c r="BUQ22" s="159"/>
      <c r="BUR22" s="160"/>
      <c r="BUS22" s="159"/>
      <c r="BUT22" s="159"/>
      <c r="BUU22" s="161"/>
      <c r="BUX22" s="160"/>
      <c r="BUY22" s="158"/>
      <c r="BUZ22" s="159"/>
      <c r="BVB22" s="159"/>
      <c r="BVC22" s="160"/>
      <c r="BVD22" s="158"/>
      <c r="BVE22" s="159"/>
      <c r="BVF22" s="31"/>
      <c r="BVG22" s="159"/>
      <c r="BVH22" s="160"/>
      <c r="BVI22" s="159"/>
      <c r="BVJ22" s="159"/>
      <c r="BVK22" s="161"/>
      <c r="BVN22" s="160"/>
      <c r="BVO22" s="158"/>
      <c r="BVP22" s="159"/>
      <c r="BVR22" s="159"/>
      <c r="BVS22" s="160"/>
      <c r="BVT22" s="158"/>
      <c r="BVU22" s="159"/>
      <c r="BVV22" s="31"/>
      <c r="BVW22" s="159"/>
      <c r="BVX22" s="160"/>
      <c r="BVY22" s="159"/>
      <c r="BVZ22" s="159"/>
      <c r="BWA22" s="161"/>
      <c r="BWD22" s="160"/>
      <c r="BWE22" s="158"/>
      <c r="BWF22" s="159"/>
      <c r="BWH22" s="159"/>
      <c r="BWI22" s="160"/>
      <c r="BWJ22" s="158"/>
      <c r="BWK22" s="159"/>
      <c r="BWL22" s="31"/>
      <c r="BWM22" s="159"/>
      <c r="BWN22" s="160"/>
      <c r="BWO22" s="159"/>
      <c r="BWP22" s="159"/>
      <c r="BWQ22" s="161"/>
      <c r="BWT22" s="160"/>
      <c r="BWU22" s="158"/>
      <c r="BWV22" s="159"/>
      <c r="BWX22" s="159"/>
      <c r="BWY22" s="160"/>
      <c r="BWZ22" s="158"/>
      <c r="BXA22" s="159"/>
      <c r="BXB22" s="31"/>
      <c r="BXC22" s="159"/>
      <c r="BXD22" s="160"/>
      <c r="BXE22" s="159"/>
      <c r="BXF22" s="159"/>
      <c r="BXG22" s="161"/>
      <c r="BXJ22" s="160"/>
      <c r="BXK22" s="158"/>
      <c r="BXL22" s="159"/>
      <c r="BXN22" s="159"/>
      <c r="BXO22" s="160"/>
      <c r="BXP22" s="158"/>
      <c r="BXQ22" s="159"/>
      <c r="BXR22" s="31"/>
      <c r="BXS22" s="159"/>
      <c r="BXT22" s="160"/>
      <c r="BXU22" s="159"/>
      <c r="BXV22" s="159"/>
      <c r="BXW22" s="161"/>
      <c r="BXZ22" s="160"/>
      <c r="BYA22" s="158"/>
      <c r="BYB22" s="159"/>
      <c r="BYD22" s="159"/>
      <c r="BYE22" s="160"/>
      <c r="BYF22" s="158"/>
      <c r="BYG22" s="159"/>
      <c r="BYH22" s="31"/>
      <c r="BYI22" s="159"/>
      <c r="BYJ22" s="160"/>
      <c r="BYK22" s="159"/>
      <c r="BYL22" s="159"/>
      <c r="BYM22" s="161"/>
      <c r="BYP22" s="160"/>
      <c r="BYQ22" s="158"/>
      <c r="BYR22" s="159"/>
      <c r="BYT22" s="159"/>
      <c r="BYU22" s="160"/>
      <c r="BYV22" s="158"/>
      <c r="BYW22" s="159"/>
      <c r="BYX22" s="31"/>
      <c r="BYY22" s="159"/>
      <c r="BYZ22" s="160"/>
      <c r="BZA22" s="159"/>
      <c r="BZB22" s="159"/>
      <c r="BZC22" s="161"/>
      <c r="BZF22" s="160"/>
      <c r="BZG22" s="158"/>
      <c r="BZH22" s="159"/>
      <c r="BZJ22" s="159"/>
      <c r="BZK22" s="160"/>
      <c r="BZL22" s="158"/>
      <c r="BZM22" s="159"/>
      <c r="BZN22" s="31"/>
      <c r="BZO22" s="159"/>
      <c r="BZP22" s="160"/>
      <c r="BZQ22" s="159"/>
      <c r="BZR22" s="159"/>
      <c r="BZS22" s="161"/>
      <c r="BZV22" s="160"/>
      <c r="BZW22" s="158"/>
      <c r="BZX22" s="159"/>
      <c r="BZZ22" s="159"/>
      <c r="CAA22" s="160"/>
      <c r="CAB22" s="158"/>
      <c r="CAC22" s="159"/>
      <c r="CAD22" s="31"/>
      <c r="CAE22" s="159"/>
      <c r="CAF22" s="160"/>
      <c r="CAG22" s="159"/>
      <c r="CAH22" s="159"/>
      <c r="CAI22" s="161"/>
      <c r="CAL22" s="160"/>
      <c r="CAM22" s="158"/>
      <c r="CAN22" s="159"/>
      <c r="CAP22" s="159"/>
      <c r="CAQ22" s="160"/>
      <c r="CAR22" s="158"/>
      <c r="CAS22" s="159"/>
      <c r="CAT22" s="31"/>
      <c r="CAU22" s="159"/>
      <c r="CAV22" s="160"/>
      <c r="CAW22" s="159"/>
      <c r="CAX22" s="159"/>
      <c r="CAY22" s="161"/>
      <c r="CBB22" s="160"/>
      <c r="CBC22" s="158"/>
      <c r="CBD22" s="159"/>
      <c r="CBF22" s="159"/>
      <c r="CBG22" s="160"/>
      <c r="CBH22" s="158"/>
      <c r="CBI22" s="159"/>
      <c r="CBJ22" s="31"/>
      <c r="CBK22" s="159"/>
      <c r="CBL22" s="160"/>
      <c r="CBM22" s="159"/>
      <c r="CBN22" s="159"/>
      <c r="CBO22" s="161"/>
      <c r="CBR22" s="160"/>
      <c r="CBS22" s="158"/>
      <c r="CBT22" s="159"/>
      <c r="CBV22" s="159"/>
      <c r="CBW22" s="160"/>
      <c r="CBX22" s="158"/>
      <c r="CBY22" s="159"/>
      <c r="CBZ22" s="31"/>
      <c r="CCA22" s="159"/>
      <c r="CCB22" s="160"/>
      <c r="CCC22" s="159"/>
      <c r="CCD22" s="159"/>
      <c r="CCE22" s="161"/>
      <c r="CCH22" s="160"/>
      <c r="CCI22" s="158"/>
      <c r="CCJ22" s="159"/>
      <c r="CCL22" s="159"/>
      <c r="CCM22" s="160"/>
      <c r="CCN22" s="158"/>
      <c r="CCO22" s="159"/>
      <c r="CCP22" s="31"/>
      <c r="CCQ22" s="159"/>
      <c r="CCR22" s="160"/>
      <c r="CCS22" s="159"/>
      <c r="CCT22" s="159"/>
      <c r="CCU22" s="161"/>
      <c r="CCX22" s="160"/>
      <c r="CCY22" s="158"/>
      <c r="CCZ22" s="159"/>
      <c r="CDB22" s="159"/>
      <c r="CDC22" s="160"/>
      <c r="CDD22" s="158"/>
      <c r="CDE22" s="159"/>
      <c r="CDF22" s="31"/>
      <c r="CDG22" s="159"/>
      <c r="CDH22" s="160"/>
      <c r="CDI22" s="159"/>
      <c r="CDJ22" s="159"/>
      <c r="CDK22" s="161"/>
      <c r="CDN22" s="160"/>
      <c r="CDO22" s="158"/>
      <c r="CDP22" s="159"/>
      <c r="CDR22" s="159"/>
      <c r="CDS22" s="160"/>
      <c r="CDT22" s="158"/>
      <c r="CDU22" s="159"/>
      <c r="CDV22" s="31"/>
      <c r="CDW22" s="159"/>
      <c r="CDX22" s="160"/>
      <c r="CDY22" s="159"/>
      <c r="CDZ22" s="159"/>
      <c r="CEA22" s="161"/>
      <c r="CED22" s="160"/>
      <c r="CEE22" s="158"/>
      <c r="CEF22" s="159"/>
      <c r="CEH22" s="159"/>
      <c r="CEI22" s="160"/>
      <c r="CEJ22" s="158"/>
      <c r="CEK22" s="159"/>
      <c r="CEL22" s="31"/>
      <c r="CEM22" s="159"/>
      <c r="CEN22" s="160"/>
      <c r="CEO22" s="159"/>
      <c r="CEP22" s="159"/>
      <c r="CEQ22" s="161"/>
      <c r="CET22" s="160"/>
      <c r="CEU22" s="158"/>
      <c r="CEV22" s="159"/>
      <c r="CEX22" s="159"/>
      <c r="CEY22" s="160"/>
      <c r="CEZ22" s="158"/>
      <c r="CFA22" s="159"/>
      <c r="CFB22" s="31"/>
      <c r="CFC22" s="159"/>
      <c r="CFD22" s="160"/>
      <c r="CFE22" s="159"/>
      <c r="CFF22" s="159"/>
      <c r="CFG22" s="161"/>
      <c r="CFJ22" s="160"/>
      <c r="CFK22" s="158"/>
      <c r="CFL22" s="159"/>
      <c r="CFN22" s="159"/>
      <c r="CFO22" s="160"/>
      <c r="CFP22" s="158"/>
      <c r="CFQ22" s="159"/>
      <c r="CFR22" s="31"/>
      <c r="CFS22" s="159"/>
      <c r="CFT22" s="160"/>
      <c r="CFU22" s="159"/>
      <c r="CFV22" s="159"/>
      <c r="CFW22" s="161"/>
      <c r="CFZ22" s="160"/>
      <c r="CGA22" s="158"/>
      <c r="CGB22" s="159"/>
      <c r="CGD22" s="159"/>
      <c r="CGE22" s="160"/>
      <c r="CGF22" s="158"/>
      <c r="CGG22" s="159"/>
      <c r="CGH22" s="31"/>
      <c r="CGI22" s="159"/>
      <c r="CGJ22" s="160"/>
      <c r="CGK22" s="159"/>
      <c r="CGL22" s="159"/>
      <c r="CGM22" s="161"/>
      <c r="CGP22" s="160"/>
      <c r="CGQ22" s="158"/>
      <c r="CGR22" s="159"/>
      <c r="CGT22" s="159"/>
      <c r="CGU22" s="160"/>
      <c r="CGV22" s="158"/>
      <c r="CGW22" s="159"/>
      <c r="CGX22" s="31"/>
      <c r="CGY22" s="159"/>
      <c r="CGZ22" s="160"/>
      <c r="CHA22" s="159"/>
      <c r="CHB22" s="159"/>
      <c r="CHC22" s="161"/>
      <c r="CHF22" s="160"/>
      <c r="CHG22" s="158"/>
      <c r="CHH22" s="159"/>
      <c r="CHJ22" s="159"/>
      <c r="CHK22" s="160"/>
      <c r="CHL22" s="158"/>
      <c r="CHM22" s="159"/>
      <c r="CHN22" s="31"/>
      <c r="CHO22" s="159"/>
      <c r="CHP22" s="160"/>
      <c r="CHQ22" s="159"/>
      <c r="CHR22" s="159"/>
      <c r="CHS22" s="161"/>
      <c r="CHV22" s="160"/>
      <c r="CHW22" s="158"/>
      <c r="CHX22" s="159"/>
      <c r="CHZ22" s="159"/>
      <c r="CIA22" s="160"/>
      <c r="CIB22" s="158"/>
      <c r="CIC22" s="159"/>
      <c r="CID22" s="31"/>
      <c r="CIE22" s="159"/>
      <c r="CIF22" s="160"/>
      <c r="CIG22" s="159"/>
      <c r="CIH22" s="159"/>
      <c r="CII22" s="161"/>
      <c r="CIL22" s="160"/>
      <c r="CIM22" s="158"/>
      <c r="CIN22" s="159"/>
      <c r="CIP22" s="159"/>
      <c r="CIQ22" s="160"/>
      <c r="CIR22" s="158"/>
      <c r="CIS22" s="159"/>
      <c r="CIT22" s="31"/>
      <c r="CIU22" s="159"/>
      <c r="CIV22" s="160"/>
      <c r="CIW22" s="159"/>
      <c r="CIX22" s="159"/>
      <c r="CIY22" s="161"/>
      <c r="CJB22" s="160"/>
      <c r="CJC22" s="158"/>
      <c r="CJD22" s="159"/>
      <c r="CJF22" s="159"/>
      <c r="CJG22" s="160"/>
      <c r="CJH22" s="158"/>
      <c r="CJI22" s="159"/>
      <c r="CJJ22" s="31"/>
      <c r="CJK22" s="159"/>
      <c r="CJL22" s="160"/>
      <c r="CJM22" s="159"/>
      <c r="CJN22" s="159"/>
      <c r="CJO22" s="161"/>
      <c r="CJR22" s="160"/>
      <c r="CJS22" s="158"/>
      <c r="CJT22" s="159"/>
      <c r="CJV22" s="159"/>
      <c r="CJW22" s="160"/>
      <c r="CJX22" s="158"/>
      <c r="CJY22" s="159"/>
      <c r="CJZ22" s="31"/>
      <c r="CKA22" s="159"/>
      <c r="CKB22" s="160"/>
      <c r="CKC22" s="159"/>
      <c r="CKD22" s="159"/>
      <c r="CKE22" s="161"/>
      <c r="CKH22" s="160"/>
      <c r="CKI22" s="158"/>
      <c r="CKJ22" s="159"/>
      <c r="CKL22" s="159"/>
      <c r="CKM22" s="160"/>
      <c r="CKN22" s="158"/>
      <c r="CKO22" s="159"/>
      <c r="CKP22" s="31"/>
      <c r="CKQ22" s="159"/>
      <c r="CKR22" s="160"/>
      <c r="CKS22" s="159"/>
      <c r="CKT22" s="159"/>
      <c r="CKU22" s="161"/>
      <c r="CKX22" s="160"/>
      <c r="CKY22" s="158"/>
      <c r="CKZ22" s="159"/>
      <c r="CLB22" s="159"/>
      <c r="CLC22" s="160"/>
      <c r="CLD22" s="158"/>
      <c r="CLE22" s="159"/>
      <c r="CLF22" s="31"/>
      <c r="CLG22" s="159"/>
      <c r="CLH22" s="160"/>
      <c r="CLI22" s="159"/>
      <c r="CLJ22" s="159"/>
      <c r="CLK22" s="161"/>
      <c r="CLN22" s="160"/>
      <c r="CLO22" s="158"/>
      <c r="CLP22" s="159"/>
      <c r="CLR22" s="159"/>
      <c r="CLS22" s="160"/>
      <c r="CLT22" s="158"/>
      <c r="CLU22" s="159"/>
      <c r="CLV22" s="31"/>
      <c r="CLW22" s="159"/>
      <c r="CLX22" s="160"/>
      <c r="CLY22" s="159"/>
      <c r="CLZ22" s="159"/>
      <c r="CMA22" s="161"/>
      <c r="CMD22" s="160"/>
      <c r="CME22" s="158"/>
      <c r="CMF22" s="159"/>
      <c r="CMH22" s="159"/>
      <c r="CMI22" s="160"/>
      <c r="CMJ22" s="158"/>
      <c r="CMK22" s="159"/>
      <c r="CML22" s="31"/>
      <c r="CMM22" s="159"/>
      <c r="CMN22" s="160"/>
      <c r="CMO22" s="159"/>
      <c r="CMP22" s="159"/>
      <c r="CMQ22" s="161"/>
      <c r="CMT22" s="160"/>
      <c r="CMU22" s="158"/>
      <c r="CMV22" s="159"/>
      <c r="CMX22" s="159"/>
      <c r="CMY22" s="160"/>
      <c r="CMZ22" s="158"/>
      <c r="CNA22" s="159"/>
      <c r="CNB22" s="31"/>
      <c r="CNC22" s="159"/>
      <c r="CND22" s="160"/>
      <c r="CNE22" s="159"/>
      <c r="CNF22" s="159"/>
      <c r="CNG22" s="161"/>
      <c r="CNJ22" s="160"/>
      <c r="CNK22" s="158"/>
      <c r="CNL22" s="159"/>
      <c r="CNN22" s="159"/>
      <c r="CNO22" s="160"/>
      <c r="CNP22" s="158"/>
      <c r="CNQ22" s="159"/>
      <c r="CNR22" s="31"/>
      <c r="CNS22" s="159"/>
      <c r="CNT22" s="160"/>
      <c r="CNU22" s="159"/>
      <c r="CNV22" s="159"/>
      <c r="CNW22" s="161"/>
      <c r="CNZ22" s="160"/>
      <c r="COA22" s="158"/>
      <c r="COB22" s="159"/>
      <c r="COD22" s="159"/>
      <c r="COE22" s="160"/>
      <c r="COF22" s="158"/>
      <c r="COG22" s="159"/>
      <c r="COH22" s="31"/>
      <c r="COI22" s="159"/>
      <c r="COJ22" s="160"/>
      <c r="COK22" s="159"/>
      <c r="COL22" s="159"/>
      <c r="COM22" s="161"/>
      <c r="COP22" s="160"/>
      <c r="COQ22" s="158"/>
      <c r="COR22" s="159"/>
      <c r="COT22" s="159"/>
      <c r="COU22" s="160"/>
      <c r="COV22" s="158"/>
      <c r="COW22" s="159"/>
      <c r="COX22" s="31"/>
      <c r="COY22" s="159"/>
      <c r="COZ22" s="160"/>
      <c r="CPA22" s="159"/>
      <c r="CPB22" s="159"/>
      <c r="CPC22" s="161"/>
      <c r="CPF22" s="160"/>
      <c r="CPG22" s="158"/>
      <c r="CPH22" s="159"/>
      <c r="CPJ22" s="159"/>
      <c r="CPK22" s="160"/>
      <c r="CPL22" s="158"/>
      <c r="CPM22" s="159"/>
      <c r="CPN22" s="31"/>
      <c r="CPO22" s="159"/>
      <c r="CPP22" s="160"/>
      <c r="CPQ22" s="159"/>
      <c r="CPR22" s="159"/>
      <c r="CPS22" s="161"/>
      <c r="CPV22" s="160"/>
      <c r="CPW22" s="158"/>
      <c r="CPX22" s="159"/>
      <c r="CPZ22" s="159"/>
      <c r="CQA22" s="160"/>
      <c r="CQB22" s="158"/>
      <c r="CQC22" s="159"/>
      <c r="CQD22" s="31"/>
      <c r="CQE22" s="159"/>
      <c r="CQF22" s="160"/>
      <c r="CQG22" s="159"/>
      <c r="CQH22" s="159"/>
      <c r="CQI22" s="161"/>
      <c r="CQL22" s="160"/>
      <c r="CQM22" s="158"/>
      <c r="CQN22" s="159"/>
      <c r="CQP22" s="159"/>
      <c r="CQQ22" s="160"/>
      <c r="CQR22" s="158"/>
      <c r="CQS22" s="159"/>
      <c r="CQT22" s="31"/>
      <c r="CQU22" s="159"/>
      <c r="CQV22" s="160"/>
      <c r="CQW22" s="159"/>
      <c r="CQX22" s="159"/>
      <c r="CQY22" s="161"/>
      <c r="CRB22" s="160"/>
      <c r="CRC22" s="158"/>
      <c r="CRD22" s="159"/>
      <c r="CRF22" s="159"/>
      <c r="CRG22" s="160"/>
      <c r="CRH22" s="158"/>
      <c r="CRI22" s="159"/>
      <c r="CRJ22" s="31"/>
      <c r="CRK22" s="159"/>
      <c r="CRL22" s="160"/>
      <c r="CRM22" s="159"/>
      <c r="CRN22" s="159"/>
      <c r="CRO22" s="161"/>
      <c r="CRR22" s="160"/>
      <c r="CRS22" s="158"/>
      <c r="CRT22" s="159"/>
      <c r="CRV22" s="159"/>
      <c r="CRW22" s="160"/>
      <c r="CRX22" s="158"/>
      <c r="CRY22" s="159"/>
      <c r="CRZ22" s="31"/>
      <c r="CSA22" s="159"/>
      <c r="CSB22" s="160"/>
      <c r="CSC22" s="159"/>
      <c r="CSD22" s="159"/>
      <c r="CSE22" s="161"/>
      <c r="CSH22" s="160"/>
      <c r="CSI22" s="158"/>
      <c r="CSJ22" s="159"/>
      <c r="CSL22" s="159"/>
      <c r="CSM22" s="160"/>
      <c r="CSN22" s="158"/>
      <c r="CSO22" s="159"/>
      <c r="CSP22" s="31"/>
      <c r="CSQ22" s="159"/>
      <c r="CSR22" s="160"/>
      <c r="CSS22" s="159"/>
      <c r="CST22" s="159"/>
      <c r="CSU22" s="161"/>
      <c r="CSX22" s="160"/>
      <c r="CSY22" s="158"/>
      <c r="CSZ22" s="159"/>
      <c r="CTB22" s="159"/>
      <c r="CTC22" s="160"/>
      <c r="CTD22" s="158"/>
      <c r="CTE22" s="159"/>
      <c r="CTF22" s="31"/>
      <c r="CTG22" s="159"/>
      <c r="CTH22" s="160"/>
      <c r="CTI22" s="159"/>
      <c r="CTJ22" s="159"/>
      <c r="CTK22" s="161"/>
      <c r="CTN22" s="160"/>
      <c r="CTO22" s="158"/>
      <c r="CTP22" s="159"/>
      <c r="CTR22" s="159"/>
      <c r="CTS22" s="160"/>
      <c r="CTT22" s="158"/>
      <c r="CTU22" s="159"/>
      <c r="CTV22" s="31"/>
      <c r="CTW22" s="159"/>
      <c r="CTX22" s="160"/>
      <c r="CTY22" s="159"/>
      <c r="CTZ22" s="159"/>
      <c r="CUA22" s="161"/>
      <c r="CUD22" s="160"/>
      <c r="CUE22" s="158"/>
      <c r="CUF22" s="159"/>
      <c r="CUH22" s="159"/>
      <c r="CUI22" s="160"/>
      <c r="CUJ22" s="158"/>
      <c r="CUK22" s="159"/>
      <c r="CUL22" s="31"/>
      <c r="CUM22" s="159"/>
      <c r="CUN22" s="160"/>
      <c r="CUO22" s="159"/>
      <c r="CUP22" s="159"/>
      <c r="CUQ22" s="161"/>
      <c r="CUT22" s="160"/>
      <c r="CUU22" s="158"/>
      <c r="CUV22" s="159"/>
      <c r="CUX22" s="159"/>
      <c r="CUY22" s="160"/>
      <c r="CUZ22" s="158"/>
      <c r="CVA22" s="159"/>
      <c r="CVB22" s="31"/>
      <c r="CVC22" s="159"/>
      <c r="CVD22" s="160"/>
      <c r="CVE22" s="159"/>
      <c r="CVF22" s="159"/>
      <c r="CVG22" s="161"/>
      <c r="CVJ22" s="160"/>
      <c r="CVK22" s="158"/>
      <c r="CVL22" s="159"/>
      <c r="CVN22" s="159"/>
      <c r="CVO22" s="160"/>
      <c r="CVP22" s="158"/>
      <c r="CVQ22" s="159"/>
      <c r="CVR22" s="31"/>
      <c r="CVS22" s="159"/>
      <c r="CVT22" s="160"/>
      <c r="CVU22" s="159"/>
      <c r="CVV22" s="159"/>
      <c r="CVW22" s="161"/>
      <c r="CVZ22" s="160"/>
      <c r="CWA22" s="158"/>
      <c r="CWB22" s="159"/>
      <c r="CWD22" s="159"/>
      <c r="CWE22" s="160"/>
      <c r="CWF22" s="158"/>
      <c r="CWG22" s="159"/>
      <c r="CWH22" s="31"/>
      <c r="CWI22" s="159"/>
      <c r="CWJ22" s="160"/>
      <c r="CWK22" s="159"/>
      <c r="CWL22" s="159"/>
      <c r="CWM22" s="161"/>
      <c r="CWP22" s="160"/>
      <c r="CWQ22" s="158"/>
      <c r="CWR22" s="159"/>
      <c r="CWT22" s="159"/>
      <c r="CWU22" s="160"/>
      <c r="CWV22" s="158"/>
      <c r="CWW22" s="159"/>
      <c r="CWX22" s="31"/>
      <c r="CWY22" s="159"/>
      <c r="CWZ22" s="160"/>
      <c r="CXA22" s="159"/>
      <c r="CXB22" s="159"/>
      <c r="CXC22" s="161"/>
      <c r="CXF22" s="160"/>
      <c r="CXG22" s="158"/>
      <c r="CXH22" s="159"/>
      <c r="CXJ22" s="159"/>
      <c r="CXK22" s="160"/>
      <c r="CXL22" s="158"/>
      <c r="CXM22" s="159"/>
      <c r="CXN22" s="31"/>
      <c r="CXO22" s="159"/>
      <c r="CXP22" s="160"/>
      <c r="CXQ22" s="159"/>
      <c r="CXR22" s="159"/>
      <c r="CXS22" s="161"/>
      <c r="CXV22" s="160"/>
      <c r="CXW22" s="158"/>
      <c r="CXX22" s="159"/>
      <c r="CXZ22" s="159"/>
      <c r="CYA22" s="160"/>
      <c r="CYB22" s="158"/>
      <c r="CYC22" s="159"/>
      <c r="CYD22" s="31"/>
      <c r="CYE22" s="159"/>
      <c r="CYF22" s="160"/>
      <c r="CYG22" s="159"/>
      <c r="CYH22" s="159"/>
      <c r="CYI22" s="161"/>
      <c r="CYL22" s="160"/>
      <c r="CYM22" s="158"/>
      <c r="CYN22" s="159"/>
      <c r="CYP22" s="159"/>
      <c r="CYQ22" s="160"/>
      <c r="CYR22" s="158"/>
      <c r="CYS22" s="159"/>
      <c r="CYT22" s="31"/>
      <c r="CYU22" s="159"/>
      <c r="CYV22" s="160"/>
      <c r="CYW22" s="159"/>
      <c r="CYX22" s="159"/>
      <c r="CYY22" s="161"/>
      <c r="CZB22" s="160"/>
      <c r="CZC22" s="158"/>
      <c r="CZD22" s="159"/>
      <c r="CZF22" s="159"/>
      <c r="CZG22" s="160"/>
      <c r="CZH22" s="158"/>
      <c r="CZI22" s="159"/>
      <c r="CZJ22" s="31"/>
      <c r="CZK22" s="159"/>
      <c r="CZL22" s="160"/>
      <c r="CZM22" s="159"/>
      <c r="CZN22" s="159"/>
      <c r="CZO22" s="161"/>
      <c r="CZR22" s="160"/>
      <c r="CZS22" s="158"/>
      <c r="CZT22" s="159"/>
      <c r="CZV22" s="159"/>
      <c r="CZW22" s="160"/>
      <c r="CZX22" s="158"/>
      <c r="CZY22" s="159"/>
      <c r="CZZ22" s="31"/>
      <c r="DAA22" s="159"/>
      <c r="DAB22" s="160"/>
      <c r="DAC22" s="159"/>
      <c r="DAD22" s="159"/>
      <c r="DAE22" s="161"/>
      <c r="DAH22" s="160"/>
      <c r="DAI22" s="158"/>
      <c r="DAJ22" s="159"/>
      <c r="DAL22" s="159"/>
      <c r="DAM22" s="160"/>
      <c r="DAN22" s="158"/>
      <c r="DAO22" s="159"/>
      <c r="DAP22" s="31"/>
      <c r="DAQ22" s="159"/>
      <c r="DAR22" s="160"/>
      <c r="DAS22" s="159"/>
      <c r="DAT22" s="159"/>
      <c r="DAU22" s="161"/>
      <c r="DAX22" s="160"/>
      <c r="DAY22" s="158"/>
      <c r="DAZ22" s="159"/>
      <c r="DBB22" s="159"/>
      <c r="DBC22" s="160"/>
      <c r="DBD22" s="158"/>
      <c r="DBE22" s="159"/>
      <c r="DBF22" s="31"/>
      <c r="DBG22" s="159"/>
      <c r="DBH22" s="160"/>
      <c r="DBI22" s="159"/>
      <c r="DBJ22" s="159"/>
      <c r="DBK22" s="161"/>
      <c r="DBN22" s="160"/>
      <c r="DBO22" s="158"/>
      <c r="DBP22" s="159"/>
      <c r="DBR22" s="159"/>
      <c r="DBS22" s="160"/>
      <c r="DBT22" s="158"/>
      <c r="DBU22" s="159"/>
      <c r="DBV22" s="31"/>
      <c r="DBW22" s="159"/>
      <c r="DBX22" s="160"/>
      <c r="DBY22" s="159"/>
      <c r="DBZ22" s="159"/>
      <c r="DCA22" s="161"/>
      <c r="DCD22" s="160"/>
      <c r="DCE22" s="158"/>
      <c r="DCF22" s="159"/>
      <c r="DCH22" s="159"/>
      <c r="DCI22" s="160"/>
      <c r="DCJ22" s="158"/>
      <c r="DCK22" s="159"/>
      <c r="DCL22" s="31"/>
      <c r="DCM22" s="159"/>
      <c r="DCN22" s="160"/>
      <c r="DCO22" s="159"/>
      <c r="DCP22" s="159"/>
      <c r="DCQ22" s="161"/>
      <c r="DCT22" s="160"/>
      <c r="DCU22" s="158"/>
      <c r="DCV22" s="159"/>
      <c r="DCX22" s="159"/>
      <c r="DCY22" s="160"/>
      <c r="DCZ22" s="158"/>
      <c r="DDA22" s="159"/>
      <c r="DDB22" s="31"/>
      <c r="DDC22" s="159"/>
      <c r="DDD22" s="160"/>
      <c r="DDE22" s="159"/>
      <c r="DDF22" s="159"/>
      <c r="DDG22" s="161"/>
      <c r="DDJ22" s="160"/>
      <c r="DDK22" s="158"/>
      <c r="DDL22" s="159"/>
      <c r="DDN22" s="159"/>
      <c r="DDO22" s="160"/>
      <c r="DDP22" s="158"/>
      <c r="DDQ22" s="159"/>
      <c r="DDR22" s="31"/>
      <c r="DDS22" s="159"/>
      <c r="DDT22" s="160"/>
      <c r="DDU22" s="159"/>
      <c r="DDV22" s="159"/>
      <c r="DDW22" s="161"/>
      <c r="DDZ22" s="160"/>
      <c r="DEA22" s="158"/>
      <c r="DEB22" s="159"/>
      <c r="DED22" s="159"/>
      <c r="DEE22" s="160"/>
      <c r="DEF22" s="158"/>
      <c r="DEG22" s="159"/>
      <c r="DEH22" s="31"/>
      <c r="DEI22" s="159"/>
      <c r="DEJ22" s="160"/>
      <c r="DEK22" s="159"/>
      <c r="DEL22" s="159"/>
      <c r="DEM22" s="161"/>
      <c r="DEP22" s="160"/>
      <c r="DEQ22" s="158"/>
      <c r="DER22" s="159"/>
      <c r="DET22" s="159"/>
      <c r="DEU22" s="160"/>
      <c r="DEV22" s="158"/>
      <c r="DEW22" s="159"/>
      <c r="DEX22" s="31"/>
      <c r="DEY22" s="159"/>
      <c r="DEZ22" s="160"/>
      <c r="DFA22" s="159"/>
      <c r="DFB22" s="159"/>
      <c r="DFC22" s="161"/>
      <c r="DFF22" s="160"/>
      <c r="DFG22" s="158"/>
      <c r="DFH22" s="159"/>
      <c r="DFJ22" s="159"/>
      <c r="DFK22" s="160"/>
      <c r="DFL22" s="158"/>
      <c r="DFM22" s="159"/>
      <c r="DFN22" s="31"/>
      <c r="DFO22" s="159"/>
      <c r="DFP22" s="160"/>
      <c r="DFQ22" s="159"/>
      <c r="DFR22" s="159"/>
      <c r="DFS22" s="161"/>
      <c r="DFV22" s="160"/>
      <c r="DFW22" s="158"/>
      <c r="DFX22" s="159"/>
      <c r="DFZ22" s="159"/>
      <c r="DGA22" s="160"/>
      <c r="DGB22" s="158"/>
      <c r="DGC22" s="159"/>
      <c r="DGD22" s="31"/>
      <c r="DGE22" s="159"/>
      <c r="DGF22" s="160"/>
      <c r="DGG22" s="159"/>
      <c r="DGH22" s="159"/>
      <c r="DGI22" s="161"/>
      <c r="DGL22" s="160"/>
      <c r="DGM22" s="158"/>
      <c r="DGN22" s="159"/>
      <c r="DGP22" s="159"/>
      <c r="DGQ22" s="160"/>
      <c r="DGR22" s="158"/>
      <c r="DGS22" s="159"/>
      <c r="DGT22" s="31"/>
      <c r="DGU22" s="159"/>
      <c r="DGV22" s="160"/>
      <c r="DGW22" s="159"/>
      <c r="DGX22" s="159"/>
      <c r="DGY22" s="161"/>
      <c r="DHB22" s="160"/>
      <c r="DHC22" s="158"/>
      <c r="DHD22" s="159"/>
      <c r="DHF22" s="159"/>
      <c r="DHG22" s="160"/>
      <c r="DHH22" s="158"/>
      <c r="DHI22" s="159"/>
      <c r="DHJ22" s="31"/>
      <c r="DHK22" s="159"/>
      <c r="DHL22" s="160"/>
      <c r="DHM22" s="159"/>
      <c r="DHN22" s="159"/>
      <c r="DHO22" s="161"/>
      <c r="DHR22" s="160"/>
      <c r="DHS22" s="158"/>
      <c r="DHT22" s="159"/>
      <c r="DHV22" s="159"/>
      <c r="DHW22" s="160"/>
      <c r="DHX22" s="158"/>
      <c r="DHY22" s="159"/>
      <c r="DHZ22" s="31"/>
      <c r="DIA22" s="159"/>
      <c r="DIB22" s="160"/>
      <c r="DIC22" s="159"/>
      <c r="DID22" s="159"/>
      <c r="DIE22" s="161"/>
      <c r="DIH22" s="160"/>
      <c r="DII22" s="158"/>
      <c r="DIJ22" s="159"/>
      <c r="DIL22" s="159"/>
      <c r="DIM22" s="160"/>
      <c r="DIN22" s="158"/>
      <c r="DIO22" s="159"/>
      <c r="DIP22" s="31"/>
      <c r="DIQ22" s="159"/>
      <c r="DIR22" s="160"/>
      <c r="DIS22" s="159"/>
      <c r="DIT22" s="159"/>
      <c r="DIU22" s="161"/>
      <c r="DIX22" s="160"/>
      <c r="DIY22" s="158"/>
      <c r="DIZ22" s="159"/>
      <c r="DJB22" s="159"/>
      <c r="DJC22" s="160"/>
      <c r="DJD22" s="158"/>
      <c r="DJE22" s="159"/>
      <c r="DJF22" s="31"/>
      <c r="DJG22" s="159"/>
      <c r="DJH22" s="160"/>
      <c r="DJI22" s="159"/>
      <c r="DJJ22" s="159"/>
      <c r="DJK22" s="161"/>
      <c r="DJN22" s="160"/>
      <c r="DJO22" s="158"/>
      <c r="DJP22" s="159"/>
      <c r="DJR22" s="159"/>
      <c r="DJS22" s="160"/>
      <c r="DJT22" s="158"/>
      <c r="DJU22" s="159"/>
      <c r="DJV22" s="31"/>
      <c r="DJW22" s="159"/>
      <c r="DJX22" s="160"/>
      <c r="DJY22" s="159"/>
      <c r="DJZ22" s="159"/>
      <c r="DKA22" s="161"/>
      <c r="DKD22" s="160"/>
      <c r="DKE22" s="158"/>
      <c r="DKF22" s="159"/>
      <c r="DKH22" s="159"/>
      <c r="DKI22" s="160"/>
      <c r="DKJ22" s="158"/>
      <c r="DKK22" s="159"/>
      <c r="DKL22" s="31"/>
      <c r="DKM22" s="159"/>
      <c r="DKN22" s="160"/>
      <c r="DKO22" s="159"/>
      <c r="DKP22" s="159"/>
      <c r="DKQ22" s="161"/>
      <c r="DKT22" s="160"/>
      <c r="DKU22" s="158"/>
      <c r="DKV22" s="159"/>
      <c r="DKX22" s="159"/>
      <c r="DKY22" s="160"/>
      <c r="DKZ22" s="158"/>
      <c r="DLA22" s="159"/>
      <c r="DLB22" s="31"/>
      <c r="DLC22" s="159"/>
      <c r="DLD22" s="160"/>
      <c r="DLE22" s="159"/>
      <c r="DLF22" s="159"/>
      <c r="DLG22" s="161"/>
      <c r="DLJ22" s="160"/>
      <c r="DLK22" s="158"/>
      <c r="DLL22" s="159"/>
      <c r="DLN22" s="159"/>
      <c r="DLO22" s="160"/>
      <c r="DLP22" s="158"/>
      <c r="DLQ22" s="159"/>
      <c r="DLR22" s="31"/>
      <c r="DLS22" s="159"/>
      <c r="DLT22" s="160"/>
      <c r="DLU22" s="159"/>
      <c r="DLV22" s="159"/>
      <c r="DLW22" s="161"/>
      <c r="DLZ22" s="160"/>
      <c r="DMA22" s="158"/>
      <c r="DMB22" s="159"/>
      <c r="DMD22" s="159"/>
      <c r="DME22" s="160"/>
      <c r="DMF22" s="158"/>
      <c r="DMG22" s="159"/>
      <c r="DMH22" s="31"/>
      <c r="DMI22" s="159"/>
      <c r="DMJ22" s="160"/>
      <c r="DMK22" s="159"/>
      <c r="DML22" s="159"/>
      <c r="DMM22" s="161"/>
      <c r="DMP22" s="160"/>
      <c r="DMQ22" s="158"/>
      <c r="DMR22" s="159"/>
      <c r="DMT22" s="159"/>
      <c r="DMU22" s="160"/>
      <c r="DMV22" s="158"/>
      <c r="DMW22" s="159"/>
      <c r="DMX22" s="31"/>
      <c r="DMY22" s="159"/>
      <c r="DMZ22" s="160"/>
      <c r="DNA22" s="159"/>
      <c r="DNB22" s="159"/>
      <c r="DNC22" s="161"/>
      <c r="DNF22" s="160"/>
      <c r="DNG22" s="158"/>
      <c r="DNH22" s="159"/>
      <c r="DNJ22" s="159"/>
      <c r="DNK22" s="160"/>
      <c r="DNL22" s="158"/>
      <c r="DNM22" s="159"/>
      <c r="DNN22" s="31"/>
      <c r="DNO22" s="159"/>
      <c r="DNP22" s="160"/>
      <c r="DNQ22" s="159"/>
      <c r="DNR22" s="159"/>
      <c r="DNS22" s="161"/>
      <c r="DNV22" s="160"/>
      <c r="DNW22" s="158"/>
      <c r="DNX22" s="159"/>
      <c r="DNZ22" s="159"/>
      <c r="DOA22" s="160"/>
      <c r="DOB22" s="158"/>
      <c r="DOC22" s="159"/>
      <c r="DOD22" s="31"/>
      <c r="DOE22" s="159"/>
      <c r="DOF22" s="160"/>
      <c r="DOG22" s="159"/>
      <c r="DOH22" s="159"/>
      <c r="DOI22" s="161"/>
      <c r="DOL22" s="160"/>
      <c r="DOM22" s="158"/>
      <c r="DON22" s="159"/>
      <c r="DOP22" s="159"/>
      <c r="DOQ22" s="160"/>
      <c r="DOR22" s="158"/>
      <c r="DOS22" s="159"/>
      <c r="DOT22" s="31"/>
      <c r="DOU22" s="159"/>
      <c r="DOV22" s="160"/>
      <c r="DOW22" s="159"/>
      <c r="DOX22" s="159"/>
      <c r="DOY22" s="161"/>
      <c r="DPB22" s="160"/>
      <c r="DPC22" s="158"/>
      <c r="DPD22" s="159"/>
      <c r="DPF22" s="159"/>
      <c r="DPG22" s="160"/>
      <c r="DPH22" s="158"/>
      <c r="DPI22" s="159"/>
      <c r="DPJ22" s="31"/>
      <c r="DPK22" s="159"/>
      <c r="DPL22" s="160"/>
      <c r="DPM22" s="159"/>
      <c r="DPN22" s="159"/>
      <c r="DPO22" s="161"/>
      <c r="DPR22" s="160"/>
      <c r="DPS22" s="158"/>
      <c r="DPT22" s="159"/>
      <c r="DPV22" s="159"/>
      <c r="DPW22" s="160"/>
      <c r="DPX22" s="158"/>
      <c r="DPY22" s="159"/>
      <c r="DPZ22" s="31"/>
      <c r="DQA22" s="159"/>
      <c r="DQB22" s="160"/>
      <c r="DQC22" s="159"/>
      <c r="DQD22" s="159"/>
      <c r="DQE22" s="161"/>
      <c r="DQH22" s="160"/>
      <c r="DQI22" s="158"/>
      <c r="DQJ22" s="159"/>
      <c r="DQL22" s="159"/>
      <c r="DQM22" s="160"/>
      <c r="DQN22" s="158"/>
      <c r="DQO22" s="159"/>
      <c r="DQP22" s="31"/>
      <c r="DQQ22" s="159"/>
      <c r="DQR22" s="160"/>
      <c r="DQS22" s="159"/>
      <c r="DQT22" s="159"/>
      <c r="DQU22" s="161"/>
      <c r="DQX22" s="160"/>
      <c r="DQY22" s="158"/>
      <c r="DQZ22" s="159"/>
      <c r="DRB22" s="159"/>
      <c r="DRC22" s="160"/>
      <c r="DRD22" s="158"/>
      <c r="DRE22" s="159"/>
      <c r="DRF22" s="31"/>
      <c r="DRG22" s="159"/>
      <c r="DRH22" s="160"/>
      <c r="DRI22" s="159"/>
      <c r="DRJ22" s="159"/>
      <c r="DRK22" s="161"/>
      <c r="DRN22" s="160"/>
      <c r="DRO22" s="158"/>
      <c r="DRP22" s="159"/>
      <c r="DRR22" s="159"/>
      <c r="DRS22" s="160"/>
      <c r="DRT22" s="158"/>
      <c r="DRU22" s="159"/>
      <c r="DRV22" s="31"/>
      <c r="DRW22" s="159"/>
      <c r="DRX22" s="160"/>
      <c r="DRY22" s="159"/>
      <c r="DRZ22" s="159"/>
      <c r="DSA22" s="161"/>
      <c r="DSD22" s="160"/>
      <c r="DSE22" s="158"/>
      <c r="DSF22" s="159"/>
      <c r="DSH22" s="159"/>
      <c r="DSI22" s="160"/>
      <c r="DSJ22" s="158"/>
      <c r="DSK22" s="159"/>
      <c r="DSL22" s="31"/>
      <c r="DSM22" s="159"/>
      <c r="DSN22" s="160"/>
      <c r="DSO22" s="159"/>
      <c r="DSP22" s="159"/>
      <c r="DSQ22" s="161"/>
      <c r="DST22" s="160"/>
      <c r="DSU22" s="158"/>
      <c r="DSV22" s="159"/>
      <c r="DSX22" s="159"/>
      <c r="DSY22" s="160"/>
      <c r="DSZ22" s="158"/>
      <c r="DTA22" s="159"/>
      <c r="DTB22" s="31"/>
      <c r="DTC22" s="159"/>
      <c r="DTD22" s="160"/>
      <c r="DTE22" s="159"/>
      <c r="DTF22" s="159"/>
      <c r="DTG22" s="161"/>
      <c r="DTJ22" s="160"/>
      <c r="DTK22" s="158"/>
      <c r="DTL22" s="159"/>
      <c r="DTN22" s="159"/>
      <c r="DTO22" s="160"/>
      <c r="DTP22" s="158"/>
      <c r="DTQ22" s="159"/>
      <c r="DTR22" s="31"/>
      <c r="DTS22" s="159"/>
      <c r="DTT22" s="160"/>
      <c r="DTU22" s="159"/>
      <c r="DTV22" s="159"/>
      <c r="DTW22" s="161"/>
      <c r="DTZ22" s="160"/>
      <c r="DUA22" s="158"/>
      <c r="DUB22" s="159"/>
      <c r="DUD22" s="159"/>
      <c r="DUE22" s="160"/>
      <c r="DUF22" s="158"/>
      <c r="DUG22" s="159"/>
      <c r="DUH22" s="31"/>
      <c r="DUI22" s="159"/>
      <c r="DUJ22" s="160"/>
      <c r="DUK22" s="159"/>
      <c r="DUL22" s="159"/>
      <c r="DUM22" s="161"/>
      <c r="DUP22" s="160"/>
      <c r="DUQ22" s="158"/>
      <c r="DUR22" s="159"/>
      <c r="DUT22" s="159"/>
      <c r="DUU22" s="160"/>
      <c r="DUV22" s="158"/>
      <c r="DUW22" s="159"/>
      <c r="DUX22" s="31"/>
      <c r="DUY22" s="159"/>
      <c r="DUZ22" s="160"/>
      <c r="DVA22" s="159"/>
      <c r="DVB22" s="159"/>
      <c r="DVC22" s="161"/>
      <c r="DVF22" s="160"/>
      <c r="DVG22" s="158"/>
      <c r="DVH22" s="159"/>
      <c r="DVJ22" s="159"/>
      <c r="DVK22" s="160"/>
      <c r="DVL22" s="158"/>
      <c r="DVM22" s="159"/>
      <c r="DVN22" s="31"/>
      <c r="DVO22" s="159"/>
      <c r="DVP22" s="160"/>
      <c r="DVQ22" s="159"/>
      <c r="DVR22" s="159"/>
      <c r="DVS22" s="161"/>
      <c r="DVV22" s="160"/>
      <c r="DVW22" s="158"/>
      <c r="DVX22" s="159"/>
      <c r="DVZ22" s="159"/>
      <c r="DWA22" s="160"/>
      <c r="DWB22" s="158"/>
      <c r="DWC22" s="159"/>
      <c r="DWD22" s="31"/>
      <c r="DWE22" s="159"/>
      <c r="DWF22" s="160"/>
      <c r="DWG22" s="159"/>
      <c r="DWH22" s="159"/>
      <c r="DWI22" s="161"/>
      <c r="DWL22" s="160"/>
      <c r="DWM22" s="158"/>
      <c r="DWN22" s="159"/>
      <c r="DWP22" s="159"/>
      <c r="DWQ22" s="160"/>
      <c r="DWR22" s="158"/>
      <c r="DWS22" s="159"/>
      <c r="DWT22" s="31"/>
      <c r="DWU22" s="159"/>
      <c r="DWV22" s="160"/>
      <c r="DWW22" s="159"/>
      <c r="DWX22" s="159"/>
      <c r="DWY22" s="161"/>
      <c r="DXB22" s="160"/>
      <c r="DXC22" s="158"/>
      <c r="DXD22" s="159"/>
      <c r="DXF22" s="159"/>
      <c r="DXG22" s="160"/>
      <c r="DXH22" s="158"/>
      <c r="DXI22" s="159"/>
      <c r="DXJ22" s="31"/>
      <c r="DXK22" s="159"/>
      <c r="DXL22" s="160"/>
      <c r="DXM22" s="159"/>
      <c r="DXN22" s="159"/>
      <c r="DXO22" s="161"/>
      <c r="DXR22" s="160"/>
      <c r="DXS22" s="158"/>
      <c r="DXT22" s="159"/>
      <c r="DXV22" s="159"/>
      <c r="DXW22" s="160"/>
      <c r="DXX22" s="158"/>
      <c r="DXY22" s="159"/>
      <c r="DXZ22" s="31"/>
      <c r="DYA22" s="159"/>
      <c r="DYB22" s="160"/>
      <c r="DYC22" s="159"/>
      <c r="DYD22" s="159"/>
      <c r="DYE22" s="161"/>
      <c r="DYH22" s="160"/>
      <c r="DYI22" s="158"/>
      <c r="DYJ22" s="159"/>
      <c r="DYL22" s="159"/>
      <c r="DYM22" s="160"/>
      <c r="DYN22" s="158"/>
      <c r="DYO22" s="159"/>
      <c r="DYP22" s="31"/>
      <c r="DYQ22" s="159"/>
      <c r="DYR22" s="160"/>
      <c r="DYS22" s="159"/>
      <c r="DYT22" s="159"/>
      <c r="DYU22" s="161"/>
      <c r="DYX22" s="160"/>
      <c r="DYY22" s="158"/>
      <c r="DYZ22" s="159"/>
      <c r="DZB22" s="159"/>
      <c r="DZC22" s="160"/>
      <c r="DZD22" s="158"/>
      <c r="DZE22" s="159"/>
      <c r="DZF22" s="31"/>
      <c r="DZG22" s="159"/>
      <c r="DZH22" s="160"/>
      <c r="DZI22" s="159"/>
      <c r="DZJ22" s="159"/>
      <c r="DZK22" s="161"/>
      <c r="DZN22" s="160"/>
      <c r="DZO22" s="158"/>
      <c r="DZP22" s="159"/>
      <c r="DZR22" s="159"/>
      <c r="DZS22" s="160"/>
      <c r="DZT22" s="158"/>
      <c r="DZU22" s="159"/>
      <c r="DZV22" s="31"/>
      <c r="DZW22" s="159"/>
      <c r="DZX22" s="160"/>
      <c r="DZY22" s="159"/>
      <c r="DZZ22" s="159"/>
      <c r="EAA22" s="161"/>
      <c r="EAD22" s="160"/>
      <c r="EAE22" s="158"/>
      <c r="EAF22" s="159"/>
      <c r="EAH22" s="159"/>
      <c r="EAI22" s="160"/>
      <c r="EAJ22" s="158"/>
      <c r="EAK22" s="159"/>
      <c r="EAL22" s="31"/>
      <c r="EAM22" s="159"/>
      <c r="EAN22" s="160"/>
      <c r="EAO22" s="159"/>
      <c r="EAP22" s="159"/>
      <c r="EAQ22" s="161"/>
      <c r="EAT22" s="160"/>
      <c r="EAU22" s="158"/>
      <c r="EAV22" s="159"/>
      <c r="EAX22" s="159"/>
      <c r="EAY22" s="160"/>
      <c r="EAZ22" s="158"/>
      <c r="EBA22" s="159"/>
      <c r="EBB22" s="31"/>
      <c r="EBC22" s="159"/>
      <c r="EBD22" s="160"/>
      <c r="EBE22" s="159"/>
      <c r="EBF22" s="159"/>
      <c r="EBG22" s="161"/>
      <c r="EBJ22" s="160"/>
      <c r="EBK22" s="158"/>
      <c r="EBL22" s="159"/>
      <c r="EBN22" s="159"/>
      <c r="EBO22" s="160"/>
      <c r="EBP22" s="158"/>
      <c r="EBQ22" s="159"/>
      <c r="EBR22" s="31"/>
      <c r="EBS22" s="159"/>
      <c r="EBT22" s="160"/>
      <c r="EBU22" s="159"/>
      <c r="EBV22" s="159"/>
      <c r="EBW22" s="161"/>
      <c r="EBZ22" s="160"/>
      <c r="ECA22" s="158"/>
      <c r="ECB22" s="159"/>
      <c r="ECD22" s="159"/>
      <c r="ECE22" s="160"/>
      <c r="ECF22" s="158"/>
      <c r="ECG22" s="159"/>
      <c r="ECH22" s="31"/>
      <c r="ECI22" s="159"/>
      <c r="ECJ22" s="160"/>
      <c r="ECK22" s="159"/>
      <c r="ECL22" s="159"/>
      <c r="ECM22" s="161"/>
      <c r="ECP22" s="160"/>
      <c r="ECQ22" s="158"/>
      <c r="ECR22" s="159"/>
      <c r="ECT22" s="159"/>
      <c r="ECU22" s="160"/>
      <c r="ECV22" s="158"/>
      <c r="ECW22" s="159"/>
      <c r="ECX22" s="31"/>
      <c r="ECY22" s="159"/>
      <c r="ECZ22" s="160"/>
      <c r="EDA22" s="159"/>
      <c r="EDB22" s="159"/>
      <c r="EDC22" s="161"/>
      <c r="EDF22" s="160"/>
      <c r="EDG22" s="158"/>
      <c r="EDH22" s="159"/>
      <c r="EDJ22" s="159"/>
      <c r="EDK22" s="160"/>
      <c r="EDL22" s="158"/>
      <c r="EDM22" s="159"/>
      <c r="EDN22" s="31"/>
      <c r="EDO22" s="159"/>
      <c r="EDP22" s="160"/>
      <c r="EDQ22" s="159"/>
      <c r="EDR22" s="159"/>
      <c r="EDS22" s="161"/>
      <c r="EDV22" s="160"/>
      <c r="EDW22" s="158"/>
      <c r="EDX22" s="159"/>
      <c r="EDZ22" s="159"/>
      <c r="EEA22" s="160"/>
      <c r="EEB22" s="158"/>
      <c r="EEC22" s="159"/>
      <c r="EED22" s="31"/>
      <c r="EEE22" s="159"/>
      <c r="EEF22" s="160"/>
      <c r="EEG22" s="159"/>
      <c r="EEH22" s="159"/>
      <c r="EEI22" s="161"/>
      <c r="EEL22" s="160"/>
      <c r="EEM22" s="158"/>
      <c r="EEN22" s="159"/>
      <c r="EEP22" s="159"/>
      <c r="EEQ22" s="160"/>
      <c r="EER22" s="158"/>
      <c r="EES22" s="159"/>
      <c r="EET22" s="31"/>
      <c r="EEU22" s="159"/>
      <c r="EEV22" s="160"/>
      <c r="EEW22" s="159"/>
      <c r="EEX22" s="159"/>
      <c r="EEY22" s="161"/>
      <c r="EFB22" s="160"/>
      <c r="EFC22" s="158"/>
      <c r="EFD22" s="159"/>
      <c r="EFF22" s="159"/>
      <c r="EFG22" s="160"/>
      <c r="EFH22" s="158"/>
      <c r="EFI22" s="159"/>
      <c r="EFJ22" s="31"/>
      <c r="EFK22" s="159"/>
      <c r="EFL22" s="160"/>
      <c r="EFM22" s="159"/>
      <c r="EFN22" s="159"/>
      <c r="EFO22" s="161"/>
      <c r="EFR22" s="160"/>
      <c r="EFS22" s="158"/>
      <c r="EFT22" s="159"/>
      <c r="EFV22" s="159"/>
      <c r="EFW22" s="160"/>
      <c r="EFX22" s="158"/>
      <c r="EFY22" s="159"/>
      <c r="EFZ22" s="31"/>
      <c r="EGA22" s="159"/>
      <c r="EGB22" s="160"/>
      <c r="EGC22" s="159"/>
      <c r="EGD22" s="159"/>
      <c r="EGE22" s="161"/>
      <c r="EGH22" s="160"/>
      <c r="EGI22" s="158"/>
      <c r="EGJ22" s="159"/>
      <c r="EGL22" s="159"/>
      <c r="EGM22" s="160"/>
      <c r="EGN22" s="158"/>
      <c r="EGO22" s="159"/>
      <c r="EGP22" s="31"/>
      <c r="EGQ22" s="159"/>
      <c r="EGR22" s="160"/>
      <c r="EGS22" s="159"/>
      <c r="EGT22" s="159"/>
      <c r="EGU22" s="161"/>
      <c r="EGX22" s="160"/>
      <c r="EGY22" s="158"/>
      <c r="EGZ22" s="159"/>
      <c r="EHB22" s="159"/>
      <c r="EHC22" s="160"/>
      <c r="EHD22" s="158"/>
      <c r="EHE22" s="159"/>
      <c r="EHF22" s="31"/>
      <c r="EHG22" s="159"/>
      <c r="EHH22" s="160"/>
      <c r="EHI22" s="159"/>
      <c r="EHJ22" s="159"/>
      <c r="EHK22" s="161"/>
      <c r="EHN22" s="160"/>
      <c r="EHO22" s="158"/>
      <c r="EHP22" s="159"/>
      <c r="EHR22" s="159"/>
      <c r="EHS22" s="160"/>
      <c r="EHT22" s="158"/>
      <c r="EHU22" s="159"/>
      <c r="EHV22" s="31"/>
      <c r="EHW22" s="159"/>
      <c r="EHX22" s="160"/>
      <c r="EHY22" s="159"/>
      <c r="EHZ22" s="159"/>
      <c r="EIA22" s="161"/>
      <c r="EID22" s="160"/>
      <c r="EIE22" s="158"/>
      <c r="EIF22" s="159"/>
      <c r="EIH22" s="159"/>
      <c r="EII22" s="160"/>
      <c r="EIJ22" s="158"/>
      <c r="EIK22" s="159"/>
      <c r="EIL22" s="31"/>
      <c r="EIM22" s="159"/>
      <c r="EIN22" s="160"/>
      <c r="EIO22" s="159"/>
      <c r="EIP22" s="159"/>
      <c r="EIQ22" s="161"/>
      <c r="EIT22" s="160"/>
      <c r="EIU22" s="158"/>
      <c r="EIV22" s="159"/>
      <c r="EIX22" s="159"/>
      <c r="EIY22" s="160"/>
      <c r="EIZ22" s="158"/>
      <c r="EJA22" s="159"/>
      <c r="EJB22" s="31"/>
      <c r="EJC22" s="159"/>
      <c r="EJD22" s="160"/>
      <c r="EJE22" s="159"/>
      <c r="EJF22" s="159"/>
      <c r="EJG22" s="161"/>
      <c r="EJJ22" s="160"/>
      <c r="EJK22" s="158"/>
      <c r="EJL22" s="159"/>
      <c r="EJN22" s="159"/>
      <c r="EJO22" s="160"/>
      <c r="EJP22" s="158"/>
      <c r="EJQ22" s="159"/>
      <c r="EJR22" s="31"/>
      <c r="EJS22" s="159"/>
      <c r="EJT22" s="160"/>
      <c r="EJU22" s="159"/>
      <c r="EJV22" s="159"/>
      <c r="EJW22" s="161"/>
      <c r="EJZ22" s="160"/>
      <c r="EKA22" s="158"/>
      <c r="EKB22" s="159"/>
      <c r="EKD22" s="159"/>
      <c r="EKE22" s="160"/>
      <c r="EKF22" s="158"/>
      <c r="EKG22" s="159"/>
      <c r="EKH22" s="31"/>
      <c r="EKI22" s="159"/>
      <c r="EKJ22" s="160"/>
      <c r="EKK22" s="159"/>
      <c r="EKL22" s="159"/>
      <c r="EKM22" s="161"/>
      <c r="EKP22" s="160"/>
      <c r="EKQ22" s="158"/>
      <c r="EKR22" s="159"/>
      <c r="EKT22" s="159"/>
      <c r="EKU22" s="160"/>
      <c r="EKV22" s="158"/>
      <c r="EKW22" s="159"/>
      <c r="EKX22" s="31"/>
      <c r="EKY22" s="159"/>
      <c r="EKZ22" s="160"/>
      <c r="ELA22" s="159"/>
      <c r="ELB22" s="159"/>
      <c r="ELC22" s="161"/>
      <c r="ELF22" s="160"/>
      <c r="ELG22" s="158"/>
      <c r="ELH22" s="159"/>
      <c r="ELJ22" s="159"/>
      <c r="ELK22" s="160"/>
      <c r="ELL22" s="158"/>
      <c r="ELM22" s="159"/>
      <c r="ELN22" s="31"/>
      <c r="ELO22" s="159"/>
      <c r="ELP22" s="160"/>
      <c r="ELQ22" s="159"/>
      <c r="ELR22" s="159"/>
      <c r="ELS22" s="161"/>
      <c r="ELV22" s="160"/>
      <c r="ELW22" s="158"/>
      <c r="ELX22" s="159"/>
      <c r="ELZ22" s="159"/>
      <c r="EMA22" s="160"/>
      <c r="EMB22" s="158"/>
      <c r="EMC22" s="159"/>
      <c r="EMD22" s="31"/>
      <c r="EME22" s="159"/>
      <c r="EMF22" s="160"/>
      <c r="EMG22" s="159"/>
      <c r="EMH22" s="159"/>
      <c r="EMI22" s="161"/>
      <c r="EML22" s="160"/>
      <c r="EMM22" s="158"/>
      <c r="EMN22" s="159"/>
      <c r="EMP22" s="159"/>
      <c r="EMQ22" s="160"/>
      <c r="EMR22" s="158"/>
      <c r="EMS22" s="159"/>
      <c r="EMT22" s="31"/>
      <c r="EMU22" s="159"/>
      <c r="EMV22" s="160"/>
      <c r="EMW22" s="159"/>
      <c r="EMX22" s="159"/>
      <c r="EMY22" s="161"/>
      <c r="ENB22" s="160"/>
      <c r="ENC22" s="158"/>
      <c r="END22" s="159"/>
      <c r="ENF22" s="159"/>
      <c r="ENG22" s="160"/>
      <c r="ENH22" s="158"/>
      <c r="ENI22" s="159"/>
      <c r="ENJ22" s="31"/>
      <c r="ENK22" s="159"/>
      <c r="ENL22" s="160"/>
      <c r="ENM22" s="159"/>
      <c r="ENN22" s="159"/>
      <c r="ENO22" s="161"/>
      <c r="ENR22" s="160"/>
      <c r="ENS22" s="158"/>
      <c r="ENT22" s="159"/>
      <c r="ENV22" s="159"/>
      <c r="ENW22" s="160"/>
      <c r="ENX22" s="158"/>
      <c r="ENY22" s="159"/>
      <c r="ENZ22" s="31"/>
      <c r="EOA22" s="159"/>
      <c r="EOB22" s="160"/>
      <c r="EOC22" s="159"/>
      <c r="EOD22" s="159"/>
      <c r="EOE22" s="161"/>
      <c r="EOH22" s="160"/>
      <c r="EOI22" s="158"/>
      <c r="EOJ22" s="159"/>
      <c r="EOL22" s="159"/>
      <c r="EOM22" s="160"/>
      <c r="EON22" s="158"/>
      <c r="EOO22" s="159"/>
      <c r="EOP22" s="31"/>
      <c r="EOQ22" s="159"/>
      <c r="EOR22" s="160"/>
      <c r="EOS22" s="159"/>
      <c r="EOT22" s="159"/>
      <c r="EOU22" s="161"/>
      <c r="EOX22" s="160"/>
      <c r="EOY22" s="158"/>
      <c r="EOZ22" s="159"/>
      <c r="EPB22" s="159"/>
      <c r="EPC22" s="160"/>
      <c r="EPD22" s="158"/>
      <c r="EPE22" s="159"/>
      <c r="EPF22" s="31"/>
      <c r="EPG22" s="159"/>
      <c r="EPH22" s="160"/>
      <c r="EPI22" s="159"/>
      <c r="EPJ22" s="159"/>
      <c r="EPK22" s="161"/>
      <c r="EPN22" s="160"/>
      <c r="EPO22" s="158"/>
      <c r="EPP22" s="159"/>
      <c r="EPR22" s="159"/>
      <c r="EPS22" s="160"/>
      <c r="EPT22" s="158"/>
      <c r="EPU22" s="159"/>
      <c r="EPV22" s="31"/>
      <c r="EPW22" s="159"/>
      <c r="EPX22" s="160"/>
      <c r="EPY22" s="159"/>
      <c r="EPZ22" s="159"/>
      <c r="EQA22" s="161"/>
      <c r="EQD22" s="160"/>
      <c r="EQE22" s="158"/>
      <c r="EQF22" s="159"/>
      <c r="EQH22" s="159"/>
      <c r="EQI22" s="160"/>
      <c r="EQJ22" s="158"/>
      <c r="EQK22" s="159"/>
      <c r="EQL22" s="31"/>
      <c r="EQM22" s="159"/>
      <c r="EQN22" s="160"/>
      <c r="EQO22" s="159"/>
      <c r="EQP22" s="159"/>
      <c r="EQQ22" s="161"/>
      <c r="EQT22" s="160"/>
      <c r="EQU22" s="158"/>
      <c r="EQV22" s="159"/>
      <c r="EQX22" s="159"/>
      <c r="EQY22" s="160"/>
      <c r="EQZ22" s="158"/>
      <c r="ERA22" s="159"/>
      <c r="ERB22" s="31"/>
      <c r="ERC22" s="159"/>
      <c r="ERD22" s="160"/>
      <c r="ERE22" s="159"/>
      <c r="ERF22" s="159"/>
      <c r="ERG22" s="161"/>
      <c r="ERJ22" s="160"/>
      <c r="ERK22" s="158"/>
      <c r="ERL22" s="159"/>
      <c r="ERN22" s="159"/>
      <c r="ERO22" s="160"/>
      <c r="ERP22" s="158"/>
      <c r="ERQ22" s="159"/>
      <c r="ERR22" s="31"/>
      <c r="ERS22" s="159"/>
      <c r="ERT22" s="160"/>
      <c r="ERU22" s="159"/>
      <c r="ERV22" s="159"/>
      <c r="ERW22" s="161"/>
      <c r="ERZ22" s="160"/>
      <c r="ESA22" s="158"/>
      <c r="ESB22" s="159"/>
      <c r="ESD22" s="159"/>
      <c r="ESE22" s="160"/>
      <c r="ESF22" s="158"/>
      <c r="ESG22" s="159"/>
      <c r="ESH22" s="31"/>
      <c r="ESI22" s="159"/>
      <c r="ESJ22" s="160"/>
      <c r="ESK22" s="159"/>
      <c r="ESL22" s="159"/>
      <c r="ESM22" s="161"/>
      <c r="ESP22" s="160"/>
      <c r="ESQ22" s="158"/>
      <c r="ESR22" s="159"/>
      <c r="EST22" s="159"/>
      <c r="ESU22" s="160"/>
      <c r="ESV22" s="158"/>
      <c r="ESW22" s="159"/>
      <c r="ESX22" s="31"/>
      <c r="ESY22" s="159"/>
      <c r="ESZ22" s="160"/>
      <c r="ETA22" s="159"/>
      <c r="ETB22" s="159"/>
      <c r="ETC22" s="161"/>
      <c r="ETF22" s="160"/>
      <c r="ETG22" s="158"/>
      <c r="ETH22" s="159"/>
      <c r="ETJ22" s="159"/>
      <c r="ETK22" s="160"/>
      <c r="ETL22" s="158"/>
      <c r="ETM22" s="159"/>
      <c r="ETN22" s="31"/>
      <c r="ETO22" s="159"/>
      <c r="ETP22" s="160"/>
      <c r="ETQ22" s="159"/>
      <c r="ETR22" s="159"/>
      <c r="ETS22" s="161"/>
      <c r="ETV22" s="160"/>
      <c r="ETW22" s="158"/>
      <c r="ETX22" s="159"/>
      <c r="ETZ22" s="159"/>
      <c r="EUA22" s="160"/>
      <c r="EUB22" s="158"/>
      <c r="EUC22" s="159"/>
      <c r="EUD22" s="31"/>
      <c r="EUE22" s="159"/>
      <c r="EUF22" s="160"/>
      <c r="EUG22" s="159"/>
      <c r="EUH22" s="159"/>
      <c r="EUI22" s="161"/>
      <c r="EUL22" s="160"/>
      <c r="EUM22" s="158"/>
      <c r="EUN22" s="159"/>
      <c r="EUP22" s="159"/>
      <c r="EUQ22" s="160"/>
      <c r="EUR22" s="158"/>
      <c r="EUS22" s="159"/>
      <c r="EUT22" s="31"/>
      <c r="EUU22" s="159"/>
      <c r="EUV22" s="160"/>
      <c r="EUW22" s="159"/>
      <c r="EUX22" s="159"/>
      <c r="EUY22" s="161"/>
      <c r="EVB22" s="160"/>
      <c r="EVC22" s="158"/>
      <c r="EVD22" s="159"/>
      <c r="EVF22" s="159"/>
      <c r="EVG22" s="160"/>
      <c r="EVH22" s="158"/>
      <c r="EVI22" s="159"/>
      <c r="EVJ22" s="31"/>
      <c r="EVK22" s="159"/>
      <c r="EVL22" s="160"/>
      <c r="EVM22" s="159"/>
      <c r="EVN22" s="159"/>
      <c r="EVO22" s="161"/>
      <c r="EVR22" s="160"/>
      <c r="EVS22" s="158"/>
      <c r="EVT22" s="159"/>
      <c r="EVV22" s="159"/>
      <c r="EVW22" s="160"/>
      <c r="EVX22" s="158"/>
      <c r="EVY22" s="159"/>
      <c r="EVZ22" s="31"/>
      <c r="EWA22" s="159"/>
      <c r="EWB22" s="160"/>
      <c r="EWC22" s="159"/>
      <c r="EWD22" s="159"/>
      <c r="EWE22" s="161"/>
      <c r="EWH22" s="160"/>
      <c r="EWI22" s="158"/>
      <c r="EWJ22" s="159"/>
      <c r="EWL22" s="159"/>
      <c r="EWM22" s="160"/>
      <c r="EWN22" s="158"/>
      <c r="EWO22" s="159"/>
      <c r="EWP22" s="31"/>
      <c r="EWQ22" s="159"/>
      <c r="EWR22" s="160"/>
      <c r="EWS22" s="159"/>
      <c r="EWT22" s="159"/>
      <c r="EWU22" s="161"/>
      <c r="EWX22" s="160"/>
      <c r="EWY22" s="158"/>
      <c r="EWZ22" s="159"/>
      <c r="EXB22" s="159"/>
      <c r="EXC22" s="160"/>
      <c r="EXD22" s="158"/>
      <c r="EXE22" s="159"/>
      <c r="EXF22" s="31"/>
      <c r="EXG22" s="159"/>
      <c r="EXH22" s="160"/>
      <c r="EXI22" s="159"/>
      <c r="EXJ22" s="159"/>
      <c r="EXK22" s="161"/>
      <c r="EXN22" s="160"/>
      <c r="EXO22" s="158"/>
      <c r="EXP22" s="159"/>
      <c r="EXR22" s="159"/>
      <c r="EXS22" s="160"/>
      <c r="EXT22" s="158"/>
      <c r="EXU22" s="159"/>
      <c r="EXV22" s="31"/>
      <c r="EXW22" s="159"/>
      <c r="EXX22" s="160"/>
      <c r="EXY22" s="159"/>
      <c r="EXZ22" s="159"/>
      <c r="EYA22" s="161"/>
      <c r="EYD22" s="160"/>
      <c r="EYE22" s="158"/>
      <c r="EYF22" s="159"/>
      <c r="EYH22" s="159"/>
      <c r="EYI22" s="160"/>
      <c r="EYJ22" s="158"/>
      <c r="EYK22" s="159"/>
      <c r="EYL22" s="31"/>
      <c r="EYM22" s="159"/>
      <c r="EYN22" s="160"/>
      <c r="EYO22" s="159"/>
      <c r="EYP22" s="159"/>
      <c r="EYQ22" s="161"/>
      <c r="EYT22" s="160"/>
      <c r="EYU22" s="158"/>
      <c r="EYV22" s="159"/>
      <c r="EYX22" s="159"/>
      <c r="EYY22" s="160"/>
      <c r="EYZ22" s="158"/>
      <c r="EZA22" s="159"/>
      <c r="EZB22" s="31"/>
      <c r="EZC22" s="159"/>
      <c r="EZD22" s="160"/>
      <c r="EZE22" s="159"/>
      <c r="EZF22" s="159"/>
      <c r="EZG22" s="161"/>
      <c r="EZJ22" s="160"/>
      <c r="EZK22" s="158"/>
      <c r="EZL22" s="159"/>
      <c r="EZN22" s="159"/>
      <c r="EZO22" s="160"/>
      <c r="EZP22" s="158"/>
      <c r="EZQ22" s="159"/>
      <c r="EZR22" s="31"/>
      <c r="EZS22" s="159"/>
      <c r="EZT22" s="160"/>
      <c r="EZU22" s="159"/>
      <c r="EZV22" s="159"/>
      <c r="EZW22" s="161"/>
      <c r="EZZ22" s="160"/>
      <c r="FAA22" s="158"/>
      <c r="FAB22" s="159"/>
      <c r="FAD22" s="159"/>
      <c r="FAE22" s="160"/>
      <c r="FAF22" s="158"/>
      <c r="FAG22" s="159"/>
      <c r="FAH22" s="31"/>
      <c r="FAI22" s="159"/>
      <c r="FAJ22" s="160"/>
      <c r="FAK22" s="159"/>
      <c r="FAL22" s="159"/>
      <c r="FAM22" s="161"/>
      <c r="FAP22" s="160"/>
      <c r="FAQ22" s="158"/>
      <c r="FAR22" s="159"/>
      <c r="FAT22" s="159"/>
      <c r="FAU22" s="160"/>
      <c r="FAV22" s="158"/>
      <c r="FAW22" s="159"/>
      <c r="FAX22" s="31"/>
      <c r="FAY22" s="159"/>
      <c r="FAZ22" s="160"/>
      <c r="FBA22" s="159"/>
      <c r="FBB22" s="159"/>
      <c r="FBC22" s="161"/>
      <c r="FBF22" s="160"/>
      <c r="FBG22" s="158"/>
      <c r="FBH22" s="159"/>
      <c r="FBJ22" s="159"/>
      <c r="FBK22" s="160"/>
      <c r="FBL22" s="158"/>
      <c r="FBM22" s="159"/>
      <c r="FBN22" s="31"/>
      <c r="FBO22" s="159"/>
      <c r="FBP22" s="160"/>
      <c r="FBQ22" s="159"/>
      <c r="FBR22" s="159"/>
      <c r="FBS22" s="161"/>
      <c r="FBV22" s="160"/>
      <c r="FBW22" s="158"/>
      <c r="FBX22" s="159"/>
      <c r="FBZ22" s="159"/>
      <c r="FCA22" s="160"/>
      <c r="FCB22" s="158"/>
      <c r="FCC22" s="159"/>
      <c r="FCD22" s="31"/>
      <c r="FCE22" s="159"/>
      <c r="FCF22" s="160"/>
      <c r="FCG22" s="159"/>
      <c r="FCH22" s="159"/>
      <c r="FCI22" s="161"/>
      <c r="FCL22" s="160"/>
      <c r="FCM22" s="158"/>
      <c r="FCN22" s="159"/>
      <c r="FCP22" s="159"/>
      <c r="FCQ22" s="160"/>
      <c r="FCR22" s="158"/>
      <c r="FCS22" s="159"/>
      <c r="FCT22" s="31"/>
      <c r="FCU22" s="159"/>
      <c r="FCV22" s="160"/>
      <c r="FCW22" s="159"/>
      <c r="FCX22" s="159"/>
      <c r="FCY22" s="161"/>
      <c r="FDB22" s="160"/>
      <c r="FDC22" s="158"/>
      <c r="FDD22" s="159"/>
      <c r="FDF22" s="159"/>
      <c r="FDG22" s="160"/>
      <c r="FDH22" s="158"/>
      <c r="FDI22" s="159"/>
      <c r="FDJ22" s="31"/>
      <c r="FDK22" s="159"/>
      <c r="FDL22" s="160"/>
      <c r="FDM22" s="159"/>
      <c r="FDN22" s="159"/>
      <c r="FDO22" s="161"/>
      <c r="FDR22" s="160"/>
      <c r="FDS22" s="158"/>
      <c r="FDT22" s="159"/>
      <c r="FDV22" s="159"/>
      <c r="FDW22" s="160"/>
      <c r="FDX22" s="158"/>
      <c r="FDY22" s="159"/>
      <c r="FDZ22" s="31"/>
      <c r="FEA22" s="159"/>
      <c r="FEB22" s="160"/>
      <c r="FEC22" s="159"/>
      <c r="FED22" s="159"/>
      <c r="FEE22" s="161"/>
      <c r="FEH22" s="160"/>
      <c r="FEI22" s="158"/>
      <c r="FEJ22" s="159"/>
      <c r="FEL22" s="159"/>
      <c r="FEM22" s="160"/>
      <c r="FEN22" s="158"/>
      <c r="FEO22" s="159"/>
      <c r="FEP22" s="31"/>
      <c r="FEQ22" s="159"/>
      <c r="FER22" s="160"/>
      <c r="FES22" s="159"/>
      <c r="FET22" s="159"/>
      <c r="FEU22" s="161"/>
      <c r="FEX22" s="160"/>
      <c r="FEY22" s="158"/>
      <c r="FEZ22" s="159"/>
      <c r="FFB22" s="159"/>
      <c r="FFC22" s="160"/>
      <c r="FFD22" s="158"/>
      <c r="FFE22" s="159"/>
      <c r="FFF22" s="31"/>
      <c r="FFG22" s="159"/>
      <c r="FFH22" s="160"/>
      <c r="FFI22" s="159"/>
      <c r="FFJ22" s="159"/>
      <c r="FFK22" s="161"/>
      <c r="FFN22" s="160"/>
      <c r="FFO22" s="158"/>
      <c r="FFP22" s="159"/>
      <c r="FFR22" s="159"/>
      <c r="FFS22" s="160"/>
      <c r="FFT22" s="158"/>
      <c r="FFU22" s="159"/>
      <c r="FFV22" s="31"/>
      <c r="FFW22" s="159"/>
      <c r="FFX22" s="160"/>
      <c r="FFY22" s="159"/>
      <c r="FFZ22" s="159"/>
      <c r="FGA22" s="161"/>
      <c r="FGD22" s="160"/>
      <c r="FGE22" s="158"/>
      <c r="FGF22" s="159"/>
      <c r="FGH22" s="159"/>
      <c r="FGI22" s="160"/>
      <c r="FGJ22" s="158"/>
      <c r="FGK22" s="159"/>
      <c r="FGL22" s="31"/>
      <c r="FGM22" s="159"/>
      <c r="FGN22" s="160"/>
      <c r="FGO22" s="159"/>
      <c r="FGP22" s="159"/>
      <c r="FGQ22" s="161"/>
      <c r="FGT22" s="160"/>
      <c r="FGU22" s="158"/>
      <c r="FGV22" s="159"/>
      <c r="FGX22" s="159"/>
      <c r="FGY22" s="160"/>
      <c r="FGZ22" s="158"/>
      <c r="FHA22" s="159"/>
      <c r="FHB22" s="31"/>
      <c r="FHC22" s="159"/>
      <c r="FHD22" s="160"/>
      <c r="FHE22" s="159"/>
      <c r="FHF22" s="159"/>
      <c r="FHG22" s="161"/>
      <c r="FHJ22" s="160"/>
      <c r="FHK22" s="158"/>
      <c r="FHL22" s="159"/>
      <c r="FHN22" s="159"/>
      <c r="FHO22" s="160"/>
      <c r="FHP22" s="158"/>
      <c r="FHQ22" s="159"/>
      <c r="FHR22" s="31"/>
      <c r="FHS22" s="159"/>
      <c r="FHT22" s="160"/>
      <c r="FHU22" s="159"/>
      <c r="FHV22" s="159"/>
      <c r="FHW22" s="161"/>
      <c r="FHZ22" s="160"/>
      <c r="FIA22" s="158"/>
      <c r="FIB22" s="159"/>
      <c r="FID22" s="159"/>
      <c r="FIE22" s="160"/>
      <c r="FIF22" s="158"/>
      <c r="FIG22" s="159"/>
      <c r="FIH22" s="31"/>
      <c r="FII22" s="159"/>
      <c r="FIJ22" s="160"/>
      <c r="FIK22" s="159"/>
      <c r="FIL22" s="159"/>
      <c r="FIM22" s="161"/>
      <c r="FIP22" s="160"/>
      <c r="FIQ22" s="158"/>
      <c r="FIR22" s="159"/>
      <c r="FIT22" s="159"/>
      <c r="FIU22" s="160"/>
      <c r="FIV22" s="158"/>
      <c r="FIW22" s="159"/>
      <c r="FIX22" s="31"/>
      <c r="FIY22" s="159"/>
      <c r="FIZ22" s="160"/>
      <c r="FJA22" s="159"/>
      <c r="FJB22" s="159"/>
      <c r="FJC22" s="161"/>
      <c r="FJF22" s="160"/>
      <c r="FJG22" s="158"/>
      <c r="FJH22" s="159"/>
      <c r="FJJ22" s="159"/>
      <c r="FJK22" s="160"/>
      <c r="FJL22" s="158"/>
      <c r="FJM22" s="159"/>
      <c r="FJN22" s="31"/>
      <c r="FJO22" s="159"/>
      <c r="FJP22" s="160"/>
      <c r="FJQ22" s="159"/>
      <c r="FJR22" s="159"/>
      <c r="FJS22" s="161"/>
      <c r="FJV22" s="160"/>
      <c r="FJW22" s="158"/>
      <c r="FJX22" s="159"/>
      <c r="FJZ22" s="159"/>
      <c r="FKA22" s="160"/>
      <c r="FKB22" s="158"/>
      <c r="FKC22" s="159"/>
      <c r="FKD22" s="31"/>
      <c r="FKE22" s="159"/>
      <c r="FKF22" s="160"/>
      <c r="FKG22" s="159"/>
      <c r="FKH22" s="159"/>
      <c r="FKI22" s="161"/>
      <c r="FKL22" s="160"/>
      <c r="FKM22" s="158"/>
      <c r="FKN22" s="159"/>
      <c r="FKP22" s="159"/>
      <c r="FKQ22" s="160"/>
      <c r="FKR22" s="158"/>
      <c r="FKS22" s="159"/>
      <c r="FKT22" s="31"/>
      <c r="FKU22" s="159"/>
      <c r="FKV22" s="160"/>
      <c r="FKW22" s="159"/>
      <c r="FKX22" s="159"/>
      <c r="FKY22" s="161"/>
      <c r="FLB22" s="160"/>
      <c r="FLC22" s="158"/>
      <c r="FLD22" s="159"/>
      <c r="FLF22" s="159"/>
      <c r="FLG22" s="160"/>
      <c r="FLH22" s="158"/>
      <c r="FLI22" s="159"/>
      <c r="FLJ22" s="31"/>
      <c r="FLK22" s="159"/>
      <c r="FLL22" s="160"/>
      <c r="FLM22" s="159"/>
      <c r="FLN22" s="159"/>
      <c r="FLO22" s="161"/>
      <c r="FLR22" s="160"/>
      <c r="FLS22" s="158"/>
      <c r="FLT22" s="159"/>
      <c r="FLV22" s="159"/>
      <c r="FLW22" s="160"/>
      <c r="FLX22" s="158"/>
      <c r="FLY22" s="159"/>
      <c r="FLZ22" s="31"/>
      <c r="FMA22" s="159"/>
      <c r="FMB22" s="160"/>
      <c r="FMC22" s="159"/>
      <c r="FMD22" s="159"/>
      <c r="FME22" s="161"/>
      <c r="FMH22" s="160"/>
      <c r="FMI22" s="158"/>
      <c r="FMJ22" s="159"/>
      <c r="FML22" s="159"/>
      <c r="FMM22" s="160"/>
      <c r="FMN22" s="158"/>
      <c r="FMO22" s="159"/>
      <c r="FMP22" s="31"/>
      <c r="FMQ22" s="159"/>
      <c r="FMR22" s="160"/>
      <c r="FMS22" s="159"/>
      <c r="FMT22" s="159"/>
      <c r="FMU22" s="161"/>
      <c r="FMX22" s="160"/>
      <c r="FMY22" s="158"/>
      <c r="FMZ22" s="159"/>
      <c r="FNB22" s="159"/>
      <c r="FNC22" s="160"/>
      <c r="FND22" s="158"/>
      <c r="FNE22" s="159"/>
      <c r="FNF22" s="31"/>
      <c r="FNG22" s="159"/>
      <c r="FNH22" s="160"/>
      <c r="FNI22" s="159"/>
      <c r="FNJ22" s="159"/>
      <c r="FNK22" s="161"/>
      <c r="FNN22" s="160"/>
      <c r="FNO22" s="158"/>
      <c r="FNP22" s="159"/>
      <c r="FNR22" s="159"/>
      <c r="FNS22" s="160"/>
      <c r="FNT22" s="158"/>
      <c r="FNU22" s="159"/>
      <c r="FNV22" s="31"/>
      <c r="FNW22" s="159"/>
      <c r="FNX22" s="160"/>
      <c r="FNY22" s="159"/>
      <c r="FNZ22" s="159"/>
      <c r="FOA22" s="161"/>
      <c r="FOD22" s="160"/>
      <c r="FOE22" s="158"/>
      <c r="FOF22" s="159"/>
      <c r="FOH22" s="159"/>
      <c r="FOI22" s="160"/>
      <c r="FOJ22" s="158"/>
      <c r="FOK22" s="159"/>
      <c r="FOL22" s="31"/>
      <c r="FOM22" s="159"/>
      <c r="FON22" s="160"/>
      <c r="FOO22" s="159"/>
      <c r="FOP22" s="159"/>
      <c r="FOQ22" s="161"/>
      <c r="FOT22" s="160"/>
      <c r="FOU22" s="158"/>
      <c r="FOV22" s="159"/>
      <c r="FOX22" s="159"/>
      <c r="FOY22" s="160"/>
      <c r="FOZ22" s="158"/>
      <c r="FPA22" s="159"/>
      <c r="FPB22" s="31"/>
      <c r="FPC22" s="159"/>
      <c r="FPD22" s="160"/>
      <c r="FPE22" s="159"/>
      <c r="FPF22" s="159"/>
      <c r="FPG22" s="161"/>
      <c r="FPJ22" s="160"/>
      <c r="FPK22" s="158"/>
      <c r="FPL22" s="159"/>
      <c r="FPN22" s="159"/>
      <c r="FPO22" s="160"/>
      <c r="FPP22" s="158"/>
      <c r="FPQ22" s="159"/>
      <c r="FPR22" s="31"/>
      <c r="FPS22" s="159"/>
      <c r="FPT22" s="160"/>
      <c r="FPU22" s="159"/>
      <c r="FPV22" s="159"/>
      <c r="FPW22" s="161"/>
      <c r="FPZ22" s="160"/>
      <c r="FQA22" s="158"/>
      <c r="FQB22" s="159"/>
      <c r="FQD22" s="159"/>
      <c r="FQE22" s="160"/>
      <c r="FQF22" s="158"/>
      <c r="FQG22" s="159"/>
      <c r="FQH22" s="31"/>
      <c r="FQI22" s="159"/>
      <c r="FQJ22" s="160"/>
      <c r="FQK22" s="159"/>
      <c r="FQL22" s="159"/>
      <c r="FQM22" s="161"/>
      <c r="FQP22" s="160"/>
      <c r="FQQ22" s="158"/>
      <c r="FQR22" s="159"/>
      <c r="FQT22" s="159"/>
      <c r="FQU22" s="160"/>
      <c r="FQV22" s="158"/>
      <c r="FQW22" s="159"/>
      <c r="FQX22" s="31"/>
      <c r="FQY22" s="159"/>
      <c r="FQZ22" s="160"/>
      <c r="FRA22" s="159"/>
      <c r="FRB22" s="159"/>
      <c r="FRC22" s="161"/>
      <c r="FRF22" s="160"/>
      <c r="FRG22" s="158"/>
      <c r="FRH22" s="159"/>
      <c r="FRJ22" s="159"/>
      <c r="FRK22" s="160"/>
      <c r="FRL22" s="158"/>
      <c r="FRM22" s="159"/>
      <c r="FRN22" s="31"/>
      <c r="FRO22" s="159"/>
      <c r="FRP22" s="160"/>
      <c r="FRQ22" s="159"/>
      <c r="FRR22" s="159"/>
      <c r="FRS22" s="161"/>
      <c r="FRV22" s="160"/>
      <c r="FRW22" s="158"/>
      <c r="FRX22" s="159"/>
      <c r="FRZ22" s="159"/>
      <c r="FSA22" s="160"/>
      <c r="FSB22" s="158"/>
      <c r="FSC22" s="159"/>
      <c r="FSD22" s="31"/>
      <c r="FSE22" s="159"/>
      <c r="FSF22" s="160"/>
      <c r="FSG22" s="159"/>
      <c r="FSH22" s="159"/>
      <c r="FSI22" s="161"/>
      <c r="FSL22" s="160"/>
      <c r="FSM22" s="158"/>
      <c r="FSN22" s="159"/>
      <c r="FSP22" s="159"/>
      <c r="FSQ22" s="160"/>
      <c r="FSR22" s="158"/>
      <c r="FSS22" s="159"/>
      <c r="FST22" s="31"/>
      <c r="FSU22" s="159"/>
      <c r="FSV22" s="160"/>
      <c r="FSW22" s="159"/>
      <c r="FSX22" s="159"/>
      <c r="FSY22" s="161"/>
      <c r="FTB22" s="160"/>
      <c r="FTC22" s="158"/>
      <c r="FTD22" s="159"/>
      <c r="FTF22" s="159"/>
      <c r="FTG22" s="160"/>
      <c r="FTH22" s="158"/>
      <c r="FTI22" s="159"/>
      <c r="FTJ22" s="31"/>
      <c r="FTK22" s="159"/>
      <c r="FTL22" s="160"/>
      <c r="FTM22" s="159"/>
      <c r="FTN22" s="159"/>
      <c r="FTO22" s="161"/>
      <c r="FTR22" s="160"/>
      <c r="FTS22" s="158"/>
      <c r="FTT22" s="159"/>
      <c r="FTV22" s="159"/>
      <c r="FTW22" s="160"/>
      <c r="FTX22" s="158"/>
      <c r="FTY22" s="159"/>
      <c r="FTZ22" s="31"/>
      <c r="FUA22" s="159"/>
      <c r="FUB22" s="160"/>
      <c r="FUC22" s="159"/>
      <c r="FUD22" s="159"/>
      <c r="FUE22" s="161"/>
      <c r="FUH22" s="160"/>
      <c r="FUI22" s="158"/>
      <c r="FUJ22" s="159"/>
      <c r="FUL22" s="159"/>
      <c r="FUM22" s="160"/>
      <c r="FUN22" s="158"/>
      <c r="FUO22" s="159"/>
      <c r="FUP22" s="31"/>
      <c r="FUQ22" s="159"/>
      <c r="FUR22" s="160"/>
      <c r="FUS22" s="159"/>
      <c r="FUT22" s="159"/>
      <c r="FUU22" s="161"/>
      <c r="FUX22" s="160"/>
      <c r="FUY22" s="158"/>
      <c r="FUZ22" s="159"/>
      <c r="FVB22" s="159"/>
      <c r="FVC22" s="160"/>
      <c r="FVD22" s="158"/>
      <c r="FVE22" s="159"/>
      <c r="FVF22" s="31"/>
      <c r="FVG22" s="159"/>
      <c r="FVH22" s="160"/>
      <c r="FVI22" s="159"/>
      <c r="FVJ22" s="159"/>
      <c r="FVK22" s="161"/>
      <c r="FVN22" s="160"/>
      <c r="FVO22" s="158"/>
      <c r="FVP22" s="159"/>
      <c r="FVR22" s="159"/>
      <c r="FVS22" s="160"/>
      <c r="FVT22" s="158"/>
      <c r="FVU22" s="159"/>
      <c r="FVV22" s="31"/>
      <c r="FVW22" s="159"/>
      <c r="FVX22" s="160"/>
      <c r="FVY22" s="159"/>
      <c r="FVZ22" s="159"/>
      <c r="FWA22" s="161"/>
      <c r="FWD22" s="160"/>
      <c r="FWE22" s="158"/>
      <c r="FWF22" s="159"/>
      <c r="FWH22" s="159"/>
      <c r="FWI22" s="160"/>
      <c r="FWJ22" s="158"/>
      <c r="FWK22" s="159"/>
      <c r="FWL22" s="31"/>
      <c r="FWM22" s="159"/>
      <c r="FWN22" s="160"/>
      <c r="FWO22" s="159"/>
      <c r="FWP22" s="159"/>
      <c r="FWQ22" s="161"/>
      <c r="FWT22" s="160"/>
      <c r="FWU22" s="158"/>
      <c r="FWV22" s="159"/>
      <c r="FWX22" s="159"/>
      <c r="FWY22" s="160"/>
      <c r="FWZ22" s="158"/>
      <c r="FXA22" s="159"/>
      <c r="FXB22" s="31"/>
      <c r="FXC22" s="159"/>
      <c r="FXD22" s="160"/>
      <c r="FXE22" s="159"/>
      <c r="FXF22" s="159"/>
      <c r="FXG22" s="161"/>
      <c r="FXJ22" s="160"/>
      <c r="FXK22" s="158"/>
      <c r="FXL22" s="159"/>
      <c r="FXN22" s="159"/>
      <c r="FXO22" s="160"/>
      <c r="FXP22" s="158"/>
      <c r="FXQ22" s="159"/>
      <c r="FXR22" s="31"/>
      <c r="FXS22" s="159"/>
      <c r="FXT22" s="160"/>
      <c r="FXU22" s="159"/>
      <c r="FXV22" s="159"/>
      <c r="FXW22" s="161"/>
      <c r="FXZ22" s="160"/>
      <c r="FYA22" s="158"/>
      <c r="FYB22" s="159"/>
      <c r="FYD22" s="159"/>
      <c r="FYE22" s="160"/>
      <c r="FYF22" s="158"/>
      <c r="FYG22" s="159"/>
      <c r="FYH22" s="31"/>
      <c r="FYI22" s="159"/>
      <c r="FYJ22" s="160"/>
      <c r="FYK22" s="159"/>
      <c r="FYL22" s="159"/>
      <c r="FYM22" s="161"/>
      <c r="FYP22" s="160"/>
      <c r="FYQ22" s="158"/>
      <c r="FYR22" s="159"/>
      <c r="FYT22" s="159"/>
      <c r="FYU22" s="160"/>
      <c r="FYV22" s="158"/>
      <c r="FYW22" s="159"/>
      <c r="FYX22" s="31"/>
      <c r="FYY22" s="159"/>
      <c r="FYZ22" s="160"/>
      <c r="FZA22" s="159"/>
      <c r="FZB22" s="159"/>
      <c r="FZC22" s="161"/>
      <c r="FZF22" s="160"/>
      <c r="FZG22" s="158"/>
      <c r="FZH22" s="159"/>
      <c r="FZJ22" s="159"/>
      <c r="FZK22" s="160"/>
      <c r="FZL22" s="158"/>
      <c r="FZM22" s="159"/>
      <c r="FZN22" s="31"/>
      <c r="FZO22" s="159"/>
      <c r="FZP22" s="160"/>
      <c r="FZQ22" s="159"/>
      <c r="FZR22" s="159"/>
      <c r="FZS22" s="161"/>
      <c r="FZV22" s="160"/>
      <c r="FZW22" s="158"/>
      <c r="FZX22" s="159"/>
      <c r="FZZ22" s="159"/>
      <c r="GAA22" s="160"/>
      <c r="GAB22" s="158"/>
      <c r="GAC22" s="159"/>
      <c r="GAD22" s="31"/>
      <c r="GAE22" s="159"/>
      <c r="GAF22" s="160"/>
      <c r="GAG22" s="159"/>
      <c r="GAH22" s="159"/>
      <c r="GAI22" s="161"/>
      <c r="GAL22" s="160"/>
      <c r="GAM22" s="158"/>
      <c r="GAN22" s="159"/>
      <c r="GAP22" s="159"/>
      <c r="GAQ22" s="160"/>
      <c r="GAR22" s="158"/>
      <c r="GAS22" s="159"/>
      <c r="GAT22" s="31"/>
      <c r="GAU22" s="159"/>
      <c r="GAV22" s="160"/>
      <c r="GAW22" s="159"/>
      <c r="GAX22" s="159"/>
      <c r="GAY22" s="161"/>
      <c r="GBB22" s="160"/>
      <c r="GBC22" s="158"/>
      <c r="GBD22" s="159"/>
      <c r="GBF22" s="159"/>
      <c r="GBG22" s="160"/>
      <c r="GBH22" s="158"/>
      <c r="GBI22" s="159"/>
      <c r="GBJ22" s="31"/>
      <c r="GBK22" s="159"/>
      <c r="GBL22" s="160"/>
      <c r="GBM22" s="159"/>
      <c r="GBN22" s="159"/>
      <c r="GBO22" s="161"/>
      <c r="GBR22" s="160"/>
      <c r="GBS22" s="158"/>
      <c r="GBT22" s="159"/>
      <c r="GBV22" s="159"/>
      <c r="GBW22" s="160"/>
      <c r="GBX22" s="158"/>
      <c r="GBY22" s="159"/>
      <c r="GBZ22" s="31"/>
      <c r="GCA22" s="159"/>
      <c r="GCB22" s="160"/>
      <c r="GCC22" s="159"/>
      <c r="GCD22" s="159"/>
      <c r="GCE22" s="161"/>
      <c r="GCH22" s="160"/>
      <c r="GCI22" s="158"/>
      <c r="GCJ22" s="159"/>
      <c r="GCL22" s="159"/>
      <c r="GCM22" s="160"/>
      <c r="GCN22" s="158"/>
      <c r="GCO22" s="159"/>
      <c r="GCP22" s="31"/>
      <c r="GCQ22" s="159"/>
      <c r="GCR22" s="160"/>
      <c r="GCS22" s="159"/>
      <c r="GCT22" s="159"/>
      <c r="GCU22" s="161"/>
      <c r="GCX22" s="160"/>
      <c r="GCY22" s="158"/>
      <c r="GCZ22" s="159"/>
      <c r="GDB22" s="159"/>
      <c r="GDC22" s="160"/>
      <c r="GDD22" s="158"/>
      <c r="GDE22" s="159"/>
      <c r="GDF22" s="31"/>
      <c r="GDG22" s="159"/>
      <c r="GDH22" s="160"/>
      <c r="GDI22" s="159"/>
      <c r="GDJ22" s="159"/>
      <c r="GDK22" s="161"/>
      <c r="GDN22" s="160"/>
      <c r="GDO22" s="158"/>
      <c r="GDP22" s="159"/>
      <c r="GDR22" s="159"/>
      <c r="GDS22" s="160"/>
      <c r="GDT22" s="158"/>
      <c r="GDU22" s="159"/>
      <c r="GDV22" s="31"/>
      <c r="GDW22" s="159"/>
      <c r="GDX22" s="160"/>
      <c r="GDY22" s="159"/>
      <c r="GDZ22" s="159"/>
      <c r="GEA22" s="161"/>
      <c r="GED22" s="160"/>
      <c r="GEE22" s="158"/>
      <c r="GEF22" s="159"/>
      <c r="GEH22" s="159"/>
      <c r="GEI22" s="160"/>
      <c r="GEJ22" s="158"/>
      <c r="GEK22" s="159"/>
      <c r="GEL22" s="31"/>
      <c r="GEM22" s="159"/>
      <c r="GEN22" s="160"/>
      <c r="GEO22" s="159"/>
      <c r="GEP22" s="159"/>
      <c r="GEQ22" s="161"/>
      <c r="GET22" s="160"/>
      <c r="GEU22" s="158"/>
      <c r="GEV22" s="159"/>
      <c r="GEX22" s="159"/>
      <c r="GEY22" s="160"/>
      <c r="GEZ22" s="158"/>
      <c r="GFA22" s="159"/>
      <c r="GFB22" s="31"/>
      <c r="GFC22" s="159"/>
      <c r="GFD22" s="160"/>
      <c r="GFE22" s="159"/>
      <c r="GFF22" s="159"/>
      <c r="GFG22" s="161"/>
      <c r="GFJ22" s="160"/>
      <c r="GFK22" s="158"/>
      <c r="GFL22" s="159"/>
      <c r="GFN22" s="159"/>
      <c r="GFO22" s="160"/>
      <c r="GFP22" s="158"/>
      <c r="GFQ22" s="159"/>
      <c r="GFR22" s="31"/>
      <c r="GFS22" s="159"/>
      <c r="GFT22" s="160"/>
      <c r="GFU22" s="159"/>
      <c r="GFV22" s="159"/>
      <c r="GFW22" s="161"/>
      <c r="GFZ22" s="160"/>
      <c r="GGA22" s="158"/>
      <c r="GGB22" s="159"/>
      <c r="GGD22" s="159"/>
      <c r="GGE22" s="160"/>
      <c r="GGF22" s="158"/>
      <c r="GGG22" s="159"/>
      <c r="GGH22" s="31"/>
      <c r="GGI22" s="159"/>
      <c r="GGJ22" s="160"/>
      <c r="GGK22" s="159"/>
      <c r="GGL22" s="159"/>
      <c r="GGM22" s="161"/>
      <c r="GGP22" s="160"/>
      <c r="GGQ22" s="158"/>
      <c r="GGR22" s="159"/>
      <c r="GGT22" s="159"/>
      <c r="GGU22" s="160"/>
      <c r="GGV22" s="158"/>
      <c r="GGW22" s="159"/>
      <c r="GGX22" s="31"/>
      <c r="GGY22" s="159"/>
      <c r="GGZ22" s="160"/>
      <c r="GHA22" s="159"/>
      <c r="GHB22" s="159"/>
      <c r="GHC22" s="161"/>
      <c r="GHF22" s="160"/>
      <c r="GHG22" s="158"/>
      <c r="GHH22" s="159"/>
      <c r="GHJ22" s="159"/>
      <c r="GHK22" s="160"/>
      <c r="GHL22" s="158"/>
      <c r="GHM22" s="159"/>
      <c r="GHN22" s="31"/>
      <c r="GHO22" s="159"/>
      <c r="GHP22" s="160"/>
      <c r="GHQ22" s="159"/>
      <c r="GHR22" s="159"/>
      <c r="GHS22" s="161"/>
      <c r="GHV22" s="160"/>
      <c r="GHW22" s="158"/>
      <c r="GHX22" s="159"/>
      <c r="GHZ22" s="159"/>
      <c r="GIA22" s="160"/>
      <c r="GIB22" s="158"/>
      <c r="GIC22" s="159"/>
      <c r="GID22" s="31"/>
      <c r="GIE22" s="159"/>
      <c r="GIF22" s="160"/>
      <c r="GIG22" s="159"/>
      <c r="GIH22" s="159"/>
      <c r="GII22" s="161"/>
      <c r="GIL22" s="160"/>
      <c r="GIM22" s="158"/>
      <c r="GIN22" s="159"/>
      <c r="GIP22" s="159"/>
      <c r="GIQ22" s="160"/>
      <c r="GIR22" s="158"/>
      <c r="GIS22" s="159"/>
      <c r="GIT22" s="31"/>
      <c r="GIU22" s="159"/>
      <c r="GIV22" s="160"/>
      <c r="GIW22" s="159"/>
      <c r="GIX22" s="159"/>
      <c r="GIY22" s="161"/>
      <c r="GJB22" s="160"/>
      <c r="GJC22" s="158"/>
      <c r="GJD22" s="159"/>
      <c r="GJF22" s="159"/>
      <c r="GJG22" s="160"/>
      <c r="GJH22" s="158"/>
      <c r="GJI22" s="159"/>
      <c r="GJJ22" s="31"/>
      <c r="GJK22" s="159"/>
      <c r="GJL22" s="160"/>
      <c r="GJM22" s="159"/>
      <c r="GJN22" s="159"/>
      <c r="GJO22" s="161"/>
      <c r="GJR22" s="160"/>
      <c r="GJS22" s="158"/>
      <c r="GJT22" s="159"/>
      <c r="GJV22" s="159"/>
      <c r="GJW22" s="160"/>
      <c r="GJX22" s="158"/>
      <c r="GJY22" s="159"/>
      <c r="GJZ22" s="31"/>
      <c r="GKA22" s="159"/>
      <c r="GKB22" s="160"/>
      <c r="GKC22" s="159"/>
      <c r="GKD22" s="159"/>
      <c r="GKE22" s="161"/>
      <c r="GKH22" s="160"/>
      <c r="GKI22" s="158"/>
      <c r="GKJ22" s="159"/>
      <c r="GKL22" s="159"/>
      <c r="GKM22" s="160"/>
      <c r="GKN22" s="158"/>
      <c r="GKO22" s="159"/>
      <c r="GKP22" s="31"/>
      <c r="GKQ22" s="159"/>
      <c r="GKR22" s="160"/>
      <c r="GKS22" s="159"/>
      <c r="GKT22" s="159"/>
      <c r="GKU22" s="161"/>
      <c r="GKX22" s="160"/>
      <c r="GKY22" s="158"/>
      <c r="GKZ22" s="159"/>
      <c r="GLB22" s="159"/>
      <c r="GLC22" s="160"/>
      <c r="GLD22" s="158"/>
      <c r="GLE22" s="159"/>
      <c r="GLF22" s="31"/>
      <c r="GLG22" s="159"/>
      <c r="GLH22" s="160"/>
      <c r="GLI22" s="159"/>
      <c r="GLJ22" s="159"/>
      <c r="GLK22" s="161"/>
      <c r="GLN22" s="160"/>
      <c r="GLO22" s="158"/>
      <c r="GLP22" s="159"/>
      <c r="GLR22" s="159"/>
      <c r="GLS22" s="160"/>
      <c r="GLT22" s="158"/>
      <c r="GLU22" s="159"/>
      <c r="GLV22" s="31"/>
      <c r="GLW22" s="159"/>
      <c r="GLX22" s="160"/>
      <c r="GLY22" s="159"/>
      <c r="GLZ22" s="159"/>
      <c r="GMA22" s="161"/>
      <c r="GMD22" s="160"/>
      <c r="GME22" s="158"/>
      <c r="GMF22" s="159"/>
      <c r="GMH22" s="159"/>
      <c r="GMI22" s="160"/>
      <c r="GMJ22" s="158"/>
      <c r="GMK22" s="159"/>
      <c r="GML22" s="31"/>
      <c r="GMM22" s="159"/>
      <c r="GMN22" s="160"/>
      <c r="GMO22" s="159"/>
      <c r="GMP22" s="159"/>
      <c r="GMQ22" s="161"/>
      <c r="GMT22" s="160"/>
      <c r="GMU22" s="158"/>
      <c r="GMV22" s="159"/>
      <c r="GMX22" s="159"/>
      <c r="GMY22" s="160"/>
      <c r="GMZ22" s="158"/>
      <c r="GNA22" s="159"/>
      <c r="GNB22" s="31"/>
      <c r="GNC22" s="159"/>
      <c r="GND22" s="160"/>
      <c r="GNE22" s="159"/>
      <c r="GNF22" s="159"/>
      <c r="GNG22" s="161"/>
      <c r="GNJ22" s="160"/>
      <c r="GNK22" s="158"/>
      <c r="GNL22" s="159"/>
      <c r="GNN22" s="159"/>
      <c r="GNO22" s="160"/>
      <c r="GNP22" s="158"/>
      <c r="GNQ22" s="159"/>
      <c r="GNR22" s="31"/>
      <c r="GNS22" s="159"/>
      <c r="GNT22" s="160"/>
      <c r="GNU22" s="159"/>
      <c r="GNV22" s="159"/>
      <c r="GNW22" s="161"/>
      <c r="GNZ22" s="160"/>
      <c r="GOA22" s="158"/>
      <c r="GOB22" s="159"/>
      <c r="GOD22" s="159"/>
      <c r="GOE22" s="160"/>
      <c r="GOF22" s="158"/>
      <c r="GOG22" s="159"/>
      <c r="GOH22" s="31"/>
      <c r="GOI22" s="159"/>
      <c r="GOJ22" s="160"/>
      <c r="GOK22" s="159"/>
      <c r="GOL22" s="159"/>
      <c r="GOM22" s="161"/>
      <c r="GOP22" s="160"/>
      <c r="GOQ22" s="158"/>
      <c r="GOR22" s="159"/>
      <c r="GOT22" s="159"/>
      <c r="GOU22" s="160"/>
      <c r="GOV22" s="158"/>
      <c r="GOW22" s="159"/>
      <c r="GOX22" s="31"/>
      <c r="GOY22" s="159"/>
      <c r="GOZ22" s="160"/>
      <c r="GPA22" s="159"/>
      <c r="GPB22" s="159"/>
      <c r="GPC22" s="161"/>
      <c r="GPF22" s="160"/>
      <c r="GPG22" s="158"/>
      <c r="GPH22" s="159"/>
      <c r="GPJ22" s="159"/>
      <c r="GPK22" s="160"/>
      <c r="GPL22" s="158"/>
      <c r="GPM22" s="159"/>
      <c r="GPN22" s="31"/>
      <c r="GPO22" s="159"/>
      <c r="GPP22" s="160"/>
      <c r="GPQ22" s="159"/>
      <c r="GPR22" s="159"/>
      <c r="GPS22" s="161"/>
      <c r="GPV22" s="160"/>
      <c r="GPW22" s="158"/>
      <c r="GPX22" s="159"/>
      <c r="GPZ22" s="159"/>
      <c r="GQA22" s="160"/>
      <c r="GQB22" s="158"/>
      <c r="GQC22" s="159"/>
      <c r="GQD22" s="31"/>
      <c r="GQE22" s="159"/>
      <c r="GQF22" s="160"/>
      <c r="GQG22" s="159"/>
      <c r="GQH22" s="159"/>
      <c r="GQI22" s="161"/>
      <c r="GQL22" s="160"/>
      <c r="GQM22" s="158"/>
      <c r="GQN22" s="159"/>
      <c r="GQP22" s="159"/>
      <c r="GQQ22" s="160"/>
      <c r="GQR22" s="158"/>
      <c r="GQS22" s="159"/>
      <c r="GQT22" s="31"/>
      <c r="GQU22" s="159"/>
      <c r="GQV22" s="160"/>
      <c r="GQW22" s="159"/>
      <c r="GQX22" s="159"/>
      <c r="GQY22" s="161"/>
      <c r="GRB22" s="160"/>
      <c r="GRC22" s="158"/>
      <c r="GRD22" s="159"/>
      <c r="GRF22" s="159"/>
      <c r="GRG22" s="160"/>
      <c r="GRH22" s="158"/>
      <c r="GRI22" s="159"/>
      <c r="GRJ22" s="31"/>
      <c r="GRK22" s="159"/>
      <c r="GRL22" s="160"/>
      <c r="GRM22" s="159"/>
      <c r="GRN22" s="159"/>
      <c r="GRO22" s="161"/>
      <c r="GRR22" s="160"/>
      <c r="GRS22" s="158"/>
      <c r="GRT22" s="159"/>
      <c r="GRV22" s="159"/>
      <c r="GRW22" s="160"/>
      <c r="GRX22" s="158"/>
      <c r="GRY22" s="159"/>
      <c r="GRZ22" s="31"/>
      <c r="GSA22" s="159"/>
      <c r="GSB22" s="160"/>
      <c r="GSC22" s="159"/>
      <c r="GSD22" s="159"/>
      <c r="GSE22" s="161"/>
      <c r="GSH22" s="160"/>
      <c r="GSI22" s="158"/>
      <c r="GSJ22" s="159"/>
      <c r="GSL22" s="159"/>
      <c r="GSM22" s="160"/>
      <c r="GSN22" s="158"/>
      <c r="GSO22" s="159"/>
      <c r="GSP22" s="31"/>
      <c r="GSQ22" s="159"/>
      <c r="GSR22" s="160"/>
      <c r="GSS22" s="159"/>
      <c r="GST22" s="159"/>
      <c r="GSU22" s="161"/>
      <c r="GSX22" s="160"/>
      <c r="GSY22" s="158"/>
      <c r="GSZ22" s="159"/>
      <c r="GTB22" s="159"/>
      <c r="GTC22" s="160"/>
      <c r="GTD22" s="158"/>
      <c r="GTE22" s="159"/>
      <c r="GTF22" s="31"/>
      <c r="GTG22" s="159"/>
      <c r="GTH22" s="160"/>
      <c r="GTI22" s="159"/>
      <c r="GTJ22" s="159"/>
      <c r="GTK22" s="161"/>
      <c r="GTN22" s="160"/>
      <c r="GTO22" s="158"/>
      <c r="GTP22" s="159"/>
      <c r="GTR22" s="159"/>
      <c r="GTS22" s="160"/>
      <c r="GTT22" s="158"/>
      <c r="GTU22" s="159"/>
      <c r="GTV22" s="31"/>
      <c r="GTW22" s="159"/>
      <c r="GTX22" s="160"/>
      <c r="GTY22" s="159"/>
      <c r="GTZ22" s="159"/>
      <c r="GUA22" s="161"/>
      <c r="GUD22" s="160"/>
      <c r="GUE22" s="158"/>
      <c r="GUF22" s="159"/>
      <c r="GUH22" s="159"/>
      <c r="GUI22" s="160"/>
      <c r="GUJ22" s="158"/>
      <c r="GUK22" s="159"/>
      <c r="GUL22" s="31"/>
      <c r="GUM22" s="159"/>
      <c r="GUN22" s="160"/>
      <c r="GUO22" s="159"/>
      <c r="GUP22" s="159"/>
      <c r="GUQ22" s="161"/>
      <c r="GUT22" s="160"/>
      <c r="GUU22" s="158"/>
      <c r="GUV22" s="159"/>
      <c r="GUX22" s="159"/>
      <c r="GUY22" s="160"/>
      <c r="GUZ22" s="158"/>
      <c r="GVA22" s="159"/>
      <c r="GVB22" s="31"/>
      <c r="GVC22" s="159"/>
      <c r="GVD22" s="160"/>
      <c r="GVE22" s="159"/>
      <c r="GVF22" s="159"/>
      <c r="GVG22" s="161"/>
      <c r="GVJ22" s="160"/>
      <c r="GVK22" s="158"/>
      <c r="GVL22" s="159"/>
      <c r="GVN22" s="159"/>
      <c r="GVO22" s="160"/>
      <c r="GVP22" s="158"/>
      <c r="GVQ22" s="159"/>
      <c r="GVR22" s="31"/>
      <c r="GVS22" s="159"/>
      <c r="GVT22" s="160"/>
      <c r="GVU22" s="159"/>
      <c r="GVV22" s="159"/>
      <c r="GVW22" s="161"/>
      <c r="GVZ22" s="160"/>
      <c r="GWA22" s="158"/>
      <c r="GWB22" s="159"/>
      <c r="GWD22" s="159"/>
      <c r="GWE22" s="160"/>
      <c r="GWF22" s="158"/>
      <c r="GWG22" s="159"/>
      <c r="GWH22" s="31"/>
      <c r="GWI22" s="159"/>
      <c r="GWJ22" s="160"/>
      <c r="GWK22" s="159"/>
      <c r="GWL22" s="159"/>
      <c r="GWM22" s="161"/>
      <c r="GWP22" s="160"/>
      <c r="GWQ22" s="158"/>
      <c r="GWR22" s="159"/>
      <c r="GWT22" s="159"/>
      <c r="GWU22" s="160"/>
      <c r="GWV22" s="158"/>
      <c r="GWW22" s="159"/>
      <c r="GWX22" s="31"/>
      <c r="GWY22" s="159"/>
      <c r="GWZ22" s="160"/>
      <c r="GXA22" s="159"/>
      <c r="GXB22" s="159"/>
      <c r="GXC22" s="161"/>
      <c r="GXF22" s="160"/>
      <c r="GXG22" s="158"/>
      <c r="GXH22" s="159"/>
      <c r="GXJ22" s="159"/>
      <c r="GXK22" s="160"/>
      <c r="GXL22" s="158"/>
      <c r="GXM22" s="159"/>
      <c r="GXN22" s="31"/>
      <c r="GXO22" s="159"/>
      <c r="GXP22" s="160"/>
      <c r="GXQ22" s="159"/>
      <c r="GXR22" s="159"/>
      <c r="GXS22" s="161"/>
      <c r="GXV22" s="160"/>
      <c r="GXW22" s="158"/>
      <c r="GXX22" s="159"/>
      <c r="GXZ22" s="159"/>
      <c r="GYA22" s="160"/>
      <c r="GYB22" s="158"/>
      <c r="GYC22" s="159"/>
      <c r="GYD22" s="31"/>
      <c r="GYE22" s="159"/>
      <c r="GYF22" s="160"/>
      <c r="GYG22" s="159"/>
      <c r="GYH22" s="159"/>
      <c r="GYI22" s="161"/>
      <c r="GYL22" s="160"/>
      <c r="GYM22" s="158"/>
      <c r="GYN22" s="159"/>
      <c r="GYP22" s="159"/>
      <c r="GYQ22" s="160"/>
      <c r="GYR22" s="158"/>
      <c r="GYS22" s="159"/>
      <c r="GYT22" s="31"/>
      <c r="GYU22" s="159"/>
      <c r="GYV22" s="160"/>
      <c r="GYW22" s="159"/>
      <c r="GYX22" s="159"/>
      <c r="GYY22" s="161"/>
      <c r="GZB22" s="160"/>
      <c r="GZC22" s="158"/>
      <c r="GZD22" s="159"/>
      <c r="GZF22" s="159"/>
      <c r="GZG22" s="160"/>
      <c r="GZH22" s="158"/>
      <c r="GZI22" s="159"/>
      <c r="GZJ22" s="31"/>
      <c r="GZK22" s="159"/>
      <c r="GZL22" s="160"/>
      <c r="GZM22" s="159"/>
      <c r="GZN22" s="159"/>
      <c r="GZO22" s="161"/>
      <c r="GZR22" s="160"/>
      <c r="GZS22" s="158"/>
      <c r="GZT22" s="159"/>
      <c r="GZV22" s="159"/>
      <c r="GZW22" s="160"/>
      <c r="GZX22" s="158"/>
      <c r="GZY22" s="159"/>
      <c r="GZZ22" s="31"/>
      <c r="HAA22" s="159"/>
      <c r="HAB22" s="160"/>
      <c r="HAC22" s="159"/>
      <c r="HAD22" s="159"/>
      <c r="HAE22" s="161"/>
      <c r="HAH22" s="160"/>
      <c r="HAI22" s="158"/>
      <c r="HAJ22" s="159"/>
      <c r="HAL22" s="159"/>
      <c r="HAM22" s="160"/>
      <c r="HAN22" s="158"/>
      <c r="HAO22" s="159"/>
      <c r="HAP22" s="31"/>
      <c r="HAQ22" s="159"/>
      <c r="HAR22" s="160"/>
      <c r="HAS22" s="159"/>
      <c r="HAT22" s="159"/>
      <c r="HAU22" s="161"/>
      <c r="HAX22" s="160"/>
      <c r="HAY22" s="158"/>
      <c r="HAZ22" s="159"/>
      <c r="HBB22" s="159"/>
      <c r="HBC22" s="160"/>
      <c r="HBD22" s="158"/>
      <c r="HBE22" s="159"/>
      <c r="HBF22" s="31"/>
      <c r="HBG22" s="159"/>
      <c r="HBH22" s="160"/>
      <c r="HBI22" s="159"/>
      <c r="HBJ22" s="159"/>
      <c r="HBK22" s="161"/>
      <c r="HBN22" s="160"/>
      <c r="HBO22" s="158"/>
      <c r="HBP22" s="159"/>
      <c r="HBR22" s="159"/>
      <c r="HBS22" s="160"/>
      <c r="HBT22" s="158"/>
      <c r="HBU22" s="159"/>
      <c r="HBV22" s="31"/>
      <c r="HBW22" s="159"/>
      <c r="HBX22" s="160"/>
      <c r="HBY22" s="159"/>
      <c r="HBZ22" s="159"/>
      <c r="HCA22" s="161"/>
      <c r="HCD22" s="160"/>
      <c r="HCE22" s="158"/>
      <c r="HCF22" s="159"/>
      <c r="HCH22" s="159"/>
      <c r="HCI22" s="160"/>
      <c r="HCJ22" s="158"/>
      <c r="HCK22" s="159"/>
      <c r="HCL22" s="31"/>
      <c r="HCM22" s="159"/>
      <c r="HCN22" s="160"/>
      <c r="HCO22" s="159"/>
      <c r="HCP22" s="159"/>
      <c r="HCQ22" s="161"/>
      <c r="HCT22" s="160"/>
      <c r="HCU22" s="158"/>
      <c r="HCV22" s="159"/>
      <c r="HCX22" s="159"/>
      <c r="HCY22" s="160"/>
      <c r="HCZ22" s="158"/>
      <c r="HDA22" s="159"/>
      <c r="HDB22" s="31"/>
      <c r="HDC22" s="159"/>
      <c r="HDD22" s="160"/>
      <c r="HDE22" s="159"/>
      <c r="HDF22" s="159"/>
      <c r="HDG22" s="161"/>
      <c r="HDJ22" s="160"/>
      <c r="HDK22" s="158"/>
      <c r="HDL22" s="159"/>
      <c r="HDN22" s="159"/>
      <c r="HDO22" s="160"/>
      <c r="HDP22" s="158"/>
      <c r="HDQ22" s="159"/>
      <c r="HDR22" s="31"/>
      <c r="HDS22" s="159"/>
      <c r="HDT22" s="160"/>
      <c r="HDU22" s="159"/>
      <c r="HDV22" s="159"/>
      <c r="HDW22" s="161"/>
      <c r="HDZ22" s="160"/>
      <c r="HEA22" s="158"/>
      <c r="HEB22" s="159"/>
      <c r="HED22" s="159"/>
      <c r="HEE22" s="160"/>
      <c r="HEF22" s="158"/>
      <c r="HEG22" s="159"/>
      <c r="HEH22" s="31"/>
      <c r="HEI22" s="159"/>
      <c r="HEJ22" s="160"/>
      <c r="HEK22" s="159"/>
      <c r="HEL22" s="159"/>
      <c r="HEM22" s="161"/>
      <c r="HEP22" s="160"/>
      <c r="HEQ22" s="158"/>
      <c r="HER22" s="159"/>
      <c r="HET22" s="159"/>
      <c r="HEU22" s="160"/>
      <c r="HEV22" s="158"/>
      <c r="HEW22" s="159"/>
      <c r="HEX22" s="31"/>
      <c r="HEY22" s="159"/>
      <c r="HEZ22" s="160"/>
      <c r="HFA22" s="159"/>
      <c r="HFB22" s="159"/>
      <c r="HFC22" s="161"/>
      <c r="HFF22" s="160"/>
      <c r="HFG22" s="158"/>
      <c r="HFH22" s="159"/>
      <c r="HFJ22" s="159"/>
      <c r="HFK22" s="160"/>
      <c r="HFL22" s="158"/>
      <c r="HFM22" s="159"/>
      <c r="HFN22" s="31"/>
      <c r="HFO22" s="159"/>
      <c r="HFP22" s="160"/>
      <c r="HFQ22" s="159"/>
      <c r="HFR22" s="159"/>
      <c r="HFS22" s="161"/>
      <c r="HFV22" s="160"/>
      <c r="HFW22" s="158"/>
      <c r="HFX22" s="159"/>
      <c r="HFZ22" s="159"/>
      <c r="HGA22" s="160"/>
      <c r="HGB22" s="158"/>
      <c r="HGC22" s="159"/>
      <c r="HGD22" s="31"/>
      <c r="HGE22" s="159"/>
      <c r="HGF22" s="160"/>
      <c r="HGG22" s="159"/>
      <c r="HGH22" s="159"/>
      <c r="HGI22" s="161"/>
      <c r="HGL22" s="160"/>
      <c r="HGM22" s="158"/>
      <c r="HGN22" s="159"/>
      <c r="HGP22" s="159"/>
      <c r="HGQ22" s="160"/>
      <c r="HGR22" s="158"/>
      <c r="HGS22" s="159"/>
      <c r="HGT22" s="31"/>
      <c r="HGU22" s="159"/>
      <c r="HGV22" s="160"/>
      <c r="HGW22" s="159"/>
      <c r="HGX22" s="159"/>
      <c r="HGY22" s="161"/>
      <c r="HHB22" s="160"/>
      <c r="HHC22" s="158"/>
      <c r="HHD22" s="159"/>
      <c r="HHF22" s="159"/>
      <c r="HHG22" s="160"/>
      <c r="HHH22" s="158"/>
      <c r="HHI22" s="159"/>
      <c r="HHJ22" s="31"/>
      <c r="HHK22" s="159"/>
      <c r="HHL22" s="160"/>
      <c r="HHM22" s="159"/>
      <c r="HHN22" s="159"/>
      <c r="HHO22" s="161"/>
      <c r="HHR22" s="160"/>
      <c r="HHS22" s="158"/>
      <c r="HHT22" s="159"/>
      <c r="HHV22" s="159"/>
      <c r="HHW22" s="160"/>
      <c r="HHX22" s="158"/>
      <c r="HHY22" s="159"/>
      <c r="HHZ22" s="31"/>
      <c r="HIA22" s="159"/>
      <c r="HIB22" s="160"/>
      <c r="HIC22" s="159"/>
      <c r="HID22" s="159"/>
      <c r="HIE22" s="161"/>
      <c r="HIH22" s="160"/>
      <c r="HII22" s="158"/>
      <c r="HIJ22" s="159"/>
      <c r="HIL22" s="159"/>
      <c r="HIM22" s="160"/>
      <c r="HIN22" s="158"/>
      <c r="HIO22" s="159"/>
      <c r="HIP22" s="31"/>
      <c r="HIQ22" s="159"/>
      <c r="HIR22" s="160"/>
      <c r="HIS22" s="159"/>
      <c r="HIT22" s="159"/>
      <c r="HIU22" s="161"/>
      <c r="HIX22" s="160"/>
      <c r="HIY22" s="158"/>
      <c r="HIZ22" s="159"/>
      <c r="HJB22" s="159"/>
      <c r="HJC22" s="160"/>
      <c r="HJD22" s="158"/>
      <c r="HJE22" s="159"/>
      <c r="HJF22" s="31"/>
      <c r="HJG22" s="159"/>
      <c r="HJH22" s="160"/>
      <c r="HJI22" s="159"/>
      <c r="HJJ22" s="159"/>
      <c r="HJK22" s="161"/>
      <c r="HJN22" s="160"/>
      <c r="HJO22" s="158"/>
      <c r="HJP22" s="159"/>
      <c r="HJR22" s="159"/>
      <c r="HJS22" s="160"/>
      <c r="HJT22" s="158"/>
      <c r="HJU22" s="159"/>
      <c r="HJV22" s="31"/>
      <c r="HJW22" s="159"/>
      <c r="HJX22" s="160"/>
      <c r="HJY22" s="159"/>
      <c r="HJZ22" s="159"/>
      <c r="HKA22" s="161"/>
      <c r="HKD22" s="160"/>
      <c r="HKE22" s="158"/>
      <c r="HKF22" s="159"/>
      <c r="HKH22" s="159"/>
      <c r="HKI22" s="160"/>
      <c r="HKJ22" s="158"/>
      <c r="HKK22" s="159"/>
      <c r="HKL22" s="31"/>
      <c r="HKM22" s="159"/>
      <c r="HKN22" s="160"/>
      <c r="HKO22" s="159"/>
      <c r="HKP22" s="159"/>
      <c r="HKQ22" s="161"/>
      <c r="HKT22" s="160"/>
      <c r="HKU22" s="158"/>
      <c r="HKV22" s="159"/>
      <c r="HKX22" s="159"/>
      <c r="HKY22" s="160"/>
      <c r="HKZ22" s="158"/>
      <c r="HLA22" s="159"/>
      <c r="HLB22" s="31"/>
      <c r="HLC22" s="159"/>
      <c r="HLD22" s="160"/>
      <c r="HLE22" s="159"/>
      <c r="HLF22" s="159"/>
      <c r="HLG22" s="161"/>
      <c r="HLJ22" s="160"/>
      <c r="HLK22" s="158"/>
      <c r="HLL22" s="159"/>
      <c r="HLN22" s="159"/>
      <c r="HLO22" s="160"/>
      <c r="HLP22" s="158"/>
      <c r="HLQ22" s="159"/>
      <c r="HLR22" s="31"/>
      <c r="HLS22" s="159"/>
      <c r="HLT22" s="160"/>
      <c r="HLU22" s="159"/>
      <c r="HLV22" s="159"/>
      <c r="HLW22" s="161"/>
      <c r="HLZ22" s="160"/>
      <c r="HMA22" s="158"/>
      <c r="HMB22" s="159"/>
      <c r="HMD22" s="159"/>
      <c r="HME22" s="160"/>
      <c r="HMF22" s="158"/>
      <c r="HMG22" s="159"/>
      <c r="HMH22" s="31"/>
      <c r="HMI22" s="159"/>
      <c r="HMJ22" s="160"/>
      <c r="HMK22" s="159"/>
      <c r="HML22" s="159"/>
      <c r="HMM22" s="161"/>
      <c r="HMP22" s="160"/>
      <c r="HMQ22" s="158"/>
      <c r="HMR22" s="159"/>
      <c r="HMT22" s="159"/>
      <c r="HMU22" s="160"/>
      <c r="HMV22" s="158"/>
      <c r="HMW22" s="159"/>
      <c r="HMX22" s="31"/>
      <c r="HMY22" s="159"/>
      <c r="HMZ22" s="160"/>
      <c r="HNA22" s="159"/>
      <c r="HNB22" s="159"/>
      <c r="HNC22" s="161"/>
      <c r="HNF22" s="160"/>
      <c r="HNG22" s="158"/>
      <c r="HNH22" s="159"/>
      <c r="HNJ22" s="159"/>
      <c r="HNK22" s="160"/>
      <c r="HNL22" s="158"/>
      <c r="HNM22" s="159"/>
      <c r="HNN22" s="31"/>
      <c r="HNO22" s="159"/>
      <c r="HNP22" s="160"/>
      <c r="HNQ22" s="159"/>
      <c r="HNR22" s="159"/>
      <c r="HNS22" s="161"/>
      <c r="HNV22" s="160"/>
      <c r="HNW22" s="158"/>
      <c r="HNX22" s="159"/>
      <c r="HNZ22" s="159"/>
      <c r="HOA22" s="160"/>
      <c r="HOB22" s="158"/>
      <c r="HOC22" s="159"/>
      <c r="HOD22" s="31"/>
      <c r="HOE22" s="159"/>
      <c r="HOF22" s="160"/>
      <c r="HOG22" s="159"/>
      <c r="HOH22" s="159"/>
      <c r="HOI22" s="161"/>
      <c r="HOL22" s="160"/>
      <c r="HOM22" s="158"/>
      <c r="HON22" s="159"/>
      <c r="HOP22" s="159"/>
      <c r="HOQ22" s="160"/>
      <c r="HOR22" s="158"/>
      <c r="HOS22" s="159"/>
      <c r="HOT22" s="31"/>
      <c r="HOU22" s="159"/>
      <c r="HOV22" s="160"/>
      <c r="HOW22" s="159"/>
      <c r="HOX22" s="159"/>
      <c r="HOY22" s="161"/>
      <c r="HPB22" s="160"/>
      <c r="HPC22" s="158"/>
      <c r="HPD22" s="159"/>
      <c r="HPF22" s="159"/>
      <c r="HPG22" s="160"/>
      <c r="HPH22" s="158"/>
      <c r="HPI22" s="159"/>
      <c r="HPJ22" s="31"/>
      <c r="HPK22" s="159"/>
      <c r="HPL22" s="160"/>
      <c r="HPM22" s="159"/>
      <c r="HPN22" s="159"/>
      <c r="HPO22" s="161"/>
      <c r="HPR22" s="160"/>
      <c r="HPS22" s="158"/>
      <c r="HPT22" s="159"/>
      <c r="HPV22" s="159"/>
      <c r="HPW22" s="160"/>
      <c r="HPX22" s="158"/>
      <c r="HPY22" s="159"/>
      <c r="HPZ22" s="31"/>
      <c r="HQA22" s="159"/>
      <c r="HQB22" s="160"/>
      <c r="HQC22" s="159"/>
      <c r="HQD22" s="159"/>
      <c r="HQE22" s="161"/>
      <c r="HQH22" s="160"/>
      <c r="HQI22" s="158"/>
      <c r="HQJ22" s="159"/>
      <c r="HQL22" s="159"/>
      <c r="HQM22" s="160"/>
      <c r="HQN22" s="158"/>
      <c r="HQO22" s="159"/>
      <c r="HQP22" s="31"/>
      <c r="HQQ22" s="159"/>
      <c r="HQR22" s="160"/>
      <c r="HQS22" s="159"/>
      <c r="HQT22" s="159"/>
      <c r="HQU22" s="161"/>
      <c r="HQX22" s="160"/>
      <c r="HQY22" s="158"/>
      <c r="HQZ22" s="159"/>
      <c r="HRB22" s="159"/>
      <c r="HRC22" s="160"/>
      <c r="HRD22" s="158"/>
      <c r="HRE22" s="159"/>
      <c r="HRF22" s="31"/>
      <c r="HRG22" s="159"/>
      <c r="HRH22" s="160"/>
      <c r="HRI22" s="159"/>
      <c r="HRJ22" s="159"/>
      <c r="HRK22" s="161"/>
      <c r="HRN22" s="160"/>
      <c r="HRO22" s="158"/>
      <c r="HRP22" s="159"/>
      <c r="HRR22" s="159"/>
      <c r="HRS22" s="160"/>
      <c r="HRT22" s="158"/>
      <c r="HRU22" s="159"/>
      <c r="HRV22" s="31"/>
      <c r="HRW22" s="159"/>
      <c r="HRX22" s="160"/>
      <c r="HRY22" s="159"/>
      <c r="HRZ22" s="159"/>
      <c r="HSA22" s="161"/>
      <c r="HSD22" s="160"/>
      <c r="HSE22" s="158"/>
      <c r="HSF22" s="159"/>
      <c r="HSH22" s="159"/>
      <c r="HSI22" s="160"/>
      <c r="HSJ22" s="158"/>
      <c r="HSK22" s="159"/>
      <c r="HSL22" s="31"/>
      <c r="HSM22" s="159"/>
      <c r="HSN22" s="160"/>
      <c r="HSO22" s="159"/>
      <c r="HSP22" s="159"/>
      <c r="HSQ22" s="161"/>
      <c r="HST22" s="160"/>
      <c r="HSU22" s="158"/>
      <c r="HSV22" s="159"/>
      <c r="HSX22" s="159"/>
      <c r="HSY22" s="160"/>
      <c r="HSZ22" s="158"/>
      <c r="HTA22" s="159"/>
      <c r="HTB22" s="31"/>
      <c r="HTC22" s="159"/>
      <c r="HTD22" s="160"/>
      <c r="HTE22" s="159"/>
      <c r="HTF22" s="159"/>
      <c r="HTG22" s="161"/>
      <c r="HTJ22" s="160"/>
      <c r="HTK22" s="158"/>
      <c r="HTL22" s="159"/>
      <c r="HTN22" s="159"/>
      <c r="HTO22" s="160"/>
      <c r="HTP22" s="158"/>
      <c r="HTQ22" s="159"/>
      <c r="HTR22" s="31"/>
      <c r="HTS22" s="159"/>
      <c r="HTT22" s="160"/>
      <c r="HTU22" s="159"/>
      <c r="HTV22" s="159"/>
      <c r="HTW22" s="161"/>
      <c r="HTZ22" s="160"/>
      <c r="HUA22" s="158"/>
      <c r="HUB22" s="159"/>
      <c r="HUD22" s="159"/>
      <c r="HUE22" s="160"/>
      <c r="HUF22" s="158"/>
      <c r="HUG22" s="159"/>
      <c r="HUH22" s="31"/>
      <c r="HUI22" s="159"/>
      <c r="HUJ22" s="160"/>
      <c r="HUK22" s="159"/>
      <c r="HUL22" s="159"/>
      <c r="HUM22" s="161"/>
      <c r="HUP22" s="160"/>
      <c r="HUQ22" s="158"/>
      <c r="HUR22" s="159"/>
      <c r="HUT22" s="159"/>
      <c r="HUU22" s="160"/>
      <c r="HUV22" s="158"/>
      <c r="HUW22" s="159"/>
      <c r="HUX22" s="31"/>
      <c r="HUY22" s="159"/>
      <c r="HUZ22" s="160"/>
      <c r="HVA22" s="159"/>
      <c r="HVB22" s="159"/>
      <c r="HVC22" s="161"/>
      <c r="HVF22" s="160"/>
      <c r="HVG22" s="158"/>
      <c r="HVH22" s="159"/>
      <c r="HVJ22" s="159"/>
      <c r="HVK22" s="160"/>
      <c r="HVL22" s="158"/>
      <c r="HVM22" s="159"/>
      <c r="HVN22" s="31"/>
      <c r="HVO22" s="159"/>
      <c r="HVP22" s="160"/>
      <c r="HVQ22" s="159"/>
      <c r="HVR22" s="159"/>
      <c r="HVS22" s="161"/>
      <c r="HVV22" s="160"/>
      <c r="HVW22" s="158"/>
      <c r="HVX22" s="159"/>
      <c r="HVZ22" s="159"/>
      <c r="HWA22" s="160"/>
      <c r="HWB22" s="158"/>
      <c r="HWC22" s="159"/>
      <c r="HWD22" s="31"/>
      <c r="HWE22" s="159"/>
      <c r="HWF22" s="160"/>
      <c r="HWG22" s="159"/>
      <c r="HWH22" s="159"/>
      <c r="HWI22" s="161"/>
      <c r="HWL22" s="160"/>
      <c r="HWM22" s="158"/>
      <c r="HWN22" s="159"/>
      <c r="HWP22" s="159"/>
      <c r="HWQ22" s="160"/>
      <c r="HWR22" s="158"/>
      <c r="HWS22" s="159"/>
      <c r="HWT22" s="31"/>
      <c r="HWU22" s="159"/>
      <c r="HWV22" s="160"/>
      <c r="HWW22" s="159"/>
      <c r="HWX22" s="159"/>
      <c r="HWY22" s="161"/>
      <c r="HXB22" s="160"/>
      <c r="HXC22" s="158"/>
      <c r="HXD22" s="159"/>
      <c r="HXF22" s="159"/>
      <c r="HXG22" s="160"/>
      <c r="HXH22" s="158"/>
      <c r="HXI22" s="159"/>
      <c r="HXJ22" s="31"/>
      <c r="HXK22" s="159"/>
      <c r="HXL22" s="160"/>
      <c r="HXM22" s="159"/>
      <c r="HXN22" s="159"/>
      <c r="HXO22" s="161"/>
      <c r="HXR22" s="160"/>
      <c r="HXS22" s="158"/>
      <c r="HXT22" s="159"/>
      <c r="HXV22" s="159"/>
      <c r="HXW22" s="160"/>
      <c r="HXX22" s="158"/>
      <c r="HXY22" s="159"/>
      <c r="HXZ22" s="31"/>
      <c r="HYA22" s="159"/>
      <c r="HYB22" s="160"/>
      <c r="HYC22" s="159"/>
      <c r="HYD22" s="159"/>
      <c r="HYE22" s="161"/>
      <c r="HYH22" s="160"/>
      <c r="HYI22" s="158"/>
      <c r="HYJ22" s="159"/>
      <c r="HYL22" s="159"/>
      <c r="HYM22" s="160"/>
      <c r="HYN22" s="158"/>
      <c r="HYO22" s="159"/>
      <c r="HYP22" s="31"/>
      <c r="HYQ22" s="159"/>
      <c r="HYR22" s="160"/>
      <c r="HYS22" s="159"/>
      <c r="HYT22" s="159"/>
      <c r="HYU22" s="161"/>
      <c r="HYX22" s="160"/>
      <c r="HYY22" s="158"/>
      <c r="HYZ22" s="159"/>
      <c r="HZB22" s="159"/>
      <c r="HZC22" s="160"/>
      <c r="HZD22" s="158"/>
      <c r="HZE22" s="159"/>
      <c r="HZF22" s="31"/>
      <c r="HZG22" s="159"/>
      <c r="HZH22" s="160"/>
      <c r="HZI22" s="159"/>
      <c r="HZJ22" s="159"/>
      <c r="HZK22" s="161"/>
      <c r="HZN22" s="160"/>
      <c r="HZO22" s="158"/>
      <c r="HZP22" s="159"/>
      <c r="HZR22" s="159"/>
      <c r="HZS22" s="160"/>
      <c r="HZT22" s="158"/>
      <c r="HZU22" s="159"/>
      <c r="HZV22" s="31"/>
      <c r="HZW22" s="159"/>
      <c r="HZX22" s="160"/>
      <c r="HZY22" s="159"/>
      <c r="HZZ22" s="159"/>
      <c r="IAA22" s="161"/>
      <c r="IAD22" s="160"/>
      <c r="IAE22" s="158"/>
      <c r="IAF22" s="159"/>
      <c r="IAH22" s="159"/>
      <c r="IAI22" s="160"/>
      <c r="IAJ22" s="158"/>
      <c r="IAK22" s="159"/>
      <c r="IAL22" s="31"/>
      <c r="IAM22" s="159"/>
      <c r="IAN22" s="160"/>
      <c r="IAO22" s="159"/>
      <c r="IAP22" s="159"/>
      <c r="IAQ22" s="161"/>
      <c r="IAT22" s="160"/>
      <c r="IAU22" s="158"/>
      <c r="IAV22" s="159"/>
      <c r="IAX22" s="159"/>
      <c r="IAY22" s="160"/>
      <c r="IAZ22" s="158"/>
      <c r="IBA22" s="159"/>
      <c r="IBB22" s="31"/>
      <c r="IBC22" s="159"/>
      <c r="IBD22" s="160"/>
      <c r="IBE22" s="159"/>
      <c r="IBF22" s="159"/>
      <c r="IBG22" s="161"/>
      <c r="IBJ22" s="160"/>
      <c r="IBK22" s="158"/>
      <c r="IBL22" s="159"/>
      <c r="IBN22" s="159"/>
      <c r="IBO22" s="160"/>
      <c r="IBP22" s="158"/>
      <c r="IBQ22" s="159"/>
      <c r="IBR22" s="31"/>
      <c r="IBS22" s="159"/>
      <c r="IBT22" s="160"/>
      <c r="IBU22" s="159"/>
      <c r="IBV22" s="159"/>
      <c r="IBW22" s="161"/>
      <c r="IBZ22" s="160"/>
      <c r="ICA22" s="158"/>
      <c r="ICB22" s="159"/>
      <c r="ICD22" s="159"/>
      <c r="ICE22" s="160"/>
      <c r="ICF22" s="158"/>
      <c r="ICG22" s="159"/>
      <c r="ICH22" s="31"/>
      <c r="ICI22" s="159"/>
      <c r="ICJ22" s="160"/>
      <c r="ICK22" s="159"/>
      <c r="ICL22" s="159"/>
      <c r="ICM22" s="161"/>
      <c r="ICP22" s="160"/>
      <c r="ICQ22" s="158"/>
      <c r="ICR22" s="159"/>
      <c r="ICT22" s="159"/>
      <c r="ICU22" s="160"/>
      <c r="ICV22" s="158"/>
      <c r="ICW22" s="159"/>
      <c r="ICX22" s="31"/>
      <c r="ICY22" s="159"/>
      <c r="ICZ22" s="160"/>
      <c r="IDA22" s="159"/>
      <c r="IDB22" s="159"/>
      <c r="IDC22" s="161"/>
      <c r="IDF22" s="160"/>
      <c r="IDG22" s="158"/>
      <c r="IDH22" s="159"/>
      <c r="IDJ22" s="159"/>
      <c r="IDK22" s="160"/>
      <c r="IDL22" s="158"/>
      <c r="IDM22" s="159"/>
      <c r="IDN22" s="31"/>
      <c r="IDO22" s="159"/>
      <c r="IDP22" s="160"/>
      <c r="IDQ22" s="159"/>
      <c r="IDR22" s="159"/>
      <c r="IDS22" s="161"/>
      <c r="IDV22" s="160"/>
      <c r="IDW22" s="158"/>
      <c r="IDX22" s="159"/>
      <c r="IDZ22" s="159"/>
      <c r="IEA22" s="160"/>
      <c r="IEB22" s="158"/>
      <c r="IEC22" s="159"/>
      <c r="IED22" s="31"/>
      <c r="IEE22" s="159"/>
      <c r="IEF22" s="160"/>
      <c r="IEG22" s="159"/>
      <c r="IEH22" s="159"/>
      <c r="IEI22" s="161"/>
      <c r="IEL22" s="160"/>
      <c r="IEM22" s="158"/>
      <c r="IEN22" s="159"/>
      <c r="IEP22" s="159"/>
      <c r="IEQ22" s="160"/>
      <c r="IER22" s="158"/>
      <c r="IES22" s="159"/>
      <c r="IET22" s="31"/>
      <c r="IEU22" s="159"/>
      <c r="IEV22" s="160"/>
      <c r="IEW22" s="159"/>
      <c r="IEX22" s="159"/>
      <c r="IEY22" s="161"/>
      <c r="IFB22" s="160"/>
      <c r="IFC22" s="158"/>
      <c r="IFD22" s="159"/>
      <c r="IFF22" s="159"/>
      <c r="IFG22" s="160"/>
      <c r="IFH22" s="158"/>
      <c r="IFI22" s="159"/>
      <c r="IFJ22" s="31"/>
      <c r="IFK22" s="159"/>
      <c r="IFL22" s="160"/>
      <c r="IFM22" s="159"/>
      <c r="IFN22" s="159"/>
      <c r="IFO22" s="161"/>
      <c r="IFR22" s="160"/>
      <c r="IFS22" s="158"/>
      <c r="IFT22" s="159"/>
      <c r="IFV22" s="159"/>
      <c r="IFW22" s="160"/>
      <c r="IFX22" s="158"/>
      <c r="IFY22" s="159"/>
      <c r="IFZ22" s="31"/>
      <c r="IGA22" s="159"/>
      <c r="IGB22" s="160"/>
      <c r="IGC22" s="159"/>
      <c r="IGD22" s="159"/>
      <c r="IGE22" s="161"/>
      <c r="IGH22" s="160"/>
      <c r="IGI22" s="158"/>
      <c r="IGJ22" s="159"/>
      <c r="IGL22" s="159"/>
      <c r="IGM22" s="160"/>
      <c r="IGN22" s="158"/>
      <c r="IGO22" s="159"/>
      <c r="IGP22" s="31"/>
      <c r="IGQ22" s="159"/>
      <c r="IGR22" s="160"/>
      <c r="IGS22" s="159"/>
      <c r="IGT22" s="159"/>
      <c r="IGU22" s="161"/>
      <c r="IGX22" s="160"/>
      <c r="IGY22" s="158"/>
      <c r="IGZ22" s="159"/>
      <c r="IHB22" s="159"/>
      <c r="IHC22" s="160"/>
      <c r="IHD22" s="158"/>
      <c r="IHE22" s="159"/>
      <c r="IHF22" s="31"/>
      <c r="IHG22" s="159"/>
      <c r="IHH22" s="160"/>
      <c r="IHI22" s="159"/>
      <c r="IHJ22" s="159"/>
      <c r="IHK22" s="161"/>
      <c r="IHN22" s="160"/>
      <c r="IHO22" s="158"/>
      <c r="IHP22" s="159"/>
      <c r="IHR22" s="159"/>
      <c r="IHS22" s="160"/>
      <c r="IHT22" s="158"/>
      <c r="IHU22" s="159"/>
      <c r="IHV22" s="31"/>
      <c r="IHW22" s="159"/>
      <c r="IHX22" s="160"/>
      <c r="IHY22" s="159"/>
      <c r="IHZ22" s="159"/>
      <c r="IIA22" s="161"/>
      <c r="IID22" s="160"/>
      <c r="IIE22" s="158"/>
      <c r="IIF22" s="159"/>
      <c r="IIH22" s="159"/>
      <c r="III22" s="160"/>
      <c r="IIJ22" s="158"/>
      <c r="IIK22" s="159"/>
      <c r="IIL22" s="31"/>
      <c r="IIM22" s="159"/>
      <c r="IIN22" s="160"/>
      <c r="IIO22" s="159"/>
      <c r="IIP22" s="159"/>
      <c r="IIQ22" s="161"/>
      <c r="IIT22" s="160"/>
      <c r="IIU22" s="158"/>
      <c r="IIV22" s="159"/>
      <c r="IIX22" s="159"/>
      <c r="IIY22" s="160"/>
      <c r="IIZ22" s="158"/>
      <c r="IJA22" s="159"/>
      <c r="IJB22" s="31"/>
      <c r="IJC22" s="159"/>
      <c r="IJD22" s="160"/>
      <c r="IJE22" s="159"/>
      <c r="IJF22" s="159"/>
      <c r="IJG22" s="161"/>
      <c r="IJJ22" s="160"/>
      <c r="IJK22" s="158"/>
      <c r="IJL22" s="159"/>
      <c r="IJN22" s="159"/>
      <c r="IJO22" s="160"/>
      <c r="IJP22" s="158"/>
      <c r="IJQ22" s="159"/>
      <c r="IJR22" s="31"/>
      <c r="IJS22" s="159"/>
      <c r="IJT22" s="160"/>
      <c r="IJU22" s="159"/>
      <c r="IJV22" s="159"/>
      <c r="IJW22" s="161"/>
      <c r="IJZ22" s="160"/>
      <c r="IKA22" s="158"/>
      <c r="IKB22" s="159"/>
      <c r="IKD22" s="159"/>
      <c r="IKE22" s="160"/>
      <c r="IKF22" s="158"/>
      <c r="IKG22" s="159"/>
      <c r="IKH22" s="31"/>
      <c r="IKI22" s="159"/>
      <c r="IKJ22" s="160"/>
      <c r="IKK22" s="159"/>
      <c r="IKL22" s="159"/>
      <c r="IKM22" s="161"/>
      <c r="IKP22" s="160"/>
      <c r="IKQ22" s="158"/>
      <c r="IKR22" s="159"/>
      <c r="IKT22" s="159"/>
      <c r="IKU22" s="160"/>
      <c r="IKV22" s="158"/>
      <c r="IKW22" s="159"/>
      <c r="IKX22" s="31"/>
      <c r="IKY22" s="159"/>
      <c r="IKZ22" s="160"/>
      <c r="ILA22" s="159"/>
      <c r="ILB22" s="159"/>
      <c r="ILC22" s="161"/>
      <c r="ILF22" s="160"/>
      <c r="ILG22" s="158"/>
      <c r="ILH22" s="159"/>
      <c r="ILJ22" s="159"/>
      <c r="ILK22" s="160"/>
      <c r="ILL22" s="158"/>
      <c r="ILM22" s="159"/>
      <c r="ILN22" s="31"/>
      <c r="ILO22" s="159"/>
      <c r="ILP22" s="160"/>
      <c r="ILQ22" s="159"/>
      <c r="ILR22" s="159"/>
      <c r="ILS22" s="161"/>
      <c r="ILV22" s="160"/>
      <c r="ILW22" s="158"/>
      <c r="ILX22" s="159"/>
      <c r="ILZ22" s="159"/>
      <c r="IMA22" s="160"/>
      <c r="IMB22" s="158"/>
      <c r="IMC22" s="159"/>
      <c r="IMD22" s="31"/>
      <c r="IME22" s="159"/>
      <c r="IMF22" s="160"/>
      <c r="IMG22" s="159"/>
      <c r="IMH22" s="159"/>
      <c r="IMI22" s="161"/>
      <c r="IML22" s="160"/>
      <c r="IMM22" s="158"/>
      <c r="IMN22" s="159"/>
      <c r="IMP22" s="159"/>
      <c r="IMQ22" s="160"/>
      <c r="IMR22" s="158"/>
      <c r="IMS22" s="159"/>
      <c r="IMT22" s="31"/>
      <c r="IMU22" s="159"/>
      <c r="IMV22" s="160"/>
      <c r="IMW22" s="159"/>
      <c r="IMX22" s="159"/>
      <c r="IMY22" s="161"/>
      <c r="INB22" s="160"/>
      <c r="INC22" s="158"/>
      <c r="IND22" s="159"/>
      <c r="INF22" s="159"/>
      <c r="ING22" s="160"/>
      <c r="INH22" s="158"/>
      <c r="INI22" s="159"/>
      <c r="INJ22" s="31"/>
      <c r="INK22" s="159"/>
      <c r="INL22" s="160"/>
      <c r="INM22" s="159"/>
      <c r="INN22" s="159"/>
      <c r="INO22" s="161"/>
      <c r="INR22" s="160"/>
      <c r="INS22" s="158"/>
      <c r="INT22" s="159"/>
      <c r="INV22" s="159"/>
      <c r="INW22" s="160"/>
      <c r="INX22" s="158"/>
      <c r="INY22" s="159"/>
      <c r="INZ22" s="31"/>
      <c r="IOA22" s="159"/>
      <c r="IOB22" s="160"/>
      <c r="IOC22" s="159"/>
      <c r="IOD22" s="159"/>
      <c r="IOE22" s="161"/>
      <c r="IOH22" s="160"/>
      <c r="IOI22" s="158"/>
      <c r="IOJ22" s="159"/>
      <c r="IOL22" s="159"/>
      <c r="IOM22" s="160"/>
      <c r="ION22" s="158"/>
      <c r="IOO22" s="159"/>
      <c r="IOP22" s="31"/>
      <c r="IOQ22" s="159"/>
      <c r="IOR22" s="160"/>
      <c r="IOS22" s="159"/>
      <c r="IOT22" s="159"/>
      <c r="IOU22" s="161"/>
      <c r="IOX22" s="160"/>
      <c r="IOY22" s="158"/>
      <c r="IOZ22" s="159"/>
      <c r="IPB22" s="159"/>
      <c r="IPC22" s="160"/>
      <c r="IPD22" s="158"/>
      <c r="IPE22" s="159"/>
      <c r="IPF22" s="31"/>
      <c r="IPG22" s="159"/>
      <c r="IPH22" s="160"/>
      <c r="IPI22" s="159"/>
      <c r="IPJ22" s="159"/>
      <c r="IPK22" s="161"/>
      <c r="IPN22" s="160"/>
      <c r="IPO22" s="158"/>
      <c r="IPP22" s="159"/>
      <c r="IPR22" s="159"/>
      <c r="IPS22" s="160"/>
      <c r="IPT22" s="158"/>
      <c r="IPU22" s="159"/>
      <c r="IPV22" s="31"/>
      <c r="IPW22" s="159"/>
      <c r="IPX22" s="160"/>
      <c r="IPY22" s="159"/>
      <c r="IPZ22" s="159"/>
      <c r="IQA22" s="161"/>
      <c r="IQD22" s="160"/>
      <c r="IQE22" s="158"/>
      <c r="IQF22" s="159"/>
      <c r="IQH22" s="159"/>
      <c r="IQI22" s="160"/>
      <c r="IQJ22" s="158"/>
      <c r="IQK22" s="159"/>
      <c r="IQL22" s="31"/>
      <c r="IQM22" s="159"/>
      <c r="IQN22" s="160"/>
      <c r="IQO22" s="159"/>
      <c r="IQP22" s="159"/>
      <c r="IQQ22" s="161"/>
      <c r="IQT22" s="160"/>
      <c r="IQU22" s="158"/>
      <c r="IQV22" s="159"/>
      <c r="IQX22" s="159"/>
      <c r="IQY22" s="160"/>
      <c r="IQZ22" s="158"/>
      <c r="IRA22" s="159"/>
      <c r="IRB22" s="31"/>
      <c r="IRC22" s="159"/>
      <c r="IRD22" s="160"/>
      <c r="IRE22" s="159"/>
      <c r="IRF22" s="159"/>
      <c r="IRG22" s="161"/>
      <c r="IRJ22" s="160"/>
      <c r="IRK22" s="158"/>
      <c r="IRL22" s="159"/>
      <c r="IRN22" s="159"/>
      <c r="IRO22" s="160"/>
      <c r="IRP22" s="158"/>
      <c r="IRQ22" s="159"/>
      <c r="IRR22" s="31"/>
      <c r="IRS22" s="159"/>
      <c r="IRT22" s="160"/>
      <c r="IRU22" s="159"/>
      <c r="IRV22" s="159"/>
      <c r="IRW22" s="161"/>
      <c r="IRZ22" s="160"/>
      <c r="ISA22" s="158"/>
      <c r="ISB22" s="159"/>
      <c r="ISD22" s="159"/>
      <c r="ISE22" s="160"/>
      <c r="ISF22" s="158"/>
      <c r="ISG22" s="159"/>
      <c r="ISH22" s="31"/>
      <c r="ISI22" s="159"/>
      <c r="ISJ22" s="160"/>
      <c r="ISK22" s="159"/>
      <c r="ISL22" s="159"/>
      <c r="ISM22" s="161"/>
      <c r="ISP22" s="160"/>
      <c r="ISQ22" s="158"/>
      <c r="ISR22" s="159"/>
      <c r="IST22" s="159"/>
      <c r="ISU22" s="160"/>
      <c r="ISV22" s="158"/>
      <c r="ISW22" s="159"/>
      <c r="ISX22" s="31"/>
      <c r="ISY22" s="159"/>
      <c r="ISZ22" s="160"/>
      <c r="ITA22" s="159"/>
      <c r="ITB22" s="159"/>
      <c r="ITC22" s="161"/>
      <c r="ITF22" s="160"/>
      <c r="ITG22" s="158"/>
      <c r="ITH22" s="159"/>
      <c r="ITJ22" s="159"/>
      <c r="ITK22" s="160"/>
      <c r="ITL22" s="158"/>
      <c r="ITM22" s="159"/>
      <c r="ITN22" s="31"/>
      <c r="ITO22" s="159"/>
      <c r="ITP22" s="160"/>
      <c r="ITQ22" s="159"/>
      <c r="ITR22" s="159"/>
      <c r="ITS22" s="161"/>
      <c r="ITV22" s="160"/>
      <c r="ITW22" s="158"/>
      <c r="ITX22" s="159"/>
      <c r="ITZ22" s="159"/>
      <c r="IUA22" s="160"/>
      <c r="IUB22" s="158"/>
      <c r="IUC22" s="159"/>
      <c r="IUD22" s="31"/>
      <c r="IUE22" s="159"/>
      <c r="IUF22" s="160"/>
      <c r="IUG22" s="159"/>
      <c r="IUH22" s="159"/>
      <c r="IUI22" s="161"/>
      <c r="IUL22" s="160"/>
      <c r="IUM22" s="158"/>
      <c r="IUN22" s="159"/>
      <c r="IUP22" s="159"/>
      <c r="IUQ22" s="160"/>
      <c r="IUR22" s="158"/>
      <c r="IUS22" s="159"/>
      <c r="IUT22" s="31"/>
      <c r="IUU22" s="159"/>
      <c r="IUV22" s="160"/>
      <c r="IUW22" s="159"/>
      <c r="IUX22" s="159"/>
      <c r="IUY22" s="161"/>
      <c r="IVB22" s="160"/>
      <c r="IVC22" s="158"/>
      <c r="IVD22" s="159"/>
      <c r="IVF22" s="159"/>
      <c r="IVG22" s="160"/>
      <c r="IVH22" s="158"/>
      <c r="IVI22" s="159"/>
      <c r="IVJ22" s="31"/>
      <c r="IVK22" s="159"/>
      <c r="IVL22" s="160"/>
      <c r="IVM22" s="159"/>
      <c r="IVN22" s="159"/>
      <c r="IVO22" s="161"/>
      <c r="IVR22" s="160"/>
      <c r="IVS22" s="158"/>
      <c r="IVT22" s="159"/>
      <c r="IVV22" s="159"/>
      <c r="IVW22" s="160"/>
      <c r="IVX22" s="158"/>
      <c r="IVY22" s="159"/>
      <c r="IVZ22" s="31"/>
      <c r="IWA22" s="159"/>
      <c r="IWB22" s="160"/>
      <c r="IWC22" s="159"/>
      <c r="IWD22" s="159"/>
      <c r="IWE22" s="161"/>
      <c r="IWH22" s="160"/>
      <c r="IWI22" s="158"/>
      <c r="IWJ22" s="159"/>
      <c r="IWL22" s="159"/>
      <c r="IWM22" s="160"/>
      <c r="IWN22" s="158"/>
      <c r="IWO22" s="159"/>
      <c r="IWP22" s="31"/>
      <c r="IWQ22" s="159"/>
      <c r="IWR22" s="160"/>
      <c r="IWS22" s="159"/>
      <c r="IWT22" s="159"/>
      <c r="IWU22" s="161"/>
      <c r="IWX22" s="160"/>
      <c r="IWY22" s="158"/>
      <c r="IWZ22" s="159"/>
      <c r="IXB22" s="159"/>
      <c r="IXC22" s="160"/>
      <c r="IXD22" s="158"/>
      <c r="IXE22" s="159"/>
      <c r="IXF22" s="31"/>
      <c r="IXG22" s="159"/>
      <c r="IXH22" s="160"/>
      <c r="IXI22" s="159"/>
      <c r="IXJ22" s="159"/>
      <c r="IXK22" s="161"/>
      <c r="IXN22" s="160"/>
      <c r="IXO22" s="158"/>
      <c r="IXP22" s="159"/>
      <c r="IXR22" s="159"/>
      <c r="IXS22" s="160"/>
      <c r="IXT22" s="158"/>
      <c r="IXU22" s="159"/>
      <c r="IXV22" s="31"/>
      <c r="IXW22" s="159"/>
      <c r="IXX22" s="160"/>
      <c r="IXY22" s="159"/>
      <c r="IXZ22" s="159"/>
      <c r="IYA22" s="161"/>
      <c r="IYD22" s="160"/>
      <c r="IYE22" s="158"/>
      <c r="IYF22" s="159"/>
      <c r="IYH22" s="159"/>
      <c r="IYI22" s="160"/>
      <c r="IYJ22" s="158"/>
      <c r="IYK22" s="159"/>
      <c r="IYL22" s="31"/>
      <c r="IYM22" s="159"/>
      <c r="IYN22" s="160"/>
      <c r="IYO22" s="159"/>
      <c r="IYP22" s="159"/>
      <c r="IYQ22" s="161"/>
      <c r="IYT22" s="160"/>
      <c r="IYU22" s="158"/>
      <c r="IYV22" s="159"/>
      <c r="IYX22" s="159"/>
      <c r="IYY22" s="160"/>
      <c r="IYZ22" s="158"/>
      <c r="IZA22" s="159"/>
      <c r="IZB22" s="31"/>
      <c r="IZC22" s="159"/>
      <c r="IZD22" s="160"/>
      <c r="IZE22" s="159"/>
      <c r="IZF22" s="159"/>
      <c r="IZG22" s="161"/>
      <c r="IZJ22" s="160"/>
      <c r="IZK22" s="158"/>
      <c r="IZL22" s="159"/>
      <c r="IZN22" s="159"/>
      <c r="IZO22" s="160"/>
      <c r="IZP22" s="158"/>
      <c r="IZQ22" s="159"/>
      <c r="IZR22" s="31"/>
      <c r="IZS22" s="159"/>
      <c r="IZT22" s="160"/>
      <c r="IZU22" s="159"/>
      <c r="IZV22" s="159"/>
      <c r="IZW22" s="161"/>
      <c r="IZZ22" s="160"/>
      <c r="JAA22" s="158"/>
      <c r="JAB22" s="159"/>
      <c r="JAD22" s="159"/>
      <c r="JAE22" s="160"/>
      <c r="JAF22" s="158"/>
      <c r="JAG22" s="159"/>
      <c r="JAH22" s="31"/>
      <c r="JAI22" s="159"/>
      <c r="JAJ22" s="160"/>
      <c r="JAK22" s="159"/>
      <c r="JAL22" s="159"/>
      <c r="JAM22" s="161"/>
      <c r="JAP22" s="160"/>
      <c r="JAQ22" s="158"/>
      <c r="JAR22" s="159"/>
      <c r="JAT22" s="159"/>
      <c r="JAU22" s="160"/>
      <c r="JAV22" s="158"/>
      <c r="JAW22" s="159"/>
      <c r="JAX22" s="31"/>
      <c r="JAY22" s="159"/>
      <c r="JAZ22" s="160"/>
      <c r="JBA22" s="159"/>
      <c r="JBB22" s="159"/>
      <c r="JBC22" s="161"/>
      <c r="JBF22" s="160"/>
      <c r="JBG22" s="158"/>
      <c r="JBH22" s="159"/>
      <c r="JBJ22" s="159"/>
      <c r="JBK22" s="160"/>
      <c r="JBL22" s="158"/>
      <c r="JBM22" s="159"/>
      <c r="JBN22" s="31"/>
      <c r="JBO22" s="159"/>
      <c r="JBP22" s="160"/>
      <c r="JBQ22" s="159"/>
      <c r="JBR22" s="159"/>
      <c r="JBS22" s="161"/>
      <c r="JBV22" s="160"/>
      <c r="JBW22" s="158"/>
      <c r="JBX22" s="159"/>
      <c r="JBZ22" s="159"/>
      <c r="JCA22" s="160"/>
      <c r="JCB22" s="158"/>
      <c r="JCC22" s="159"/>
      <c r="JCD22" s="31"/>
      <c r="JCE22" s="159"/>
      <c r="JCF22" s="160"/>
      <c r="JCG22" s="159"/>
      <c r="JCH22" s="159"/>
      <c r="JCI22" s="161"/>
      <c r="JCL22" s="160"/>
      <c r="JCM22" s="158"/>
      <c r="JCN22" s="159"/>
      <c r="JCP22" s="159"/>
      <c r="JCQ22" s="160"/>
      <c r="JCR22" s="158"/>
      <c r="JCS22" s="159"/>
      <c r="JCT22" s="31"/>
      <c r="JCU22" s="159"/>
      <c r="JCV22" s="160"/>
      <c r="JCW22" s="159"/>
      <c r="JCX22" s="159"/>
      <c r="JCY22" s="161"/>
      <c r="JDB22" s="160"/>
      <c r="JDC22" s="158"/>
      <c r="JDD22" s="159"/>
      <c r="JDF22" s="159"/>
      <c r="JDG22" s="160"/>
      <c r="JDH22" s="158"/>
      <c r="JDI22" s="159"/>
      <c r="JDJ22" s="31"/>
      <c r="JDK22" s="159"/>
      <c r="JDL22" s="160"/>
      <c r="JDM22" s="159"/>
      <c r="JDN22" s="159"/>
      <c r="JDO22" s="161"/>
      <c r="JDR22" s="160"/>
      <c r="JDS22" s="158"/>
      <c r="JDT22" s="159"/>
      <c r="JDV22" s="159"/>
      <c r="JDW22" s="160"/>
      <c r="JDX22" s="158"/>
      <c r="JDY22" s="159"/>
      <c r="JDZ22" s="31"/>
      <c r="JEA22" s="159"/>
      <c r="JEB22" s="160"/>
      <c r="JEC22" s="159"/>
      <c r="JED22" s="159"/>
      <c r="JEE22" s="161"/>
      <c r="JEH22" s="160"/>
      <c r="JEI22" s="158"/>
      <c r="JEJ22" s="159"/>
      <c r="JEL22" s="159"/>
      <c r="JEM22" s="160"/>
      <c r="JEN22" s="158"/>
      <c r="JEO22" s="159"/>
      <c r="JEP22" s="31"/>
      <c r="JEQ22" s="159"/>
      <c r="JER22" s="160"/>
      <c r="JES22" s="159"/>
      <c r="JET22" s="159"/>
      <c r="JEU22" s="161"/>
      <c r="JEX22" s="160"/>
      <c r="JEY22" s="158"/>
      <c r="JEZ22" s="159"/>
      <c r="JFB22" s="159"/>
      <c r="JFC22" s="160"/>
      <c r="JFD22" s="158"/>
      <c r="JFE22" s="159"/>
      <c r="JFF22" s="31"/>
      <c r="JFG22" s="159"/>
      <c r="JFH22" s="160"/>
      <c r="JFI22" s="159"/>
      <c r="JFJ22" s="159"/>
      <c r="JFK22" s="161"/>
      <c r="JFN22" s="160"/>
      <c r="JFO22" s="158"/>
      <c r="JFP22" s="159"/>
      <c r="JFR22" s="159"/>
      <c r="JFS22" s="160"/>
      <c r="JFT22" s="158"/>
      <c r="JFU22" s="159"/>
      <c r="JFV22" s="31"/>
      <c r="JFW22" s="159"/>
      <c r="JFX22" s="160"/>
      <c r="JFY22" s="159"/>
      <c r="JFZ22" s="159"/>
      <c r="JGA22" s="161"/>
      <c r="JGD22" s="160"/>
      <c r="JGE22" s="158"/>
      <c r="JGF22" s="159"/>
      <c r="JGH22" s="159"/>
      <c r="JGI22" s="160"/>
      <c r="JGJ22" s="158"/>
      <c r="JGK22" s="159"/>
      <c r="JGL22" s="31"/>
      <c r="JGM22" s="159"/>
      <c r="JGN22" s="160"/>
      <c r="JGO22" s="159"/>
      <c r="JGP22" s="159"/>
      <c r="JGQ22" s="161"/>
      <c r="JGT22" s="160"/>
      <c r="JGU22" s="158"/>
      <c r="JGV22" s="159"/>
      <c r="JGX22" s="159"/>
      <c r="JGY22" s="160"/>
      <c r="JGZ22" s="158"/>
      <c r="JHA22" s="159"/>
      <c r="JHB22" s="31"/>
      <c r="JHC22" s="159"/>
      <c r="JHD22" s="160"/>
      <c r="JHE22" s="159"/>
      <c r="JHF22" s="159"/>
      <c r="JHG22" s="161"/>
      <c r="JHJ22" s="160"/>
      <c r="JHK22" s="158"/>
      <c r="JHL22" s="159"/>
      <c r="JHN22" s="159"/>
      <c r="JHO22" s="160"/>
      <c r="JHP22" s="158"/>
      <c r="JHQ22" s="159"/>
      <c r="JHR22" s="31"/>
      <c r="JHS22" s="159"/>
      <c r="JHT22" s="160"/>
      <c r="JHU22" s="159"/>
      <c r="JHV22" s="159"/>
      <c r="JHW22" s="161"/>
      <c r="JHZ22" s="160"/>
      <c r="JIA22" s="158"/>
      <c r="JIB22" s="159"/>
      <c r="JID22" s="159"/>
      <c r="JIE22" s="160"/>
      <c r="JIF22" s="158"/>
      <c r="JIG22" s="159"/>
      <c r="JIH22" s="31"/>
      <c r="JII22" s="159"/>
      <c r="JIJ22" s="160"/>
      <c r="JIK22" s="159"/>
      <c r="JIL22" s="159"/>
      <c r="JIM22" s="161"/>
      <c r="JIP22" s="160"/>
      <c r="JIQ22" s="158"/>
      <c r="JIR22" s="159"/>
      <c r="JIT22" s="159"/>
      <c r="JIU22" s="160"/>
      <c r="JIV22" s="158"/>
      <c r="JIW22" s="159"/>
      <c r="JIX22" s="31"/>
      <c r="JIY22" s="159"/>
      <c r="JIZ22" s="160"/>
      <c r="JJA22" s="159"/>
      <c r="JJB22" s="159"/>
      <c r="JJC22" s="161"/>
      <c r="JJF22" s="160"/>
      <c r="JJG22" s="158"/>
      <c r="JJH22" s="159"/>
      <c r="JJJ22" s="159"/>
      <c r="JJK22" s="160"/>
      <c r="JJL22" s="158"/>
      <c r="JJM22" s="159"/>
      <c r="JJN22" s="31"/>
      <c r="JJO22" s="159"/>
      <c r="JJP22" s="160"/>
      <c r="JJQ22" s="159"/>
      <c r="JJR22" s="159"/>
      <c r="JJS22" s="161"/>
      <c r="JJV22" s="160"/>
      <c r="JJW22" s="158"/>
      <c r="JJX22" s="159"/>
      <c r="JJZ22" s="159"/>
      <c r="JKA22" s="160"/>
      <c r="JKB22" s="158"/>
      <c r="JKC22" s="159"/>
      <c r="JKD22" s="31"/>
      <c r="JKE22" s="159"/>
      <c r="JKF22" s="160"/>
      <c r="JKG22" s="159"/>
      <c r="JKH22" s="159"/>
      <c r="JKI22" s="161"/>
      <c r="JKL22" s="160"/>
      <c r="JKM22" s="158"/>
      <c r="JKN22" s="159"/>
      <c r="JKP22" s="159"/>
      <c r="JKQ22" s="160"/>
      <c r="JKR22" s="158"/>
      <c r="JKS22" s="159"/>
      <c r="JKT22" s="31"/>
      <c r="JKU22" s="159"/>
      <c r="JKV22" s="160"/>
      <c r="JKW22" s="159"/>
      <c r="JKX22" s="159"/>
      <c r="JKY22" s="161"/>
      <c r="JLB22" s="160"/>
      <c r="JLC22" s="158"/>
      <c r="JLD22" s="159"/>
      <c r="JLF22" s="159"/>
      <c r="JLG22" s="160"/>
      <c r="JLH22" s="158"/>
      <c r="JLI22" s="159"/>
      <c r="JLJ22" s="31"/>
      <c r="JLK22" s="159"/>
      <c r="JLL22" s="160"/>
      <c r="JLM22" s="159"/>
      <c r="JLN22" s="159"/>
      <c r="JLO22" s="161"/>
      <c r="JLR22" s="160"/>
      <c r="JLS22" s="158"/>
      <c r="JLT22" s="159"/>
      <c r="JLV22" s="159"/>
      <c r="JLW22" s="160"/>
      <c r="JLX22" s="158"/>
      <c r="JLY22" s="159"/>
      <c r="JLZ22" s="31"/>
      <c r="JMA22" s="159"/>
      <c r="JMB22" s="160"/>
      <c r="JMC22" s="159"/>
      <c r="JMD22" s="159"/>
      <c r="JME22" s="161"/>
      <c r="JMH22" s="160"/>
      <c r="JMI22" s="158"/>
      <c r="JMJ22" s="159"/>
      <c r="JML22" s="159"/>
      <c r="JMM22" s="160"/>
      <c r="JMN22" s="158"/>
      <c r="JMO22" s="159"/>
      <c r="JMP22" s="31"/>
      <c r="JMQ22" s="159"/>
      <c r="JMR22" s="160"/>
      <c r="JMS22" s="159"/>
      <c r="JMT22" s="159"/>
      <c r="JMU22" s="161"/>
      <c r="JMX22" s="160"/>
      <c r="JMY22" s="158"/>
      <c r="JMZ22" s="159"/>
      <c r="JNB22" s="159"/>
      <c r="JNC22" s="160"/>
      <c r="JND22" s="158"/>
      <c r="JNE22" s="159"/>
      <c r="JNF22" s="31"/>
      <c r="JNG22" s="159"/>
      <c r="JNH22" s="160"/>
      <c r="JNI22" s="159"/>
      <c r="JNJ22" s="159"/>
      <c r="JNK22" s="161"/>
      <c r="JNN22" s="160"/>
      <c r="JNO22" s="158"/>
      <c r="JNP22" s="159"/>
      <c r="JNR22" s="159"/>
      <c r="JNS22" s="160"/>
      <c r="JNT22" s="158"/>
      <c r="JNU22" s="159"/>
      <c r="JNV22" s="31"/>
      <c r="JNW22" s="159"/>
      <c r="JNX22" s="160"/>
      <c r="JNY22" s="159"/>
      <c r="JNZ22" s="159"/>
      <c r="JOA22" s="161"/>
      <c r="JOD22" s="160"/>
      <c r="JOE22" s="158"/>
      <c r="JOF22" s="159"/>
      <c r="JOH22" s="159"/>
      <c r="JOI22" s="160"/>
      <c r="JOJ22" s="158"/>
      <c r="JOK22" s="159"/>
      <c r="JOL22" s="31"/>
      <c r="JOM22" s="159"/>
      <c r="JON22" s="160"/>
      <c r="JOO22" s="159"/>
      <c r="JOP22" s="159"/>
      <c r="JOQ22" s="161"/>
      <c r="JOT22" s="160"/>
      <c r="JOU22" s="158"/>
      <c r="JOV22" s="159"/>
      <c r="JOX22" s="159"/>
      <c r="JOY22" s="160"/>
      <c r="JOZ22" s="158"/>
      <c r="JPA22" s="159"/>
      <c r="JPB22" s="31"/>
      <c r="JPC22" s="159"/>
      <c r="JPD22" s="160"/>
      <c r="JPE22" s="159"/>
      <c r="JPF22" s="159"/>
      <c r="JPG22" s="161"/>
      <c r="JPJ22" s="160"/>
      <c r="JPK22" s="158"/>
      <c r="JPL22" s="159"/>
      <c r="JPN22" s="159"/>
      <c r="JPO22" s="160"/>
      <c r="JPP22" s="158"/>
      <c r="JPQ22" s="159"/>
      <c r="JPR22" s="31"/>
      <c r="JPS22" s="159"/>
      <c r="JPT22" s="160"/>
      <c r="JPU22" s="159"/>
      <c r="JPV22" s="159"/>
      <c r="JPW22" s="161"/>
      <c r="JPZ22" s="160"/>
      <c r="JQA22" s="158"/>
      <c r="JQB22" s="159"/>
      <c r="JQD22" s="159"/>
      <c r="JQE22" s="160"/>
      <c r="JQF22" s="158"/>
      <c r="JQG22" s="159"/>
      <c r="JQH22" s="31"/>
      <c r="JQI22" s="159"/>
      <c r="JQJ22" s="160"/>
      <c r="JQK22" s="159"/>
      <c r="JQL22" s="159"/>
      <c r="JQM22" s="161"/>
      <c r="JQP22" s="160"/>
      <c r="JQQ22" s="158"/>
      <c r="JQR22" s="159"/>
      <c r="JQT22" s="159"/>
      <c r="JQU22" s="160"/>
      <c r="JQV22" s="158"/>
      <c r="JQW22" s="159"/>
      <c r="JQX22" s="31"/>
      <c r="JQY22" s="159"/>
      <c r="JQZ22" s="160"/>
      <c r="JRA22" s="159"/>
      <c r="JRB22" s="159"/>
      <c r="JRC22" s="161"/>
      <c r="JRF22" s="160"/>
      <c r="JRG22" s="158"/>
      <c r="JRH22" s="159"/>
      <c r="JRJ22" s="159"/>
      <c r="JRK22" s="160"/>
      <c r="JRL22" s="158"/>
      <c r="JRM22" s="159"/>
      <c r="JRN22" s="31"/>
      <c r="JRO22" s="159"/>
      <c r="JRP22" s="160"/>
      <c r="JRQ22" s="159"/>
      <c r="JRR22" s="159"/>
      <c r="JRS22" s="161"/>
      <c r="JRV22" s="160"/>
      <c r="JRW22" s="158"/>
      <c r="JRX22" s="159"/>
      <c r="JRZ22" s="159"/>
      <c r="JSA22" s="160"/>
      <c r="JSB22" s="158"/>
      <c r="JSC22" s="159"/>
      <c r="JSD22" s="31"/>
      <c r="JSE22" s="159"/>
      <c r="JSF22" s="160"/>
      <c r="JSG22" s="159"/>
      <c r="JSH22" s="159"/>
      <c r="JSI22" s="161"/>
      <c r="JSL22" s="160"/>
      <c r="JSM22" s="158"/>
      <c r="JSN22" s="159"/>
      <c r="JSP22" s="159"/>
      <c r="JSQ22" s="160"/>
      <c r="JSR22" s="158"/>
      <c r="JSS22" s="159"/>
      <c r="JST22" s="31"/>
      <c r="JSU22" s="159"/>
      <c r="JSV22" s="160"/>
      <c r="JSW22" s="159"/>
      <c r="JSX22" s="159"/>
      <c r="JSY22" s="161"/>
      <c r="JTB22" s="160"/>
      <c r="JTC22" s="158"/>
      <c r="JTD22" s="159"/>
      <c r="JTF22" s="159"/>
      <c r="JTG22" s="160"/>
      <c r="JTH22" s="158"/>
      <c r="JTI22" s="159"/>
      <c r="JTJ22" s="31"/>
      <c r="JTK22" s="159"/>
      <c r="JTL22" s="160"/>
      <c r="JTM22" s="159"/>
      <c r="JTN22" s="159"/>
      <c r="JTO22" s="161"/>
      <c r="JTR22" s="160"/>
      <c r="JTS22" s="158"/>
      <c r="JTT22" s="159"/>
      <c r="JTV22" s="159"/>
      <c r="JTW22" s="160"/>
      <c r="JTX22" s="158"/>
      <c r="JTY22" s="159"/>
      <c r="JTZ22" s="31"/>
      <c r="JUA22" s="159"/>
      <c r="JUB22" s="160"/>
      <c r="JUC22" s="159"/>
      <c r="JUD22" s="159"/>
      <c r="JUE22" s="161"/>
      <c r="JUH22" s="160"/>
      <c r="JUI22" s="158"/>
      <c r="JUJ22" s="159"/>
      <c r="JUL22" s="159"/>
      <c r="JUM22" s="160"/>
      <c r="JUN22" s="158"/>
      <c r="JUO22" s="159"/>
      <c r="JUP22" s="31"/>
      <c r="JUQ22" s="159"/>
      <c r="JUR22" s="160"/>
      <c r="JUS22" s="159"/>
      <c r="JUT22" s="159"/>
      <c r="JUU22" s="161"/>
      <c r="JUX22" s="160"/>
      <c r="JUY22" s="158"/>
      <c r="JUZ22" s="159"/>
      <c r="JVB22" s="159"/>
      <c r="JVC22" s="160"/>
      <c r="JVD22" s="158"/>
      <c r="JVE22" s="159"/>
      <c r="JVF22" s="31"/>
      <c r="JVG22" s="159"/>
      <c r="JVH22" s="160"/>
      <c r="JVI22" s="159"/>
      <c r="JVJ22" s="159"/>
      <c r="JVK22" s="161"/>
      <c r="JVN22" s="160"/>
      <c r="JVO22" s="158"/>
      <c r="JVP22" s="159"/>
      <c r="JVR22" s="159"/>
      <c r="JVS22" s="160"/>
      <c r="JVT22" s="158"/>
      <c r="JVU22" s="159"/>
      <c r="JVV22" s="31"/>
      <c r="JVW22" s="159"/>
      <c r="JVX22" s="160"/>
      <c r="JVY22" s="159"/>
      <c r="JVZ22" s="159"/>
      <c r="JWA22" s="161"/>
      <c r="JWD22" s="160"/>
      <c r="JWE22" s="158"/>
      <c r="JWF22" s="159"/>
      <c r="JWH22" s="159"/>
      <c r="JWI22" s="160"/>
      <c r="JWJ22" s="158"/>
      <c r="JWK22" s="159"/>
      <c r="JWL22" s="31"/>
      <c r="JWM22" s="159"/>
      <c r="JWN22" s="160"/>
      <c r="JWO22" s="159"/>
      <c r="JWP22" s="159"/>
      <c r="JWQ22" s="161"/>
      <c r="JWT22" s="160"/>
      <c r="JWU22" s="158"/>
      <c r="JWV22" s="159"/>
      <c r="JWX22" s="159"/>
      <c r="JWY22" s="160"/>
      <c r="JWZ22" s="158"/>
      <c r="JXA22" s="159"/>
      <c r="JXB22" s="31"/>
      <c r="JXC22" s="159"/>
      <c r="JXD22" s="160"/>
      <c r="JXE22" s="159"/>
      <c r="JXF22" s="159"/>
      <c r="JXG22" s="161"/>
      <c r="JXJ22" s="160"/>
      <c r="JXK22" s="158"/>
      <c r="JXL22" s="159"/>
      <c r="JXN22" s="159"/>
      <c r="JXO22" s="160"/>
      <c r="JXP22" s="158"/>
      <c r="JXQ22" s="159"/>
      <c r="JXR22" s="31"/>
      <c r="JXS22" s="159"/>
      <c r="JXT22" s="160"/>
      <c r="JXU22" s="159"/>
      <c r="JXV22" s="159"/>
      <c r="JXW22" s="161"/>
      <c r="JXZ22" s="160"/>
      <c r="JYA22" s="158"/>
      <c r="JYB22" s="159"/>
      <c r="JYD22" s="159"/>
      <c r="JYE22" s="160"/>
      <c r="JYF22" s="158"/>
      <c r="JYG22" s="159"/>
      <c r="JYH22" s="31"/>
      <c r="JYI22" s="159"/>
      <c r="JYJ22" s="160"/>
      <c r="JYK22" s="159"/>
      <c r="JYL22" s="159"/>
      <c r="JYM22" s="161"/>
      <c r="JYP22" s="160"/>
      <c r="JYQ22" s="158"/>
      <c r="JYR22" s="159"/>
      <c r="JYT22" s="159"/>
      <c r="JYU22" s="160"/>
      <c r="JYV22" s="158"/>
      <c r="JYW22" s="159"/>
      <c r="JYX22" s="31"/>
      <c r="JYY22" s="159"/>
      <c r="JYZ22" s="160"/>
      <c r="JZA22" s="159"/>
      <c r="JZB22" s="159"/>
      <c r="JZC22" s="161"/>
      <c r="JZF22" s="160"/>
      <c r="JZG22" s="158"/>
      <c r="JZH22" s="159"/>
      <c r="JZJ22" s="159"/>
      <c r="JZK22" s="160"/>
      <c r="JZL22" s="158"/>
      <c r="JZM22" s="159"/>
      <c r="JZN22" s="31"/>
      <c r="JZO22" s="159"/>
      <c r="JZP22" s="160"/>
      <c r="JZQ22" s="159"/>
      <c r="JZR22" s="159"/>
      <c r="JZS22" s="161"/>
      <c r="JZV22" s="160"/>
      <c r="JZW22" s="158"/>
      <c r="JZX22" s="159"/>
      <c r="JZZ22" s="159"/>
      <c r="KAA22" s="160"/>
      <c r="KAB22" s="158"/>
      <c r="KAC22" s="159"/>
      <c r="KAD22" s="31"/>
      <c r="KAE22" s="159"/>
      <c r="KAF22" s="160"/>
      <c r="KAG22" s="159"/>
      <c r="KAH22" s="159"/>
      <c r="KAI22" s="161"/>
      <c r="KAL22" s="160"/>
      <c r="KAM22" s="158"/>
      <c r="KAN22" s="159"/>
      <c r="KAP22" s="159"/>
      <c r="KAQ22" s="160"/>
      <c r="KAR22" s="158"/>
      <c r="KAS22" s="159"/>
      <c r="KAT22" s="31"/>
      <c r="KAU22" s="159"/>
      <c r="KAV22" s="160"/>
      <c r="KAW22" s="159"/>
      <c r="KAX22" s="159"/>
      <c r="KAY22" s="161"/>
      <c r="KBB22" s="160"/>
      <c r="KBC22" s="158"/>
      <c r="KBD22" s="159"/>
      <c r="KBF22" s="159"/>
      <c r="KBG22" s="160"/>
      <c r="KBH22" s="158"/>
      <c r="KBI22" s="159"/>
      <c r="KBJ22" s="31"/>
      <c r="KBK22" s="159"/>
      <c r="KBL22" s="160"/>
      <c r="KBM22" s="159"/>
      <c r="KBN22" s="159"/>
      <c r="KBO22" s="161"/>
      <c r="KBR22" s="160"/>
      <c r="KBS22" s="158"/>
      <c r="KBT22" s="159"/>
      <c r="KBV22" s="159"/>
      <c r="KBW22" s="160"/>
      <c r="KBX22" s="158"/>
      <c r="KBY22" s="159"/>
      <c r="KBZ22" s="31"/>
      <c r="KCA22" s="159"/>
      <c r="KCB22" s="160"/>
      <c r="KCC22" s="159"/>
      <c r="KCD22" s="159"/>
      <c r="KCE22" s="161"/>
      <c r="KCH22" s="160"/>
      <c r="KCI22" s="158"/>
      <c r="KCJ22" s="159"/>
      <c r="KCL22" s="159"/>
      <c r="KCM22" s="160"/>
      <c r="KCN22" s="158"/>
      <c r="KCO22" s="159"/>
      <c r="KCP22" s="31"/>
      <c r="KCQ22" s="159"/>
      <c r="KCR22" s="160"/>
      <c r="KCS22" s="159"/>
      <c r="KCT22" s="159"/>
      <c r="KCU22" s="161"/>
      <c r="KCX22" s="160"/>
      <c r="KCY22" s="158"/>
      <c r="KCZ22" s="159"/>
      <c r="KDB22" s="159"/>
      <c r="KDC22" s="160"/>
      <c r="KDD22" s="158"/>
      <c r="KDE22" s="159"/>
      <c r="KDF22" s="31"/>
      <c r="KDG22" s="159"/>
      <c r="KDH22" s="160"/>
      <c r="KDI22" s="159"/>
      <c r="KDJ22" s="159"/>
      <c r="KDK22" s="161"/>
      <c r="KDN22" s="160"/>
      <c r="KDO22" s="158"/>
      <c r="KDP22" s="159"/>
      <c r="KDR22" s="159"/>
      <c r="KDS22" s="160"/>
      <c r="KDT22" s="158"/>
      <c r="KDU22" s="159"/>
      <c r="KDV22" s="31"/>
      <c r="KDW22" s="159"/>
      <c r="KDX22" s="160"/>
      <c r="KDY22" s="159"/>
      <c r="KDZ22" s="159"/>
      <c r="KEA22" s="161"/>
      <c r="KED22" s="160"/>
      <c r="KEE22" s="158"/>
      <c r="KEF22" s="159"/>
      <c r="KEH22" s="159"/>
      <c r="KEI22" s="160"/>
      <c r="KEJ22" s="158"/>
      <c r="KEK22" s="159"/>
      <c r="KEL22" s="31"/>
      <c r="KEM22" s="159"/>
      <c r="KEN22" s="160"/>
      <c r="KEO22" s="159"/>
      <c r="KEP22" s="159"/>
      <c r="KEQ22" s="161"/>
      <c r="KET22" s="160"/>
      <c r="KEU22" s="158"/>
      <c r="KEV22" s="159"/>
      <c r="KEX22" s="159"/>
      <c r="KEY22" s="160"/>
      <c r="KEZ22" s="158"/>
      <c r="KFA22" s="159"/>
      <c r="KFB22" s="31"/>
      <c r="KFC22" s="159"/>
      <c r="KFD22" s="160"/>
      <c r="KFE22" s="159"/>
      <c r="KFF22" s="159"/>
      <c r="KFG22" s="161"/>
      <c r="KFJ22" s="160"/>
      <c r="KFK22" s="158"/>
      <c r="KFL22" s="159"/>
      <c r="KFN22" s="159"/>
      <c r="KFO22" s="160"/>
      <c r="KFP22" s="158"/>
      <c r="KFQ22" s="159"/>
      <c r="KFR22" s="31"/>
      <c r="KFS22" s="159"/>
      <c r="KFT22" s="160"/>
      <c r="KFU22" s="159"/>
      <c r="KFV22" s="159"/>
      <c r="KFW22" s="161"/>
      <c r="KFZ22" s="160"/>
      <c r="KGA22" s="158"/>
      <c r="KGB22" s="159"/>
      <c r="KGD22" s="159"/>
      <c r="KGE22" s="160"/>
      <c r="KGF22" s="158"/>
      <c r="KGG22" s="159"/>
      <c r="KGH22" s="31"/>
      <c r="KGI22" s="159"/>
      <c r="KGJ22" s="160"/>
      <c r="KGK22" s="159"/>
      <c r="KGL22" s="159"/>
      <c r="KGM22" s="161"/>
      <c r="KGP22" s="160"/>
      <c r="KGQ22" s="158"/>
      <c r="KGR22" s="159"/>
      <c r="KGT22" s="159"/>
      <c r="KGU22" s="160"/>
      <c r="KGV22" s="158"/>
      <c r="KGW22" s="159"/>
      <c r="KGX22" s="31"/>
      <c r="KGY22" s="159"/>
      <c r="KGZ22" s="160"/>
      <c r="KHA22" s="159"/>
      <c r="KHB22" s="159"/>
      <c r="KHC22" s="161"/>
      <c r="KHF22" s="160"/>
      <c r="KHG22" s="158"/>
      <c r="KHH22" s="159"/>
      <c r="KHJ22" s="159"/>
      <c r="KHK22" s="160"/>
      <c r="KHL22" s="158"/>
      <c r="KHM22" s="159"/>
      <c r="KHN22" s="31"/>
      <c r="KHO22" s="159"/>
      <c r="KHP22" s="160"/>
      <c r="KHQ22" s="159"/>
      <c r="KHR22" s="159"/>
      <c r="KHS22" s="161"/>
      <c r="KHV22" s="160"/>
      <c r="KHW22" s="158"/>
      <c r="KHX22" s="159"/>
      <c r="KHZ22" s="159"/>
      <c r="KIA22" s="160"/>
      <c r="KIB22" s="158"/>
      <c r="KIC22" s="159"/>
      <c r="KID22" s="31"/>
      <c r="KIE22" s="159"/>
      <c r="KIF22" s="160"/>
      <c r="KIG22" s="159"/>
      <c r="KIH22" s="159"/>
      <c r="KII22" s="161"/>
      <c r="KIL22" s="160"/>
      <c r="KIM22" s="158"/>
      <c r="KIN22" s="159"/>
      <c r="KIP22" s="159"/>
      <c r="KIQ22" s="160"/>
      <c r="KIR22" s="158"/>
      <c r="KIS22" s="159"/>
      <c r="KIT22" s="31"/>
      <c r="KIU22" s="159"/>
      <c r="KIV22" s="160"/>
      <c r="KIW22" s="159"/>
      <c r="KIX22" s="159"/>
      <c r="KIY22" s="161"/>
      <c r="KJB22" s="160"/>
      <c r="KJC22" s="158"/>
      <c r="KJD22" s="159"/>
      <c r="KJF22" s="159"/>
      <c r="KJG22" s="160"/>
      <c r="KJH22" s="158"/>
      <c r="KJI22" s="159"/>
      <c r="KJJ22" s="31"/>
      <c r="KJK22" s="159"/>
      <c r="KJL22" s="160"/>
      <c r="KJM22" s="159"/>
      <c r="KJN22" s="159"/>
      <c r="KJO22" s="161"/>
      <c r="KJR22" s="160"/>
      <c r="KJS22" s="158"/>
      <c r="KJT22" s="159"/>
      <c r="KJV22" s="159"/>
      <c r="KJW22" s="160"/>
      <c r="KJX22" s="158"/>
      <c r="KJY22" s="159"/>
      <c r="KJZ22" s="31"/>
      <c r="KKA22" s="159"/>
      <c r="KKB22" s="160"/>
      <c r="KKC22" s="159"/>
      <c r="KKD22" s="159"/>
      <c r="KKE22" s="161"/>
      <c r="KKH22" s="160"/>
      <c r="KKI22" s="158"/>
      <c r="KKJ22" s="159"/>
      <c r="KKL22" s="159"/>
      <c r="KKM22" s="160"/>
      <c r="KKN22" s="158"/>
      <c r="KKO22" s="159"/>
      <c r="KKP22" s="31"/>
      <c r="KKQ22" s="159"/>
      <c r="KKR22" s="160"/>
      <c r="KKS22" s="159"/>
      <c r="KKT22" s="159"/>
      <c r="KKU22" s="161"/>
      <c r="KKX22" s="160"/>
      <c r="KKY22" s="158"/>
      <c r="KKZ22" s="159"/>
      <c r="KLB22" s="159"/>
      <c r="KLC22" s="160"/>
      <c r="KLD22" s="158"/>
      <c r="KLE22" s="159"/>
      <c r="KLF22" s="31"/>
      <c r="KLG22" s="159"/>
      <c r="KLH22" s="160"/>
      <c r="KLI22" s="159"/>
      <c r="KLJ22" s="159"/>
      <c r="KLK22" s="161"/>
      <c r="KLN22" s="160"/>
      <c r="KLO22" s="158"/>
      <c r="KLP22" s="159"/>
      <c r="KLR22" s="159"/>
      <c r="KLS22" s="160"/>
      <c r="KLT22" s="158"/>
      <c r="KLU22" s="159"/>
      <c r="KLV22" s="31"/>
      <c r="KLW22" s="159"/>
      <c r="KLX22" s="160"/>
      <c r="KLY22" s="159"/>
      <c r="KLZ22" s="159"/>
      <c r="KMA22" s="161"/>
      <c r="KMD22" s="160"/>
      <c r="KME22" s="158"/>
      <c r="KMF22" s="159"/>
      <c r="KMH22" s="159"/>
      <c r="KMI22" s="160"/>
      <c r="KMJ22" s="158"/>
      <c r="KMK22" s="159"/>
      <c r="KML22" s="31"/>
      <c r="KMM22" s="159"/>
      <c r="KMN22" s="160"/>
      <c r="KMO22" s="159"/>
      <c r="KMP22" s="159"/>
      <c r="KMQ22" s="161"/>
      <c r="KMT22" s="160"/>
      <c r="KMU22" s="158"/>
      <c r="KMV22" s="159"/>
      <c r="KMX22" s="159"/>
      <c r="KMY22" s="160"/>
      <c r="KMZ22" s="158"/>
      <c r="KNA22" s="159"/>
      <c r="KNB22" s="31"/>
      <c r="KNC22" s="159"/>
      <c r="KND22" s="160"/>
      <c r="KNE22" s="159"/>
      <c r="KNF22" s="159"/>
      <c r="KNG22" s="161"/>
      <c r="KNJ22" s="160"/>
      <c r="KNK22" s="158"/>
      <c r="KNL22" s="159"/>
      <c r="KNN22" s="159"/>
      <c r="KNO22" s="160"/>
      <c r="KNP22" s="158"/>
      <c r="KNQ22" s="159"/>
      <c r="KNR22" s="31"/>
      <c r="KNS22" s="159"/>
      <c r="KNT22" s="160"/>
      <c r="KNU22" s="159"/>
      <c r="KNV22" s="159"/>
      <c r="KNW22" s="161"/>
      <c r="KNZ22" s="160"/>
      <c r="KOA22" s="158"/>
      <c r="KOB22" s="159"/>
      <c r="KOD22" s="159"/>
      <c r="KOE22" s="160"/>
      <c r="KOF22" s="158"/>
      <c r="KOG22" s="159"/>
      <c r="KOH22" s="31"/>
      <c r="KOI22" s="159"/>
      <c r="KOJ22" s="160"/>
      <c r="KOK22" s="159"/>
      <c r="KOL22" s="159"/>
      <c r="KOM22" s="161"/>
      <c r="KOP22" s="160"/>
      <c r="KOQ22" s="158"/>
      <c r="KOR22" s="159"/>
      <c r="KOT22" s="159"/>
      <c r="KOU22" s="160"/>
      <c r="KOV22" s="158"/>
      <c r="KOW22" s="159"/>
      <c r="KOX22" s="31"/>
      <c r="KOY22" s="159"/>
      <c r="KOZ22" s="160"/>
      <c r="KPA22" s="159"/>
      <c r="KPB22" s="159"/>
      <c r="KPC22" s="161"/>
      <c r="KPF22" s="160"/>
      <c r="KPG22" s="158"/>
      <c r="KPH22" s="159"/>
      <c r="KPJ22" s="159"/>
      <c r="KPK22" s="160"/>
      <c r="KPL22" s="158"/>
      <c r="KPM22" s="159"/>
      <c r="KPN22" s="31"/>
      <c r="KPO22" s="159"/>
      <c r="KPP22" s="160"/>
      <c r="KPQ22" s="159"/>
      <c r="KPR22" s="159"/>
      <c r="KPS22" s="161"/>
      <c r="KPV22" s="160"/>
      <c r="KPW22" s="158"/>
      <c r="KPX22" s="159"/>
      <c r="KPZ22" s="159"/>
      <c r="KQA22" s="160"/>
      <c r="KQB22" s="158"/>
      <c r="KQC22" s="159"/>
      <c r="KQD22" s="31"/>
      <c r="KQE22" s="159"/>
      <c r="KQF22" s="160"/>
      <c r="KQG22" s="159"/>
      <c r="KQH22" s="159"/>
      <c r="KQI22" s="161"/>
      <c r="KQL22" s="160"/>
      <c r="KQM22" s="158"/>
      <c r="KQN22" s="159"/>
      <c r="KQP22" s="159"/>
      <c r="KQQ22" s="160"/>
      <c r="KQR22" s="158"/>
      <c r="KQS22" s="159"/>
      <c r="KQT22" s="31"/>
      <c r="KQU22" s="159"/>
      <c r="KQV22" s="160"/>
      <c r="KQW22" s="159"/>
      <c r="KQX22" s="159"/>
      <c r="KQY22" s="161"/>
      <c r="KRB22" s="160"/>
      <c r="KRC22" s="158"/>
      <c r="KRD22" s="159"/>
      <c r="KRF22" s="159"/>
      <c r="KRG22" s="160"/>
      <c r="KRH22" s="158"/>
      <c r="KRI22" s="159"/>
      <c r="KRJ22" s="31"/>
      <c r="KRK22" s="159"/>
      <c r="KRL22" s="160"/>
      <c r="KRM22" s="159"/>
      <c r="KRN22" s="159"/>
      <c r="KRO22" s="161"/>
      <c r="KRR22" s="160"/>
      <c r="KRS22" s="158"/>
      <c r="KRT22" s="159"/>
      <c r="KRV22" s="159"/>
      <c r="KRW22" s="160"/>
      <c r="KRX22" s="158"/>
      <c r="KRY22" s="159"/>
      <c r="KRZ22" s="31"/>
      <c r="KSA22" s="159"/>
      <c r="KSB22" s="160"/>
      <c r="KSC22" s="159"/>
      <c r="KSD22" s="159"/>
      <c r="KSE22" s="161"/>
      <c r="KSH22" s="160"/>
      <c r="KSI22" s="158"/>
      <c r="KSJ22" s="159"/>
      <c r="KSL22" s="159"/>
      <c r="KSM22" s="160"/>
      <c r="KSN22" s="158"/>
      <c r="KSO22" s="159"/>
      <c r="KSP22" s="31"/>
      <c r="KSQ22" s="159"/>
      <c r="KSR22" s="160"/>
      <c r="KSS22" s="159"/>
      <c r="KST22" s="159"/>
      <c r="KSU22" s="161"/>
      <c r="KSX22" s="160"/>
      <c r="KSY22" s="158"/>
      <c r="KSZ22" s="159"/>
      <c r="KTB22" s="159"/>
      <c r="KTC22" s="160"/>
      <c r="KTD22" s="158"/>
      <c r="KTE22" s="159"/>
      <c r="KTF22" s="31"/>
      <c r="KTG22" s="159"/>
      <c r="KTH22" s="160"/>
      <c r="KTI22" s="159"/>
      <c r="KTJ22" s="159"/>
      <c r="KTK22" s="161"/>
      <c r="KTN22" s="160"/>
      <c r="KTO22" s="158"/>
      <c r="KTP22" s="159"/>
      <c r="KTR22" s="159"/>
      <c r="KTS22" s="160"/>
      <c r="KTT22" s="158"/>
      <c r="KTU22" s="159"/>
      <c r="KTV22" s="31"/>
      <c r="KTW22" s="159"/>
      <c r="KTX22" s="160"/>
      <c r="KTY22" s="159"/>
      <c r="KTZ22" s="159"/>
      <c r="KUA22" s="161"/>
      <c r="KUD22" s="160"/>
      <c r="KUE22" s="158"/>
      <c r="KUF22" s="159"/>
      <c r="KUH22" s="159"/>
      <c r="KUI22" s="160"/>
      <c r="KUJ22" s="158"/>
      <c r="KUK22" s="159"/>
      <c r="KUL22" s="31"/>
      <c r="KUM22" s="159"/>
      <c r="KUN22" s="160"/>
      <c r="KUO22" s="159"/>
      <c r="KUP22" s="159"/>
      <c r="KUQ22" s="161"/>
      <c r="KUT22" s="160"/>
      <c r="KUU22" s="158"/>
      <c r="KUV22" s="159"/>
      <c r="KUX22" s="159"/>
      <c r="KUY22" s="160"/>
      <c r="KUZ22" s="158"/>
      <c r="KVA22" s="159"/>
      <c r="KVB22" s="31"/>
      <c r="KVC22" s="159"/>
      <c r="KVD22" s="160"/>
      <c r="KVE22" s="159"/>
      <c r="KVF22" s="159"/>
      <c r="KVG22" s="161"/>
      <c r="KVJ22" s="160"/>
      <c r="KVK22" s="158"/>
      <c r="KVL22" s="159"/>
      <c r="KVN22" s="159"/>
      <c r="KVO22" s="160"/>
      <c r="KVP22" s="158"/>
      <c r="KVQ22" s="159"/>
      <c r="KVR22" s="31"/>
      <c r="KVS22" s="159"/>
      <c r="KVT22" s="160"/>
      <c r="KVU22" s="159"/>
      <c r="KVV22" s="159"/>
      <c r="KVW22" s="161"/>
      <c r="KVZ22" s="160"/>
      <c r="KWA22" s="158"/>
      <c r="KWB22" s="159"/>
      <c r="KWD22" s="159"/>
      <c r="KWE22" s="160"/>
      <c r="KWF22" s="158"/>
      <c r="KWG22" s="159"/>
      <c r="KWH22" s="31"/>
      <c r="KWI22" s="159"/>
      <c r="KWJ22" s="160"/>
      <c r="KWK22" s="159"/>
      <c r="KWL22" s="159"/>
      <c r="KWM22" s="161"/>
      <c r="KWP22" s="160"/>
      <c r="KWQ22" s="158"/>
      <c r="KWR22" s="159"/>
      <c r="KWT22" s="159"/>
      <c r="KWU22" s="160"/>
      <c r="KWV22" s="158"/>
      <c r="KWW22" s="159"/>
      <c r="KWX22" s="31"/>
      <c r="KWY22" s="159"/>
      <c r="KWZ22" s="160"/>
      <c r="KXA22" s="159"/>
      <c r="KXB22" s="159"/>
      <c r="KXC22" s="161"/>
      <c r="KXF22" s="160"/>
      <c r="KXG22" s="158"/>
      <c r="KXH22" s="159"/>
      <c r="KXJ22" s="159"/>
      <c r="KXK22" s="160"/>
      <c r="KXL22" s="158"/>
      <c r="KXM22" s="159"/>
      <c r="KXN22" s="31"/>
      <c r="KXO22" s="159"/>
      <c r="KXP22" s="160"/>
      <c r="KXQ22" s="159"/>
      <c r="KXR22" s="159"/>
      <c r="KXS22" s="161"/>
      <c r="KXV22" s="160"/>
      <c r="KXW22" s="158"/>
      <c r="KXX22" s="159"/>
      <c r="KXZ22" s="159"/>
      <c r="KYA22" s="160"/>
      <c r="KYB22" s="158"/>
      <c r="KYC22" s="159"/>
      <c r="KYD22" s="31"/>
      <c r="KYE22" s="159"/>
      <c r="KYF22" s="160"/>
      <c r="KYG22" s="159"/>
      <c r="KYH22" s="159"/>
      <c r="KYI22" s="161"/>
      <c r="KYL22" s="160"/>
      <c r="KYM22" s="158"/>
      <c r="KYN22" s="159"/>
      <c r="KYP22" s="159"/>
      <c r="KYQ22" s="160"/>
      <c r="KYR22" s="158"/>
      <c r="KYS22" s="159"/>
      <c r="KYT22" s="31"/>
      <c r="KYU22" s="159"/>
      <c r="KYV22" s="160"/>
      <c r="KYW22" s="159"/>
      <c r="KYX22" s="159"/>
      <c r="KYY22" s="161"/>
      <c r="KZB22" s="160"/>
      <c r="KZC22" s="158"/>
      <c r="KZD22" s="159"/>
      <c r="KZF22" s="159"/>
      <c r="KZG22" s="160"/>
      <c r="KZH22" s="158"/>
      <c r="KZI22" s="159"/>
      <c r="KZJ22" s="31"/>
      <c r="KZK22" s="159"/>
      <c r="KZL22" s="160"/>
      <c r="KZM22" s="159"/>
      <c r="KZN22" s="159"/>
      <c r="KZO22" s="161"/>
      <c r="KZR22" s="160"/>
      <c r="KZS22" s="158"/>
      <c r="KZT22" s="159"/>
      <c r="KZV22" s="159"/>
      <c r="KZW22" s="160"/>
      <c r="KZX22" s="158"/>
      <c r="KZY22" s="159"/>
      <c r="KZZ22" s="31"/>
      <c r="LAA22" s="159"/>
      <c r="LAB22" s="160"/>
      <c r="LAC22" s="159"/>
      <c r="LAD22" s="159"/>
      <c r="LAE22" s="161"/>
      <c r="LAH22" s="160"/>
      <c r="LAI22" s="158"/>
      <c r="LAJ22" s="159"/>
      <c r="LAL22" s="159"/>
      <c r="LAM22" s="160"/>
      <c r="LAN22" s="158"/>
      <c r="LAO22" s="159"/>
      <c r="LAP22" s="31"/>
      <c r="LAQ22" s="159"/>
      <c r="LAR22" s="160"/>
      <c r="LAS22" s="159"/>
      <c r="LAT22" s="159"/>
      <c r="LAU22" s="161"/>
      <c r="LAX22" s="160"/>
      <c r="LAY22" s="158"/>
      <c r="LAZ22" s="159"/>
      <c r="LBB22" s="159"/>
      <c r="LBC22" s="160"/>
      <c r="LBD22" s="158"/>
      <c r="LBE22" s="159"/>
      <c r="LBF22" s="31"/>
      <c r="LBG22" s="159"/>
      <c r="LBH22" s="160"/>
      <c r="LBI22" s="159"/>
      <c r="LBJ22" s="159"/>
      <c r="LBK22" s="161"/>
      <c r="LBN22" s="160"/>
      <c r="LBO22" s="158"/>
      <c r="LBP22" s="159"/>
      <c r="LBR22" s="159"/>
      <c r="LBS22" s="160"/>
      <c r="LBT22" s="158"/>
      <c r="LBU22" s="159"/>
      <c r="LBV22" s="31"/>
      <c r="LBW22" s="159"/>
      <c r="LBX22" s="160"/>
      <c r="LBY22" s="159"/>
      <c r="LBZ22" s="159"/>
      <c r="LCA22" s="161"/>
      <c r="LCD22" s="160"/>
      <c r="LCE22" s="158"/>
      <c r="LCF22" s="159"/>
      <c r="LCH22" s="159"/>
      <c r="LCI22" s="160"/>
      <c r="LCJ22" s="158"/>
      <c r="LCK22" s="159"/>
      <c r="LCL22" s="31"/>
      <c r="LCM22" s="159"/>
      <c r="LCN22" s="160"/>
      <c r="LCO22" s="159"/>
      <c r="LCP22" s="159"/>
      <c r="LCQ22" s="161"/>
      <c r="LCT22" s="160"/>
      <c r="LCU22" s="158"/>
      <c r="LCV22" s="159"/>
      <c r="LCX22" s="159"/>
      <c r="LCY22" s="160"/>
      <c r="LCZ22" s="158"/>
      <c r="LDA22" s="159"/>
      <c r="LDB22" s="31"/>
      <c r="LDC22" s="159"/>
      <c r="LDD22" s="160"/>
      <c r="LDE22" s="159"/>
      <c r="LDF22" s="159"/>
      <c r="LDG22" s="161"/>
      <c r="LDJ22" s="160"/>
      <c r="LDK22" s="158"/>
      <c r="LDL22" s="159"/>
      <c r="LDN22" s="159"/>
      <c r="LDO22" s="160"/>
      <c r="LDP22" s="158"/>
      <c r="LDQ22" s="159"/>
      <c r="LDR22" s="31"/>
      <c r="LDS22" s="159"/>
      <c r="LDT22" s="160"/>
      <c r="LDU22" s="159"/>
      <c r="LDV22" s="159"/>
      <c r="LDW22" s="161"/>
      <c r="LDZ22" s="160"/>
      <c r="LEA22" s="158"/>
      <c r="LEB22" s="159"/>
      <c r="LED22" s="159"/>
      <c r="LEE22" s="160"/>
      <c r="LEF22" s="158"/>
      <c r="LEG22" s="159"/>
      <c r="LEH22" s="31"/>
      <c r="LEI22" s="159"/>
      <c r="LEJ22" s="160"/>
      <c r="LEK22" s="159"/>
      <c r="LEL22" s="159"/>
      <c r="LEM22" s="161"/>
      <c r="LEP22" s="160"/>
      <c r="LEQ22" s="158"/>
      <c r="LER22" s="159"/>
      <c r="LET22" s="159"/>
      <c r="LEU22" s="160"/>
      <c r="LEV22" s="158"/>
      <c r="LEW22" s="159"/>
      <c r="LEX22" s="31"/>
      <c r="LEY22" s="159"/>
      <c r="LEZ22" s="160"/>
      <c r="LFA22" s="159"/>
      <c r="LFB22" s="159"/>
      <c r="LFC22" s="161"/>
      <c r="LFF22" s="160"/>
      <c r="LFG22" s="158"/>
      <c r="LFH22" s="159"/>
      <c r="LFJ22" s="159"/>
      <c r="LFK22" s="160"/>
      <c r="LFL22" s="158"/>
      <c r="LFM22" s="159"/>
      <c r="LFN22" s="31"/>
      <c r="LFO22" s="159"/>
      <c r="LFP22" s="160"/>
      <c r="LFQ22" s="159"/>
      <c r="LFR22" s="159"/>
      <c r="LFS22" s="161"/>
      <c r="LFV22" s="160"/>
      <c r="LFW22" s="158"/>
      <c r="LFX22" s="159"/>
      <c r="LFZ22" s="159"/>
      <c r="LGA22" s="160"/>
      <c r="LGB22" s="158"/>
      <c r="LGC22" s="159"/>
      <c r="LGD22" s="31"/>
      <c r="LGE22" s="159"/>
      <c r="LGF22" s="160"/>
      <c r="LGG22" s="159"/>
      <c r="LGH22" s="159"/>
      <c r="LGI22" s="161"/>
      <c r="LGL22" s="160"/>
      <c r="LGM22" s="158"/>
      <c r="LGN22" s="159"/>
      <c r="LGP22" s="159"/>
      <c r="LGQ22" s="160"/>
      <c r="LGR22" s="158"/>
      <c r="LGS22" s="159"/>
      <c r="LGT22" s="31"/>
      <c r="LGU22" s="159"/>
      <c r="LGV22" s="160"/>
      <c r="LGW22" s="159"/>
      <c r="LGX22" s="159"/>
      <c r="LGY22" s="161"/>
      <c r="LHB22" s="160"/>
      <c r="LHC22" s="158"/>
      <c r="LHD22" s="159"/>
      <c r="LHF22" s="159"/>
      <c r="LHG22" s="160"/>
      <c r="LHH22" s="158"/>
      <c r="LHI22" s="159"/>
      <c r="LHJ22" s="31"/>
      <c r="LHK22" s="159"/>
      <c r="LHL22" s="160"/>
      <c r="LHM22" s="159"/>
      <c r="LHN22" s="159"/>
      <c r="LHO22" s="161"/>
      <c r="LHR22" s="160"/>
      <c r="LHS22" s="158"/>
      <c r="LHT22" s="159"/>
      <c r="LHV22" s="159"/>
      <c r="LHW22" s="160"/>
      <c r="LHX22" s="158"/>
      <c r="LHY22" s="159"/>
      <c r="LHZ22" s="31"/>
      <c r="LIA22" s="159"/>
      <c r="LIB22" s="160"/>
      <c r="LIC22" s="159"/>
      <c r="LID22" s="159"/>
      <c r="LIE22" s="161"/>
      <c r="LIH22" s="160"/>
      <c r="LII22" s="158"/>
      <c r="LIJ22" s="159"/>
      <c r="LIL22" s="159"/>
      <c r="LIM22" s="160"/>
      <c r="LIN22" s="158"/>
      <c r="LIO22" s="159"/>
      <c r="LIP22" s="31"/>
      <c r="LIQ22" s="159"/>
      <c r="LIR22" s="160"/>
      <c r="LIS22" s="159"/>
      <c r="LIT22" s="159"/>
      <c r="LIU22" s="161"/>
      <c r="LIX22" s="160"/>
      <c r="LIY22" s="158"/>
      <c r="LIZ22" s="159"/>
      <c r="LJB22" s="159"/>
      <c r="LJC22" s="160"/>
      <c r="LJD22" s="158"/>
      <c r="LJE22" s="159"/>
      <c r="LJF22" s="31"/>
      <c r="LJG22" s="159"/>
      <c r="LJH22" s="160"/>
      <c r="LJI22" s="159"/>
      <c r="LJJ22" s="159"/>
      <c r="LJK22" s="161"/>
      <c r="LJN22" s="160"/>
      <c r="LJO22" s="158"/>
      <c r="LJP22" s="159"/>
      <c r="LJR22" s="159"/>
      <c r="LJS22" s="160"/>
      <c r="LJT22" s="158"/>
      <c r="LJU22" s="159"/>
      <c r="LJV22" s="31"/>
      <c r="LJW22" s="159"/>
      <c r="LJX22" s="160"/>
      <c r="LJY22" s="159"/>
      <c r="LJZ22" s="159"/>
      <c r="LKA22" s="161"/>
      <c r="LKD22" s="160"/>
      <c r="LKE22" s="158"/>
      <c r="LKF22" s="159"/>
      <c r="LKH22" s="159"/>
      <c r="LKI22" s="160"/>
      <c r="LKJ22" s="158"/>
      <c r="LKK22" s="159"/>
      <c r="LKL22" s="31"/>
      <c r="LKM22" s="159"/>
      <c r="LKN22" s="160"/>
      <c r="LKO22" s="159"/>
      <c r="LKP22" s="159"/>
      <c r="LKQ22" s="161"/>
      <c r="LKT22" s="160"/>
      <c r="LKU22" s="158"/>
      <c r="LKV22" s="159"/>
      <c r="LKX22" s="159"/>
      <c r="LKY22" s="160"/>
      <c r="LKZ22" s="158"/>
      <c r="LLA22" s="159"/>
      <c r="LLB22" s="31"/>
      <c r="LLC22" s="159"/>
      <c r="LLD22" s="160"/>
      <c r="LLE22" s="159"/>
      <c r="LLF22" s="159"/>
      <c r="LLG22" s="161"/>
      <c r="LLJ22" s="160"/>
      <c r="LLK22" s="158"/>
      <c r="LLL22" s="159"/>
      <c r="LLN22" s="159"/>
      <c r="LLO22" s="160"/>
      <c r="LLP22" s="158"/>
      <c r="LLQ22" s="159"/>
      <c r="LLR22" s="31"/>
      <c r="LLS22" s="159"/>
      <c r="LLT22" s="160"/>
      <c r="LLU22" s="159"/>
      <c r="LLV22" s="159"/>
      <c r="LLW22" s="161"/>
      <c r="LLZ22" s="160"/>
      <c r="LMA22" s="158"/>
      <c r="LMB22" s="159"/>
      <c r="LMD22" s="159"/>
      <c r="LME22" s="160"/>
      <c r="LMF22" s="158"/>
      <c r="LMG22" s="159"/>
      <c r="LMH22" s="31"/>
      <c r="LMI22" s="159"/>
      <c r="LMJ22" s="160"/>
      <c r="LMK22" s="159"/>
      <c r="LML22" s="159"/>
      <c r="LMM22" s="161"/>
      <c r="LMP22" s="160"/>
      <c r="LMQ22" s="158"/>
      <c r="LMR22" s="159"/>
      <c r="LMT22" s="159"/>
      <c r="LMU22" s="160"/>
      <c r="LMV22" s="158"/>
      <c r="LMW22" s="159"/>
      <c r="LMX22" s="31"/>
      <c r="LMY22" s="159"/>
      <c r="LMZ22" s="160"/>
      <c r="LNA22" s="159"/>
      <c r="LNB22" s="159"/>
      <c r="LNC22" s="161"/>
      <c r="LNF22" s="160"/>
      <c r="LNG22" s="158"/>
      <c r="LNH22" s="159"/>
      <c r="LNJ22" s="159"/>
      <c r="LNK22" s="160"/>
      <c r="LNL22" s="158"/>
      <c r="LNM22" s="159"/>
      <c r="LNN22" s="31"/>
      <c r="LNO22" s="159"/>
      <c r="LNP22" s="160"/>
      <c r="LNQ22" s="159"/>
      <c r="LNR22" s="159"/>
      <c r="LNS22" s="161"/>
      <c r="LNV22" s="160"/>
      <c r="LNW22" s="158"/>
      <c r="LNX22" s="159"/>
      <c r="LNZ22" s="159"/>
      <c r="LOA22" s="160"/>
      <c r="LOB22" s="158"/>
      <c r="LOC22" s="159"/>
      <c r="LOD22" s="31"/>
      <c r="LOE22" s="159"/>
      <c r="LOF22" s="160"/>
      <c r="LOG22" s="159"/>
      <c r="LOH22" s="159"/>
      <c r="LOI22" s="161"/>
      <c r="LOL22" s="160"/>
      <c r="LOM22" s="158"/>
      <c r="LON22" s="159"/>
      <c r="LOP22" s="159"/>
      <c r="LOQ22" s="160"/>
      <c r="LOR22" s="158"/>
      <c r="LOS22" s="159"/>
      <c r="LOT22" s="31"/>
      <c r="LOU22" s="159"/>
      <c r="LOV22" s="160"/>
      <c r="LOW22" s="159"/>
      <c r="LOX22" s="159"/>
      <c r="LOY22" s="161"/>
      <c r="LPB22" s="160"/>
      <c r="LPC22" s="158"/>
      <c r="LPD22" s="159"/>
      <c r="LPF22" s="159"/>
      <c r="LPG22" s="160"/>
      <c r="LPH22" s="158"/>
      <c r="LPI22" s="159"/>
      <c r="LPJ22" s="31"/>
      <c r="LPK22" s="159"/>
      <c r="LPL22" s="160"/>
      <c r="LPM22" s="159"/>
      <c r="LPN22" s="159"/>
      <c r="LPO22" s="161"/>
      <c r="LPR22" s="160"/>
      <c r="LPS22" s="158"/>
      <c r="LPT22" s="159"/>
      <c r="LPV22" s="159"/>
      <c r="LPW22" s="160"/>
      <c r="LPX22" s="158"/>
      <c r="LPY22" s="159"/>
      <c r="LPZ22" s="31"/>
      <c r="LQA22" s="159"/>
      <c r="LQB22" s="160"/>
      <c r="LQC22" s="159"/>
      <c r="LQD22" s="159"/>
      <c r="LQE22" s="161"/>
      <c r="LQH22" s="160"/>
      <c r="LQI22" s="158"/>
      <c r="LQJ22" s="159"/>
      <c r="LQL22" s="159"/>
      <c r="LQM22" s="160"/>
      <c r="LQN22" s="158"/>
      <c r="LQO22" s="159"/>
      <c r="LQP22" s="31"/>
      <c r="LQQ22" s="159"/>
      <c r="LQR22" s="160"/>
      <c r="LQS22" s="159"/>
      <c r="LQT22" s="159"/>
      <c r="LQU22" s="161"/>
      <c r="LQX22" s="160"/>
      <c r="LQY22" s="158"/>
      <c r="LQZ22" s="159"/>
      <c r="LRB22" s="159"/>
      <c r="LRC22" s="160"/>
      <c r="LRD22" s="158"/>
      <c r="LRE22" s="159"/>
      <c r="LRF22" s="31"/>
      <c r="LRG22" s="159"/>
      <c r="LRH22" s="160"/>
      <c r="LRI22" s="159"/>
      <c r="LRJ22" s="159"/>
      <c r="LRK22" s="161"/>
      <c r="LRN22" s="160"/>
      <c r="LRO22" s="158"/>
      <c r="LRP22" s="159"/>
      <c r="LRR22" s="159"/>
      <c r="LRS22" s="160"/>
      <c r="LRT22" s="158"/>
      <c r="LRU22" s="159"/>
      <c r="LRV22" s="31"/>
      <c r="LRW22" s="159"/>
      <c r="LRX22" s="160"/>
      <c r="LRY22" s="159"/>
      <c r="LRZ22" s="159"/>
      <c r="LSA22" s="161"/>
      <c r="LSD22" s="160"/>
      <c r="LSE22" s="158"/>
      <c r="LSF22" s="159"/>
      <c r="LSH22" s="159"/>
      <c r="LSI22" s="160"/>
      <c r="LSJ22" s="158"/>
      <c r="LSK22" s="159"/>
      <c r="LSL22" s="31"/>
      <c r="LSM22" s="159"/>
      <c r="LSN22" s="160"/>
      <c r="LSO22" s="159"/>
      <c r="LSP22" s="159"/>
      <c r="LSQ22" s="161"/>
      <c r="LST22" s="160"/>
      <c r="LSU22" s="158"/>
      <c r="LSV22" s="159"/>
      <c r="LSX22" s="159"/>
      <c r="LSY22" s="160"/>
      <c r="LSZ22" s="158"/>
      <c r="LTA22" s="159"/>
      <c r="LTB22" s="31"/>
      <c r="LTC22" s="159"/>
      <c r="LTD22" s="160"/>
      <c r="LTE22" s="159"/>
      <c r="LTF22" s="159"/>
      <c r="LTG22" s="161"/>
      <c r="LTJ22" s="160"/>
      <c r="LTK22" s="158"/>
      <c r="LTL22" s="159"/>
      <c r="LTN22" s="159"/>
      <c r="LTO22" s="160"/>
      <c r="LTP22" s="158"/>
      <c r="LTQ22" s="159"/>
      <c r="LTR22" s="31"/>
      <c r="LTS22" s="159"/>
      <c r="LTT22" s="160"/>
      <c r="LTU22" s="159"/>
      <c r="LTV22" s="159"/>
      <c r="LTW22" s="161"/>
      <c r="LTZ22" s="160"/>
      <c r="LUA22" s="158"/>
      <c r="LUB22" s="159"/>
      <c r="LUD22" s="159"/>
      <c r="LUE22" s="160"/>
      <c r="LUF22" s="158"/>
      <c r="LUG22" s="159"/>
      <c r="LUH22" s="31"/>
      <c r="LUI22" s="159"/>
      <c r="LUJ22" s="160"/>
      <c r="LUK22" s="159"/>
      <c r="LUL22" s="159"/>
      <c r="LUM22" s="161"/>
      <c r="LUP22" s="160"/>
      <c r="LUQ22" s="158"/>
      <c r="LUR22" s="159"/>
      <c r="LUT22" s="159"/>
      <c r="LUU22" s="160"/>
      <c r="LUV22" s="158"/>
      <c r="LUW22" s="159"/>
      <c r="LUX22" s="31"/>
      <c r="LUY22" s="159"/>
      <c r="LUZ22" s="160"/>
      <c r="LVA22" s="159"/>
      <c r="LVB22" s="159"/>
      <c r="LVC22" s="161"/>
      <c r="LVF22" s="160"/>
      <c r="LVG22" s="158"/>
      <c r="LVH22" s="159"/>
      <c r="LVJ22" s="159"/>
      <c r="LVK22" s="160"/>
      <c r="LVL22" s="158"/>
      <c r="LVM22" s="159"/>
      <c r="LVN22" s="31"/>
      <c r="LVO22" s="159"/>
      <c r="LVP22" s="160"/>
      <c r="LVQ22" s="159"/>
      <c r="LVR22" s="159"/>
      <c r="LVS22" s="161"/>
      <c r="LVV22" s="160"/>
      <c r="LVW22" s="158"/>
      <c r="LVX22" s="159"/>
      <c r="LVZ22" s="159"/>
      <c r="LWA22" s="160"/>
      <c r="LWB22" s="158"/>
      <c r="LWC22" s="159"/>
      <c r="LWD22" s="31"/>
      <c r="LWE22" s="159"/>
      <c r="LWF22" s="160"/>
      <c r="LWG22" s="159"/>
      <c r="LWH22" s="159"/>
      <c r="LWI22" s="161"/>
      <c r="LWL22" s="160"/>
      <c r="LWM22" s="158"/>
      <c r="LWN22" s="159"/>
      <c r="LWP22" s="159"/>
      <c r="LWQ22" s="160"/>
      <c r="LWR22" s="158"/>
      <c r="LWS22" s="159"/>
      <c r="LWT22" s="31"/>
      <c r="LWU22" s="159"/>
      <c r="LWV22" s="160"/>
      <c r="LWW22" s="159"/>
      <c r="LWX22" s="159"/>
      <c r="LWY22" s="161"/>
      <c r="LXB22" s="160"/>
      <c r="LXC22" s="158"/>
      <c r="LXD22" s="159"/>
      <c r="LXF22" s="159"/>
      <c r="LXG22" s="160"/>
      <c r="LXH22" s="158"/>
      <c r="LXI22" s="159"/>
      <c r="LXJ22" s="31"/>
      <c r="LXK22" s="159"/>
      <c r="LXL22" s="160"/>
      <c r="LXM22" s="159"/>
      <c r="LXN22" s="159"/>
      <c r="LXO22" s="161"/>
      <c r="LXR22" s="160"/>
      <c r="LXS22" s="158"/>
      <c r="LXT22" s="159"/>
      <c r="LXV22" s="159"/>
      <c r="LXW22" s="160"/>
      <c r="LXX22" s="158"/>
      <c r="LXY22" s="159"/>
      <c r="LXZ22" s="31"/>
      <c r="LYA22" s="159"/>
      <c r="LYB22" s="160"/>
      <c r="LYC22" s="159"/>
      <c r="LYD22" s="159"/>
      <c r="LYE22" s="161"/>
      <c r="LYH22" s="160"/>
      <c r="LYI22" s="158"/>
      <c r="LYJ22" s="159"/>
      <c r="LYL22" s="159"/>
      <c r="LYM22" s="160"/>
      <c r="LYN22" s="158"/>
      <c r="LYO22" s="159"/>
      <c r="LYP22" s="31"/>
      <c r="LYQ22" s="159"/>
      <c r="LYR22" s="160"/>
      <c r="LYS22" s="159"/>
      <c r="LYT22" s="159"/>
      <c r="LYU22" s="161"/>
      <c r="LYX22" s="160"/>
      <c r="LYY22" s="158"/>
      <c r="LYZ22" s="159"/>
      <c r="LZB22" s="159"/>
      <c r="LZC22" s="160"/>
      <c r="LZD22" s="158"/>
      <c r="LZE22" s="159"/>
      <c r="LZF22" s="31"/>
      <c r="LZG22" s="159"/>
      <c r="LZH22" s="160"/>
      <c r="LZI22" s="159"/>
      <c r="LZJ22" s="159"/>
      <c r="LZK22" s="161"/>
      <c r="LZN22" s="160"/>
      <c r="LZO22" s="158"/>
      <c r="LZP22" s="159"/>
      <c r="LZR22" s="159"/>
      <c r="LZS22" s="160"/>
      <c r="LZT22" s="158"/>
      <c r="LZU22" s="159"/>
      <c r="LZV22" s="31"/>
      <c r="LZW22" s="159"/>
      <c r="LZX22" s="160"/>
      <c r="LZY22" s="159"/>
      <c r="LZZ22" s="159"/>
      <c r="MAA22" s="161"/>
      <c r="MAD22" s="160"/>
      <c r="MAE22" s="158"/>
      <c r="MAF22" s="159"/>
      <c r="MAH22" s="159"/>
      <c r="MAI22" s="160"/>
      <c r="MAJ22" s="158"/>
      <c r="MAK22" s="159"/>
      <c r="MAL22" s="31"/>
      <c r="MAM22" s="159"/>
      <c r="MAN22" s="160"/>
      <c r="MAO22" s="159"/>
      <c r="MAP22" s="159"/>
      <c r="MAQ22" s="161"/>
      <c r="MAT22" s="160"/>
      <c r="MAU22" s="158"/>
      <c r="MAV22" s="159"/>
      <c r="MAX22" s="159"/>
      <c r="MAY22" s="160"/>
      <c r="MAZ22" s="158"/>
      <c r="MBA22" s="159"/>
      <c r="MBB22" s="31"/>
      <c r="MBC22" s="159"/>
      <c r="MBD22" s="160"/>
      <c r="MBE22" s="159"/>
      <c r="MBF22" s="159"/>
      <c r="MBG22" s="161"/>
      <c r="MBJ22" s="160"/>
      <c r="MBK22" s="158"/>
      <c r="MBL22" s="159"/>
      <c r="MBN22" s="159"/>
      <c r="MBO22" s="160"/>
      <c r="MBP22" s="158"/>
      <c r="MBQ22" s="159"/>
      <c r="MBR22" s="31"/>
      <c r="MBS22" s="159"/>
      <c r="MBT22" s="160"/>
      <c r="MBU22" s="159"/>
      <c r="MBV22" s="159"/>
      <c r="MBW22" s="161"/>
      <c r="MBZ22" s="160"/>
      <c r="MCA22" s="158"/>
      <c r="MCB22" s="159"/>
      <c r="MCD22" s="159"/>
      <c r="MCE22" s="160"/>
      <c r="MCF22" s="158"/>
      <c r="MCG22" s="159"/>
      <c r="MCH22" s="31"/>
      <c r="MCI22" s="159"/>
      <c r="MCJ22" s="160"/>
      <c r="MCK22" s="159"/>
      <c r="MCL22" s="159"/>
      <c r="MCM22" s="161"/>
      <c r="MCP22" s="160"/>
      <c r="MCQ22" s="158"/>
      <c r="MCR22" s="159"/>
      <c r="MCT22" s="159"/>
      <c r="MCU22" s="160"/>
      <c r="MCV22" s="158"/>
      <c r="MCW22" s="159"/>
      <c r="MCX22" s="31"/>
      <c r="MCY22" s="159"/>
      <c r="MCZ22" s="160"/>
      <c r="MDA22" s="159"/>
      <c r="MDB22" s="159"/>
      <c r="MDC22" s="161"/>
      <c r="MDF22" s="160"/>
      <c r="MDG22" s="158"/>
      <c r="MDH22" s="159"/>
      <c r="MDJ22" s="159"/>
      <c r="MDK22" s="160"/>
      <c r="MDL22" s="158"/>
      <c r="MDM22" s="159"/>
      <c r="MDN22" s="31"/>
      <c r="MDO22" s="159"/>
      <c r="MDP22" s="160"/>
      <c r="MDQ22" s="159"/>
      <c r="MDR22" s="159"/>
      <c r="MDS22" s="161"/>
      <c r="MDV22" s="160"/>
      <c r="MDW22" s="158"/>
      <c r="MDX22" s="159"/>
      <c r="MDZ22" s="159"/>
      <c r="MEA22" s="160"/>
      <c r="MEB22" s="158"/>
      <c r="MEC22" s="159"/>
      <c r="MED22" s="31"/>
      <c r="MEE22" s="159"/>
      <c r="MEF22" s="160"/>
      <c r="MEG22" s="159"/>
      <c r="MEH22" s="159"/>
      <c r="MEI22" s="161"/>
      <c r="MEL22" s="160"/>
      <c r="MEM22" s="158"/>
      <c r="MEN22" s="159"/>
      <c r="MEP22" s="159"/>
      <c r="MEQ22" s="160"/>
      <c r="MER22" s="158"/>
      <c r="MES22" s="159"/>
      <c r="MET22" s="31"/>
      <c r="MEU22" s="159"/>
      <c r="MEV22" s="160"/>
      <c r="MEW22" s="159"/>
      <c r="MEX22" s="159"/>
      <c r="MEY22" s="161"/>
      <c r="MFB22" s="160"/>
      <c r="MFC22" s="158"/>
      <c r="MFD22" s="159"/>
      <c r="MFF22" s="159"/>
      <c r="MFG22" s="160"/>
      <c r="MFH22" s="158"/>
      <c r="MFI22" s="159"/>
      <c r="MFJ22" s="31"/>
      <c r="MFK22" s="159"/>
      <c r="MFL22" s="160"/>
      <c r="MFM22" s="159"/>
      <c r="MFN22" s="159"/>
      <c r="MFO22" s="161"/>
      <c r="MFR22" s="160"/>
      <c r="MFS22" s="158"/>
      <c r="MFT22" s="159"/>
      <c r="MFV22" s="159"/>
      <c r="MFW22" s="160"/>
      <c r="MFX22" s="158"/>
      <c r="MFY22" s="159"/>
      <c r="MFZ22" s="31"/>
      <c r="MGA22" s="159"/>
      <c r="MGB22" s="160"/>
      <c r="MGC22" s="159"/>
      <c r="MGD22" s="159"/>
      <c r="MGE22" s="161"/>
      <c r="MGH22" s="160"/>
      <c r="MGI22" s="158"/>
      <c r="MGJ22" s="159"/>
      <c r="MGL22" s="159"/>
      <c r="MGM22" s="160"/>
      <c r="MGN22" s="158"/>
      <c r="MGO22" s="159"/>
      <c r="MGP22" s="31"/>
      <c r="MGQ22" s="159"/>
      <c r="MGR22" s="160"/>
      <c r="MGS22" s="159"/>
      <c r="MGT22" s="159"/>
      <c r="MGU22" s="161"/>
      <c r="MGX22" s="160"/>
      <c r="MGY22" s="158"/>
      <c r="MGZ22" s="159"/>
      <c r="MHB22" s="159"/>
      <c r="MHC22" s="160"/>
      <c r="MHD22" s="158"/>
      <c r="MHE22" s="159"/>
      <c r="MHF22" s="31"/>
      <c r="MHG22" s="159"/>
      <c r="MHH22" s="160"/>
      <c r="MHI22" s="159"/>
      <c r="MHJ22" s="159"/>
      <c r="MHK22" s="161"/>
      <c r="MHN22" s="160"/>
      <c r="MHO22" s="158"/>
      <c r="MHP22" s="159"/>
      <c r="MHR22" s="159"/>
      <c r="MHS22" s="160"/>
      <c r="MHT22" s="158"/>
      <c r="MHU22" s="159"/>
      <c r="MHV22" s="31"/>
      <c r="MHW22" s="159"/>
      <c r="MHX22" s="160"/>
      <c r="MHY22" s="159"/>
      <c r="MHZ22" s="159"/>
      <c r="MIA22" s="161"/>
      <c r="MID22" s="160"/>
      <c r="MIE22" s="158"/>
      <c r="MIF22" s="159"/>
      <c r="MIH22" s="159"/>
      <c r="MII22" s="160"/>
      <c r="MIJ22" s="158"/>
      <c r="MIK22" s="159"/>
      <c r="MIL22" s="31"/>
      <c r="MIM22" s="159"/>
      <c r="MIN22" s="160"/>
      <c r="MIO22" s="159"/>
      <c r="MIP22" s="159"/>
      <c r="MIQ22" s="161"/>
      <c r="MIT22" s="160"/>
      <c r="MIU22" s="158"/>
      <c r="MIV22" s="159"/>
      <c r="MIX22" s="159"/>
      <c r="MIY22" s="160"/>
      <c r="MIZ22" s="158"/>
      <c r="MJA22" s="159"/>
      <c r="MJB22" s="31"/>
      <c r="MJC22" s="159"/>
      <c r="MJD22" s="160"/>
      <c r="MJE22" s="159"/>
      <c r="MJF22" s="159"/>
      <c r="MJG22" s="161"/>
      <c r="MJJ22" s="160"/>
      <c r="MJK22" s="158"/>
      <c r="MJL22" s="159"/>
      <c r="MJN22" s="159"/>
      <c r="MJO22" s="160"/>
      <c r="MJP22" s="158"/>
      <c r="MJQ22" s="159"/>
      <c r="MJR22" s="31"/>
      <c r="MJS22" s="159"/>
      <c r="MJT22" s="160"/>
      <c r="MJU22" s="159"/>
      <c r="MJV22" s="159"/>
      <c r="MJW22" s="161"/>
      <c r="MJZ22" s="160"/>
      <c r="MKA22" s="158"/>
      <c r="MKB22" s="159"/>
      <c r="MKD22" s="159"/>
      <c r="MKE22" s="160"/>
      <c r="MKF22" s="158"/>
      <c r="MKG22" s="159"/>
      <c r="MKH22" s="31"/>
      <c r="MKI22" s="159"/>
      <c r="MKJ22" s="160"/>
      <c r="MKK22" s="159"/>
      <c r="MKL22" s="159"/>
      <c r="MKM22" s="161"/>
      <c r="MKP22" s="160"/>
      <c r="MKQ22" s="158"/>
      <c r="MKR22" s="159"/>
      <c r="MKT22" s="159"/>
      <c r="MKU22" s="160"/>
      <c r="MKV22" s="158"/>
      <c r="MKW22" s="159"/>
      <c r="MKX22" s="31"/>
      <c r="MKY22" s="159"/>
      <c r="MKZ22" s="160"/>
      <c r="MLA22" s="159"/>
      <c r="MLB22" s="159"/>
      <c r="MLC22" s="161"/>
      <c r="MLF22" s="160"/>
      <c r="MLG22" s="158"/>
      <c r="MLH22" s="159"/>
      <c r="MLJ22" s="159"/>
      <c r="MLK22" s="160"/>
      <c r="MLL22" s="158"/>
      <c r="MLM22" s="159"/>
      <c r="MLN22" s="31"/>
      <c r="MLO22" s="159"/>
      <c r="MLP22" s="160"/>
      <c r="MLQ22" s="159"/>
      <c r="MLR22" s="159"/>
      <c r="MLS22" s="161"/>
      <c r="MLV22" s="160"/>
      <c r="MLW22" s="158"/>
      <c r="MLX22" s="159"/>
      <c r="MLZ22" s="159"/>
      <c r="MMA22" s="160"/>
      <c r="MMB22" s="158"/>
      <c r="MMC22" s="159"/>
      <c r="MMD22" s="31"/>
      <c r="MME22" s="159"/>
      <c r="MMF22" s="160"/>
      <c r="MMG22" s="159"/>
      <c r="MMH22" s="159"/>
      <c r="MMI22" s="161"/>
      <c r="MML22" s="160"/>
      <c r="MMM22" s="158"/>
      <c r="MMN22" s="159"/>
      <c r="MMP22" s="159"/>
      <c r="MMQ22" s="160"/>
      <c r="MMR22" s="158"/>
      <c r="MMS22" s="159"/>
      <c r="MMT22" s="31"/>
      <c r="MMU22" s="159"/>
      <c r="MMV22" s="160"/>
      <c r="MMW22" s="159"/>
      <c r="MMX22" s="159"/>
      <c r="MMY22" s="161"/>
      <c r="MNB22" s="160"/>
      <c r="MNC22" s="158"/>
      <c r="MND22" s="159"/>
      <c r="MNF22" s="159"/>
      <c r="MNG22" s="160"/>
      <c r="MNH22" s="158"/>
      <c r="MNI22" s="159"/>
      <c r="MNJ22" s="31"/>
      <c r="MNK22" s="159"/>
      <c r="MNL22" s="160"/>
      <c r="MNM22" s="159"/>
      <c r="MNN22" s="159"/>
      <c r="MNO22" s="161"/>
      <c r="MNR22" s="160"/>
      <c r="MNS22" s="158"/>
      <c r="MNT22" s="159"/>
      <c r="MNV22" s="159"/>
      <c r="MNW22" s="160"/>
      <c r="MNX22" s="158"/>
      <c r="MNY22" s="159"/>
      <c r="MNZ22" s="31"/>
      <c r="MOA22" s="159"/>
      <c r="MOB22" s="160"/>
      <c r="MOC22" s="159"/>
      <c r="MOD22" s="159"/>
      <c r="MOE22" s="161"/>
      <c r="MOH22" s="160"/>
      <c r="MOI22" s="158"/>
      <c r="MOJ22" s="159"/>
      <c r="MOL22" s="159"/>
      <c r="MOM22" s="160"/>
      <c r="MON22" s="158"/>
      <c r="MOO22" s="159"/>
      <c r="MOP22" s="31"/>
      <c r="MOQ22" s="159"/>
      <c r="MOR22" s="160"/>
      <c r="MOS22" s="159"/>
      <c r="MOT22" s="159"/>
      <c r="MOU22" s="161"/>
      <c r="MOX22" s="160"/>
      <c r="MOY22" s="158"/>
      <c r="MOZ22" s="159"/>
      <c r="MPB22" s="159"/>
      <c r="MPC22" s="160"/>
      <c r="MPD22" s="158"/>
      <c r="MPE22" s="159"/>
      <c r="MPF22" s="31"/>
      <c r="MPG22" s="159"/>
      <c r="MPH22" s="160"/>
      <c r="MPI22" s="159"/>
      <c r="MPJ22" s="159"/>
      <c r="MPK22" s="161"/>
      <c r="MPN22" s="160"/>
      <c r="MPO22" s="158"/>
      <c r="MPP22" s="159"/>
      <c r="MPR22" s="159"/>
      <c r="MPS22" s="160"/>
      <c r="MPT22" s="158"/>
      <c r="MPU22" s="159"/>
      <c r="MPV22" s="31"/>
      <c r="MPW22" s="159"/>
      <c r="MPX22" s="160"/>
      <c r="MPY22" s="159"/>
      <c r="MPZ22" s="159"/>
      <c r="MQA22" s="161"/>
      <c r="MQD22" s="160"/>
      <c r="MQE22" s="158"/>
      <c r="MQF22" s="159"/>
      <c r="MQH22" s="159"/>
      <c r="MQI22" s="160"/>
      <c r="MQJ22" s="158"/>
      <c r="MQK22" s="159"/>
      <c r="MQL22" s="31"/>
      <c r="MQM22" s="159"/>
      <c r="MQN22" s="160"/>
      <c r="MQO22" s="159"/>
      <c r="MQP22" s="159"/>
      <c r="MQQ22" s="161"/>
      <c r="MQT22" s="160"/>
      <c r="MQU22" s="158"/>
      <c r="MQV22" s="159"/>
      <c r="MQX22" s="159"/>
      <c r="MQY22" s="160"/>
      <c r="MQZ22" s="158"/>
      <c r="MRA22" s="159"/>
      <c r="MRB22" s="31"/>
      <c r="MRC22" s="159"/>
      <c r="MRD22" s="160"/>
      <c r="MRE22" s="159"/>
      <c r="MRF22" s="159"/>
      <c r="MRG22" s="161"/>
      <c r="MRJ22" s="160"/>
      <c r="MRK22" s="158"/>
      <c r="MRL22" s="159"/>
      <c r="MRN22" s="159"/>
      <c r="MRO22" s="160"/>
      <c r="MRP22" s="158"/>
      <c r="MRQ22" s="159"/>
      <c r="MRR22" s="31"/>
      <c r="MRS22" s="159"/>
      <c r="MRT22" s="160"/>
      <c r="MRU22" s="159"/>
      <c r="MRV22" s="159"/>
      <c r="MRW22" s="161"/>
      <c r="MRZ22" s="160"/>
      <c r="MSA22" s="158"/>
      <c r="MSB22" s="159"/>
      <c r="MSD22" s="159"/>
      <c r="MSE22" s="160"/>
      <c r="MSF22" s="158"/>
      <c r="MSG22" s="159"/>
      <c r="MSH22" s="31"/>
      <c r="MSI22" s="159"/>
      <c r="MSJ22" s="160"/>
      <c r="MSK22" s="159"/>
      <c r="MSL22" s="159"/>
      <c r="MSM22" s="161"/>
      <c r="MSP22" s="160"/>
      <c r="MSQ22" s="158"/>
      <c r="MSR22" s="159"/>
      <c r="MST22" s="159"/>
      <c r="MSU22" s="160"/>
      <c r="MSV22" s="158"/>
      <c r="MSW22" s="159"/>
      <c r="MSX22" s="31"/>
      <c r="MSY22" s="159"/>
      <c r="MSZ22" s="160"/>
      <c r="MTA22" s="159"/>
      <c r="MTB22" s="159"/>
      <c r="MTC22" s="161"/>
      <c r="MTF22" s="160"/>
      <c r="MTG22" s="158"/>
      <c r="MTH22" s="159"/>
      <c r="MTJ22" s="159"/>
      <c r="MTK22" s="160"/>
      <c r="MTL22" s="158"/>
      <c r="MTM22" s="159"/>
      <c r="MTN22" s="31"/>
      <c r="MTO22" s="159"/>
      <c r="MTP22" s="160"/>
      <c r="MTQ22" s="159"/>
      <c r="MTR22" s="159"/>
      <c r="MTS22" s="161"/>
      <c r="MTV22" s="160"/>
      <c r="MTW22" s="158"/>
      <c r="MTX22" s="159"/>
      <c r="MTZ22" s="159"/>
      <c r="MUA22" s="160"/>
      <c r="MUB22" s="158"/>
      <c r="MUC22" s="159"/>
      <c r="MUD22" s="31"/>
      <c r="MUE22" s="159"/>
      <c r="MUF22" s="160"/>
      <c r="MUG22" s="159"/>
      <c r="MUH22" s="159"/>
      <c r="MUI22" s="161"/>
      <c r="MUL22" s="160"/>
      <c r="MUM22" s="158"/>
      <c r="MUN22" s="159"/>
      <c r="MUP22" s="159"/>
      <c r="MUQ22" s="160"/>
      <c r="MUR22" s="158"/>
      <c r="MUS22" s="159"/>
      <c r="MUT22" s="31"/>
      <c r="MUU22" s="159"/>
      <c r="MUV22" s="160"/>
      <c r="MUW22" s="159"/>
      <c r="MUX22" s="159"/>
      <c r="MUY22" s="161"/>
      <c r="MVB22" s="160"/>
      <c r="MVC22" s="158"/>
      <c r="MVD22" s="159"/>
      <c r="MVF22" s="159"/>
      <c r="MVG22" s="160"/>
      <c r="MVH22" s="158"/>
      <c r="MVI22" s="159"/>
      <c r="MVJ22" s="31"/>
      <c r="MVK22" s="159"/>
      <c r="MVL22" s="160"/>
      <c r="MVM22" s="159"/>
      <c r="MVN22" s="159"/>
      <c r="MVO22" s="161"/>
      <c r="MVR22" s="160"/>
      <c r="MVS22" s="158"/>
      <c r="MVT22" s="159"/>
      <c r="MVV22" s="159"/>
      <c r="MVW22" s="160"/>
      <c r="MVX22" s="158"/>
      <c r="MVY22" s="159"/>
      <c r="MVZ22" s="31"/>
      <c r="MWA22" s="159"/>
      <c r="MWB22" s="160"/>
      <c r="MWC22" s="159"/>
      <c r="MWD22" s="159"/>
      <c r="MWE22" s="161"/>
      <c r="MWH22" s="160"/>
      <c r="MWI22" s="158"/>
      <c r="MWJ22" s="159"/>
      <c r="MWL22" s="159"/>
      <c r="MWM22" s="160"/>
      <c r="MWN22" s="158"/>
      <c r="MWO22" s="159"/>
      <c r="MWP22" s="31"/>
      <c r="MWQ22" s="159"/>
      <c r="MWR22" s="160"/>
      <c r="MWS22" s="159"/>
      <c r="MWT22" s="159"/>
      <c r="MWU22" s="161"/>
      <c r="MWX22" s="160"/>
      <c r="MWY22" s="158"/>
      <c r="MWZ22" s="159"/>
      <c r="MXB22" s="159"/>
      <c r="MXC22" s="160"/>
      <c r="MXD22" s="158"/>
      <c r="MXE22" s="159"/>
      <c r="MXF22" s="31"/>
      <c r="MXG22" s="159"/>
      <c r="MXH22" s="160"/>
      <c r="MXI22" s="159"/>
      <c r="MXJ22" s="159"/>
      <c r="MXK22" s="161"/>
      <c r="MXN22" s="160"/>
      <c r="MXO22" s="158"/>
      <c r="MXP22" s="159"/>
      <c r="MXR22" s="159"/>
      <c r="MXS22" s="160"/>
      <c r="MXT22" s="158"/>
      <c r="MXU22" s="159"/>
      <c r="MXV22" s="31"/>
      <c r="MXW22" s="159"/>
      <c r="MXX22" s="160"/>
      <c r="MXY22" s="159"/>
      <c r="MXZ22" s="159"/>
      <c r="MYA22" s="161"/>
      <c r="MYD22" s="160"/>
      <c r="MYE22" s="158"/>
      <c r="MYF22" s="159"/>
      <c r="MYH22" s="159"/>
      <c r="MYI22" s="160"/>
      <c r="MYJ22" s="158"/>
      <c r="MYK22" s="159"/>
      <c r="MYL22" s="31"/>
      <c r="MYM22" s="159"/>
      <c r="MYN22" s="160"/>
      <c r="MYO22" s="159"/>
      <c r="MYP22" s="159"/>
      <c r="MYQ22" s="161"/>
      <c r="MYT22" s="160"/>
      <c r="MYU22" s="158"/>
      <c r="MYV22" s="159"/>
      <c r="MYX22" s="159"/>
      <c r="MYY22" s="160"/>
      <c r="MYZ22" s="158"/>
      <c r="MZA22" s="159"/>
      <c r="MZB22" s="31"/>
      <c r="MZC22" s="159"/>
      <c r="MZD22" s="160"/>
      <c r="MZE22" s="159"/>
      <c r="MZF22" s="159"/>
      <c r="MZG22" s="161"/>
      <c r="MZJ22" s="160"/>
      <c r="MZK22" s="158"/>
      <c r="MZL22" s="159"/>
      <c r="MZN22" s="159"/>
      <c r="MZO22" s="160"/>
      <c r="MZP22" s="158"/>
      <c r="MZQ22" s="159"/>
      <c r="MZR22" s="31"/>
      <c r="MZS22" s="159"/>
      <c r="MZT22" s="160"/>
      <c r="MZU22" s="159"/>
      <c r="MZV22" s="159"/>
      <c r="MZW22" s="161"/>
      <c r="MZZ22" s="160"/>
      <c r="NAA22" s="158"/>
      <c r="NAB22" s="159"/>
      <c r="NAD22" s="159"/>
      <c r="NAE22" s="160"/>
      <c r="NAF22" s="158"/>
      <c r="NAG22" s="159"/>
      <c r="NAH22" s="31"/>
      <c r="NAI22" s="159"/>
      <c r="NAJ22" s="160"/>
      <c r="NAK22" s="159"/>
      <c r="NAL22" s="159"/>
      <c r="NAM22" s="161"/>
      <c r="NAP22" s="160"/>
      <c r="NAQ22" s="158"/>
      <c r="NAR22" s="159"/>
      <c r="NAT22" s="159"/>
      <c r="NAU22" s="160"/>
      <c r="NAV22" s="158"/>
      <c r="NAW22" s="159"/>
      <c r="NAX22" s="31"/>
      <c r="NAY22" s="159"/>
      <c r="NAZ22" s="160"/>
      <c r="NBA22" s="159"/>
      <c r="NBB22" s="159"/>
      <c r="NBC22" s="161"/>
      <c r="NBF22" s="160"/>
      <c r="NBG22" s="158"/>
      <c r="NBH22" s="159"/>
      <c r="NBJ22" s="159"/>
      <c r="NBK22" s="160"/>
      <c r="NBL22" s="158"/>
      <c r="NBM22" s="159"/>
      <c r="NBN22" s="31"/>
      <c r="NBO22" s="159"/>
      <c r="NBP22" s="160"/>
      <c r="NBQ22" s="159"/>
      <c r="NBR22" s="159"/>
      <c r="NBS22" s="161"/>
      <c r="NBV22" s="160"/>
      <c r="NBW22" s="158"/>
      <c r="NBX22" s="159"/>
      <c r="NBZ22" s="159"/>
      <c r="NCA22" s="160"/>
      <c r="NCB22" s="158"/>
      <c r="NCC22" s="159"/>
      <c r="NCD22" s="31"/>
      <c r="NCE22" s="159"/>
      <c r="NCF22" s="160"/>
      <c r="NCG22" s="159"/>
      <c r="NCH22" s="159"/>
      <c r="NCI22" s="161"/>
      <c r="NCL22" s="160"/>
      <c r="NCM22" s="158"/>
      <c r="NCN22" s="159"/>
      <c r="NCP22" s="159"/>
      <c r="NCQ22" s="160"/>
      <c r="NCR22" s="158"/>
      <c r="NCS22" s="159"/>
      <c r="NCT22" s="31"/>
      <c r="NCU22" s="159"/>
      <c r="NCV22" s="160"/>
      <c r="NCW22" s="159"/>
      <c r="NCX22" s="159"/>
      <c r="NCY22" s="161"/>
      <c r="NDB22" s="160"/>
      <c r="NDC22" s="158"/>
      <c r="NDD22" s="159"/>
      <c r="NDF22" s="159"/>
      <c r="NDG22" s="160"/>
      <c r="NDH22" s="158"/>
      <c r="NDI22" s="159"/>
      <c r="NDJ22" s="31"/>
      <c r="NDK22" s="159"/>
      <c r="NDL22" s="160"/>
      <c r="NDM22" s="159"/>
      <c r="NDN22" s="159"/>
      <c r="NDO22" s="161"/>
      <c r="NDR22" s="160"/>
      <c r="NDS22" s="158"/>
      <c r="NDT22" s="159"/>
      <c r="NDV22" s="159"/>
      <c r="NDW22" s="160"/>
      <c r="NDX22" s="158"/>
      <c r="NDY22" s="159"/>
      <c r="NDZ22" s="31"/>
      <c r="NEA22" s="159"/>
      <c r="NEB22" s="160"/>
      <c r="NEC22" s="159"/>
      <c r="NED22" s="159"/>
      <c r="NEE22" s="161"/>
      <c r="NEH22" s="160"/>
      <c r="NEI22" s="158"/>
      <c r="NEJ22" s="159"/>
      <c r="NEL22" s="159"/>
      <c r="NEM22" s="160"/>
      <c r="NEN22" s="158"/>
      <c r="NEO22" s="159"/>
      <c r="NEP22" s="31"/>
      <c r="NEQ22" s="159"/>
      <c r="NER22" s="160"/>
      <c r="NES22" s="159"/>
      <c r="NET22" s="159"/>
      <c r="NEU22" s="161"/>
      <c r="NEX22" s="160"/>
      <c r="NEY22" s="158"/>
      <c r="NEZ22" s="159"/>
      <c r="NFB22" s="159"/>
      <c r="NFC22" s="160"/>
      <c r="NFD22" s="158"/>
      <c r="NFE22" s="159"/>
      <c r="NFF22" s="31"/>
      <c r="NFG22" s="159"/>
      <c r="NFH22" s="160"/>
      <c r="NFI22" s="159"/>
      <c r="NFJ22" s="159"/>
      <c r="NFK22" s="161"/>
      <c r="NFN22" s="160"/>
      <c r="NFO22" s="158"/>
      <c r="NFP22" s="159"/>
      <c r="NFR22" s="159"/>
      <c r="NFS22" s="160"/>
      <c r="NFT22" s="158"/>
      <c r="NFU22" s="159"/>
      <c r="NFV22" s="31"/>
      <c r="NFW22" s="159"/>
      <c r="NFX22" s="160"/>
      <c r="NFY22" s="159"/>
      <c r="NFZ22" s="159"/>
      <c r="NGA22" s="161"/>
      <c r="NGD22" s="160"/>
      <c r="NGE22" s="158"/>
      <c r="NGF22" s="159"/>
      <c r="NGH22" s="159"/>
      <c r="NGI22" s="160"/>
      <c r="NGJ22" s="158"/>
      <c r="NGK22" s="159"/>
      <c r="NGL22" s="31"/>
      <c r="NGM22" s="159"/>
      <c r="NGN22" s="160"/>
      <c r="NGO22" s="159"/>
      <c r="NGP22" s="159"/>
      <c r="NGQ22" s="161"/>
      <c r="NGT22" s="160"/>
      <c r="NGU22" s="158"/>
      <c r="NGV22" s="159"/>
      <c r="NGX22" s="159"/>
      <c r="NGY22" s="160"/>
      <c r="NGZ22" s="158"/>
      <c r="NHA22" s="159"/>
      <c r="NHB22" s="31"/>
      <c r="NHC22" s="159"/>
      <c r="NHD22" s="160"/>
      <c r="NHE22" s="159"/>
      <c r="NHF22" s="159"/>
      <c r="NHG22" s="161"/>
      <c r="NHJ22" s="160"/>
      <c r="NHK22" s="158"/>
      <c r="NHL22" s="159"/>
      <c r="NHN22" s="159"/>
      <c r="NHO22" s="160"/>
      <c r="NHP22" s="158"/>
      <c r="NHQ22" s="159"/>
      <c r="NHR22" s="31"/>
      <c r="NHS22" s="159"/>
      <c r="NHT22" s="160"/>
      <c r="NHU22" s="159"/>
      <c r="NHV22" s="159"/>
      <c r="NHW22" s="161"/>
      <c r="NHZ22" s="160"/>
      <c r="NIA22" s="158"/>
      <c r="NIB22" s="159"/>
      <c r="NID22" s="159"/>
      <c r="NIE22" s="160"/>
      <c r="NIF22" s="158"/>
      <c r="NIG22" s="159"/>
      <c r="NIH22" s="31"/>
      <c r="NII22" s="159"/>
      <c r="NIJ22" s="160"/>
      <c r="NIK22" s="159"/>
      <c r="NIL22" s="159"/>
      <c r="NIM22" s="161"/>
      <c r="NIP22" s="160"/>
      <c r="NIQ22" s="158"/>
      <c r="NIR22" s="159"/>
      <c r="NIT22" s="159"/>
      <c r="NIU22" s="160"/>
      <c r="NIV22" s="158"/>
      <c r="NIW22" s="159"/>
      <c r="NIX22" s="31"/>
      <c r="NIY22" s="159"/>
      <c r="NIZ22" s="160"/>
      <c r="NJA22" s="159"/>
      <c r="NJB22" s="159"/>
      <c r="NJC22" s="161"/>
      <c r="NJF22" s="160"/>
      <c r="NJG22" s="158"/>
      <c r="NJH22" s="159"/>
      <c r="NJJ22" s="159"/>
      <c r="NJK22" s="160"/>
      <c r="NJL22" s="158"/>
      <c r="NJM22" s="159"/>
      <c r="NJN22" s="31"/>
      <c r="NJO22" s="159"/>
      <c r="NJP22" s="160"/>
      <c r="NJQ22" s="159"/>
      <c r="NJR22" s="159"/>
      <c r="NJS22" s="161"/>
      <c r="NJV22" s="160"/>
      <c r="NJW22" s="158"/>
      <c r="NJX22" s="159"/>
      <c r="NJZ22" s="159"/>
      <c r="NKA22" s="160"/>
      <c r="NKB22" s="158"/>
      <c r="NKC22" s="159"/>
      <c r="NKD22" s="31"/>
      <c r="NKE22" s="159"/>
      <c r="NKF22" s="160"/>
      <c r="NKG22" s="159"/>
      <c r="NKH22" s="159"/>
      <c r="NKI22" s="161"/>
      <c r="NKL22" s="160"/>
      <c r="NKM22" s="158"/>
      <c r="NKN22" s="159"/>
      <c r="NKP22" s="159"/>
      <c r="NKQ22" s="160"/>
      <c r="NKR22" s="158"/>
      <c r="NKS22" s="159"/>
      <c r="NKT22" s="31"/>
      <c r="NKU22" s="159"/>
      <c r="NKV22" s="160"/>
      <c r="NKW22" s="159"/>
      <c r="NKX22" s="159"/>
      <c r="NKY22" s="161"/>
      <c r="NLB22" s="160"/>
      <c r="NLC22" s="158"/>
      <c r="NLD22" s="159"/>
      <c r="NLF22" s="159"/>
      <c r="NLG22" s="160"/>
      <c r="NLH22" s="158"/>
      <c r="NLI22" s="159"/>
      <c r="NLJ22" s="31"/>
      <c r="NLK22" s="159"/>
      <c r="NLL22" s="160"/>
      <c r="NLM22" s="159"/>
      <c r="NLN22" s="159"/>
      <c r="NLO22" s="161"/>
      <c r="NLR22" s="160"/>
      <c r="NLS22" s="158"/>
      <c r="NLT22" s="159"/>
      <c r="NLV22" s="159"/>
      <c r="NLW22" s="160"/>
      <c r="NLX22" s="158"/>
      <c r="NLY22" s="159"/>
      <c r="NLZ22" s="31"/>
      <c r="NMA22" s="159"/>
      <c r="NMB22" s="160"/>
      <c r="NMC22" s="159"/>
      <c r="NMD22" s="159"/>
      <c r="NME22" s="161"/>
      <c r="NMH22" s="160"/>
      <c r="NMI22" s="158"/>
      <c r="NMJ22" s="159"/>
      <c r="NML22" s="159"/>
      <c r="NMM22" s="160"/>
      <c r="NMN22" s="158"/>
      <c r="NMO22" s="159"/>
      <c r="NMP22" s="31"/>
      <c r="NMQ22" s="159"/>
      <c r="NMR22" s="160"/>
      <c r="NMS22" s="159"/>
      <c r="NMT22" s="159"/>
      <c r="NMU22" s="161"/>
      <c r="NMX22" s="160"/>
      <c r="NMY22" s="158"/>
      <c r="NMZ22" s="159"/>
      <c r="NNB22" s="159"/>
      <c r="NNC22" s="160"/>
      <c r="NND22" s="158"/>
      <c r="NNE22" s="159"/>
      <c r="NNF22" s="31"/>
      <c r="NNG22" s="159"/>
      <c r="NNH22" s="160"/>
      <c r="NNI22" s="159"/>
      <c r="NNJ22" s="159"/>
      <c r="NNK22" s="161"/>
      <c r="NNN22" s="160"/>
      <c r="NNO22" s="158"/>
      <c r="NNP22" s="159"/>
      <c r="NNR22" s="159"/>
      <c r="NNS22" s="160"/>
      <c r="NNT22" s="158"/>
      <c r="NNU22" s="159"/>
      <c r="NNV22" s="31"/>
      <c r="NNW22" s="159"/>
      <c r="NNX22" s="160"/>
      <c r="NNY22" s="159"/>
      <c r="NNZ22" s="159"/>
      <c r="NOA22" s="161"/>
      <c r="NOD22" s="160"/>
      <c r="NOE22" s="158"/>
      <c r="NOF22" s="159"/>
      <c r="NOH22" s="159"/>
      <c r="NOI22" s="160"/>
      <c r="NOJ22" s="158"/>
      <c r="NOK22" s="159"/>
      <c r="NOL22" s="31"/>
      <c r="NOM22" s="159"/>
      <c r="NON22" s="160"/>
      <c r="NOO22" s="159"/>
      <c r="NOP22" s="159"/>
      <c r="NOQ22" s="161"/>
      <c r="NOT22" s="160"/>
      <c r="NOU22" s="158"/>
      <c r="NOV22" s="159"/>
      <c r="NOX22" s="159"/>
      <c r="NOY22" s="160"/>
      <c r="NOZ22" s="158"/>
      <c r="NPA22" s="159"/>
      <c r="NPB22" s="31"/>
      <c r="NPC22" s="159"/>
      <c r="NPD22" s="160"/>
      <c r="NPE22" s="159"/>
      <c r="NPF22" s="159"/>
      <c r="NPG22" s="161"/>
      <c r="NPJ22" s="160"/>
      <c r="NPK22" s="158"/>
      <c r="NPL22" s="159"/>
      <c r="NPN22" s="159"/>
      <c r="NPO22" s="160"/>
      <c r="NPP22" s="158"/>
      <c r="NPQ22" s="159"/>
      <c r="NPR22" s="31"/>
      <c r="NPS22" s="159"/>
      <c r="NPT22" s="160"/>
      <c r="NPU22" s="159"/>
      <c r="NPV22" s="159"/>
      <c r="NPW22" s="161"/>
      <c r="NPZ22" s="160"/>
      <c r="NQA22" s="158"/>
      <c r="NQB22" s="159"/>
      <c r="NQD22" s="159"/>
      <c r="NQE22" s="160"/>
      <c r="NQF22" s="158"/>
      <c r="NQG22" s="159"/>
      <c r="NQH22" s="31"/>
      <c r="NQI22" s="159"/>
      <c r="NQJ22" s="160"/>
      <c r="NQK22" s="159"/>
      <c r="NQL22" s="159"/>
      <c r="NQM22" s="161"/>
      <c r="NQP22" s="160"/>
      <c r="NQQ22" s="158"/>
      <c r="NQR22" s="159"/>
      <c r="NQT22" s="159"/>
      <c r="NQU22" s="160"/>
      <c r="NQV22" s="158"/>
      <c r="NQW22" s="159"/>
      <c r="NQX22" s="31"/>
      <c r="NQY22" s="159"/>
      <c r="NQZ22" s="160"/>
      <c r="NRA22" s="159"/>
      <c r="NRB22" s="159"/>
      <c r="NRC22" s="161"/>
      <c r="NRF22" s="160"/>
      <c r="NRG22" s="158"/>
      <c r="NRH22" s="159"/>
      <c r="NRJ22" s="159"/>
      <c r="NRK22" s="160"/>
      <c r="NRL22" s="158"/>
      <c r="NRM22" s="159"/>
      <c r="NRN22" s="31"/>
      <c r="NRO22" s="159"/>
      <c r="NRP22" s="160"/>
      <c r="NRQ22" s="159"/>
      <c r="NRR22" s="159"/>
      <c r="NRS22" s="161"/>
      <c r="NRV22" s="160"/>
      <c r="NRW22" s="158"/>
      <c r="NRX22" s="159"/>
      <c r="NRZ22" s="159"/>
      <c r="NSA22" s="160"/>
      <c r="NSB22" s="158"/>
      <c r="NSC22" s="159"/>
      <c r="NSD22" s="31"/>
      <c r="NSE22" s="159"/>
      <c r="NSF22" s="160"/>
      <c r="NSG22" s="159"/>
      <c r="NSH22" s="159"/>
      <c r="NSI22" s="161"/>
      <c r="NSL22" s="160"/>
      <c r="NSM22" s="158"/>
      <c r="NSN22" s="159"/>
      <c r="NSP22" s="159"/>
      <c r="NSQ22" s="160"/>
      <c r="NSR22" s="158"/>
      <c r="NSS22" s="159"/>
      <c r="NST22" s="31"/>
      <c r="NSU22" s="159"/>
      <c r="NSV22" s="160"/>
      <c r="NSW22" s="159"/>
      <c r="NSX22" s="159"/>
      <c r="NSY22" s="161"/>
      <c r="NTB22" s="160"/>
      <c r="NTC22" s="158"/>
      <c r="NTD22" s="159"/>
      <c r="NTF22" s="159"/>
      <c r="NTG22" s="160"/>
      <c r="NTH22" s="158"/>
      <c r="NTI22" s="159"/>
      <c r="NTJ22" s="31"/>
      <c r="NTK22" s="159"/>
      <c r="NTL22" s="160"/>
      <c r="NTM22" s="159"/>
      <c r="NTN22" s="159"/>
      <c r="NTO22" s="161"/>
      <c r="NTR22" s="160"/>
      <c r="NTS22" s="158"/>
      <c r="NTT22" s="159"/>
      <c r="NTV22" s="159"/>
      <c r="NTW22" s="160"/>
      <c r="NTX22" s="158"/>
      <c r="NTY22" s="159"/>
      <c r="NTZ22" s="31"/>
      <c r="NUA22" s="159"/>
      <c r="NUB22" s="160"/>
      <c r="NUC22" s="159"/>
      <c r="NUD22" s="159"/>
      <c r="NUE22" s="161"/>
      <c r="NUH22" s="160"/>
      <c r="NUI22" s="158"/>
      <c r="NUJ22" s="159"/>
      <c r="NUL22" s="159"/>
      <c r="NUM22" s="160"/>
      <c r="NUN22" s="158"/>
      <c r="NUO22" s="159"/>
      <c r="NUP22" s="31"/>
      <c r="NUQ22" s="159"/>
      <c r="NUR22" s="160"/>
      <c r="NUS22" s="159"/>
      <c r="NUT22" s="159"/>
      <c r="NUU22" s="161"/>
      <c r="NUX22" s="160"/>
      <c r="NUY22" s="158"/>
      <c r="NUZ22" s="159"/>
      <c r="NVB22" s="159"/>
      <c r="NVC22" s="160"/>
      <c r="NVD22" s="158"/>
      <c r="NVE22" s="159"/>
      <c r="NVF22" s="31"/>
      <c r="NVG22" s="159"/>
      <c r="NVH22" s="160"/>
      <c r="NVI22" s="159"/>
      <c r="NVJ22" s="159"/>
      <c r="NVK22" s="161"/>
      <c r="NVN22" s="160"/>
      <c r="NVO22" s="158"/>
      <c r="NVP22" s="159"/>
      <c r="NVR22" s="159"/>
      <c r="NVS22" s="160"/>
      <c r="NVT22" s="158"/>
      <c r="NVU22" s="159"/>
      <c r="NVV22" s="31"/>
      <c r="NVW22" s="159"/>
      <c r="NVX22" s="160"/>
      <c r="NVY22" s="159"/>
      <c r="NVZ22" s="159"/>
      <c r="NWA22" s="161"/>
      <c r="NWD22" s="160"/>
      <c r="NWE22" s="158"/>
      <c r="NWF22" s="159"/>
      <c r="NWH22" s="159"/>
      <c r="NWI22" s="160"/>
      <c r="NWJ22" s="158"/>
      <c r="NWK22" s="159"/>
      <c r="NWL22" s="31"/>
      <c r="NWM22" s="159"/>
      <c r="NWN22" s="160"/>
      <c r="NWO22" s="159"/>
      <c r="NWP22" s="159"/>
      <c r="NWQ22" s="161"/>
      <c r="NWT22" s="160"/>
      <c r="NWU22" s="158"/>
      <c r="NWV22" s="159"/>
      <c r="NWX22" s="159"/>
      <c r="NWY22" s="160"/>
      <c r="NWZ22" s="158"/>
      <c r="NXA22" s="159"/>
      <c r="NXB22" s="31"/>
      <c r="NXC22" s="159"/>
      <c r="NXD22" s="160"/>
      <c r="NXE22" s="159"/>
      <c r="NXF22" s="159"/>
      <c r="NXG22" s="161"/>
      <c r="NXJ22" s="160"/>
      <c r="NXK22" s="158"/>
      <c r="NXL22" s="159"/>
      <c r="NXN22" s="159"/>
      <c r="NXO22" s="160"/>
      <c r="NXP22" s="158"/>
      <c r="NXQ22" s="159"/>
      <c r="NXR22" s="31"/>
      <c r="NXS22" s="159"/>
      <c r="NXT22" s="160"/>
      <c r="NXU22" s="159"/>
      <c r="NXV22" s="159"/>
      <c r="NXW22" s="161"/>
      <c r="NXZ22" s="160"/>
      <c r="NYA22" s="158"/>
      <c r="NYB22" s="159"/>
      <c r="NYD22" s="159"/>
      <c r="NYE22" s="160"/>
      <c r="NYF22" s="158"/>
      <c r="NYG22" s="159"/>
      <c r="NYH22" s="31"/>
      <c r="NYI22" s="159"/>
      <c r="NYJ22" s="160"/>
      <c r="NYK22" s="159"/>
      <c r="NYL22" s="159"/>
      <c r="NYM22" s="161"/>
      <c r="NYP22" s="160"/>
      <c r="NYQ22" s="158"/>
      <c r="NYR22" s="159"/>
      <c r="NYT22" s="159"/>
      <c r="NYU22" s="160"/>
      <c r="NYV22" s="158"/>
      <c r="NYW22" s="159"/>
      <c r="NYX22" s="31"/>
      <c r="NYY22" s="159"/>
      <c r="NYZ22" s="160"/>
      <c r="NZA22" s="159"/>
      <c r="NZB22" s="159"/>
      <c r="NZC22" s="161"/>
      <c r="NZF22" s="160"/>
      <c r="NZG22" s="158"/>
      <c r="NZH22" s="159"/>
      <c r="NZJ22" s="159"/>
      <c r="NZK22" s="160"/>
      <c r="NZL22" s="158"/>
      <c r="NZM22" s="159"/>
      <c r="NZN22" s="31"/>
      <c r="NZO22" s="159"/>
      <c r="NZP22" s="160"/>
      <c r="NZQ22" s="159"/>
      <c r="NZR22" s="159"/>
      <c r="NZS22" s="161"/>
      <c r="NZV22" s="160"/>
      <c r="NZW22" s="158"/>
      <c r="NZX22" s="159"/>
      <c r="NZZ22" s="159"/>
      <c r="OAA22" s="160"/>
      <c r="OAB22" s="158"/>
      <c r="OAC22" s="159"/>
      <c r="OAD22" s="31"/>
      <c r="OAE22" s="159"/>
      <c r="OAF22" s="160"/>
      <c r="OAG22" s="159"/>
      <c r="OAH22" s="159"/>
      <c r="OAI22" s="161"/>
      <c r="OAL22" s="160"/>
      <c r="OAM22" s="158"/>
      <c r="OAN22" s="159"/>
      <c r="OAP22" s="159"/>
      <c r="OAQ22" s="160"/>
      <c r="OAR22" s="158"/>
      <c r="OAS22" s="159"/>
      <c r="OAT22" s="31"/>
      <c r="OAU22" s="159"/>
      <c r="OAV22" s="160"/>
      <c r="OAW22" s="159"/>
      <c r="OAX22" s="159"/>
      <c r="OAY22" s="161"/>
      <c r="OBB22" s="160"/>
      <c r="OBC22" s="158"/>
      <c r="OBD22" s="159"/>
      <c r="OBF22" s="159"/>
      <c r="OBG22" s="160"/>
      <c r="OBH22" s="158"/>
      <c r="OBI22" s="159"/>
      <c r="OBJ22" s="31"/>
      <c r="OBK22" s="159"/>
      <c r="OBL22" s="160"/>
      <c r="OBM22" s="159"/>
      <c r="OBN22" s="159"/>
      <c r="OBO22" s="161"/>
      <c r="OBR22" s="160"/>
      <c r="OBS22" s="158"/>
      <c r="OBT22" s="159"/>
      <c r="OBV22" s="159"/>
      <c r="OBW22" s="160"/>
      <c r="OBX22" s="158"/>
      <c r="OBY22" s="159"/>
      <c r="OBZ22" s="31"/>
      <c r="OCA22" s="159"/>
      <c r="OCB22" s="160"/>
      <c r="OCC22" s="159"/>
      <c r="OCD22" s="159"/>
      <c r="OCE22" s="161"/>
      <c r="OCH22" s="160"/>
      <c r="OCI22" s="158"/>
      <c r="OCJ22" s="159"/>
      <c r="OCL22" s="159"/>
      <c r="OCM22" s="160"/>
      <c r="OCN22" s="158"/>
      <c r="OCO22" s="159"/>
      <c r="OCP22" s="31"/>
      <c r="OCQ22" s="159"/>
      <c r="OCR22" s="160"/>
      <c r="OCS22" s="159"/>
      <c r="OCT22" s="159"/>
      <c r="OCU22" s="161"/>
      <c r="OCX22" s="160"/>
      <c r="OCY22" s="158"/>
      <c r="OCZ22" s="159"/>
      <c r="ODB22" s="159"/>
      <c r="ODC22" s="160"/>
      <c r="ODD22" s="158"/>
      <c r="ODE22" s="159"/>
      <c r="ODF22" s="31"/>
      <c r="ODG22" s="159"/>
      <c r="ODH22" s="160"/>
      <c r="ODI22" s="159"/>
      <c r="ODJ22" s="159"/>
      <c r="ODK22" s="161"/>
      <c r="ODN22" s="160"/>
      <c r="ODO22" s="158"/>
      <c r="ODP22" s="159"/>
      <c r="ODR22" s="159"/>
      <c r="ODS22" s="160"/>
      <c r="ODT22" s="158"/>
      <c r="ODU22" s="159"/>
      <c r="ODV22" s="31"/>
      <c r="ODW22" s="159"/>
      <c r="ODX22" s="160"/>
      <c r="ODY22" s="159"/>
      <c r="ODZ22" s="159"/>
      <c r="OEA22" s="161"/>
      <c r="OED22" s="160"/>
      <c r="OEE22" s="158"/>
      <c r="OEF22" s="159"/>
      <c r="OEH22" s="159"/>
      <c r="OEI22" s="160"/>
      <c r="OEJ22" s="158"/>
      <c r="OEK22" s="159"/>
      <c r="OEL22" s="31"/>
      <c r="OEM22" s="159"/>
      <c r="OEN22" s="160"/>
      <c r="OEO22" s="159"/>
      <c r="OEP22" s="159"/>
      <c r="OEQ22" s="161"/>
      <c r="OET22" s="160"/>
      <c r="OEU22" s="158"/>
      <c r="OEV22" s="159"/>
      <c r="OEX22" s="159"/>
      <c r="OEY22" s="160"/>
      <c r="OEZ22" s="158"/>
      <c r="OFA22" s="159"/>
      <c r="OFB22" s="31"/>
      <c r="OFC22" s="159"/>
      <c r="OFD22" s="160"/>
      <c r="OFE22" s="159"/>
      <c r="OFF22" s="159"/>
      <c r="OFG22" s="161"/>
      <c r="OFJ22" s="160"/>
      <c r="OFK22" s="158"/>
      <c r="OFL22" s="159"/>
      <c r="OFN22" s="159"/>
      <c r="OFO22" s="160"/>
      <c r="OFP22" s="158"/>
      <c r="OFQ22" s="159"/>
      <c r="OFR22" s="31"/>
      <c r="OFS22" s="159"/>
      <c r="OFT22" s="160"/>
      <c r="OFU22" s="159"/>
      <c r="OFV22" s="159"/>
      <c r="OFW22" s="161"/>
      <c r="OFZ22" s="160"/>
      <c r="OGA22" s="158"/>
      <c r="OGB22" s="159"/>
      <c r="OGD22" s="159"/>
      <c r="OGE22" s="160"/>
      <c r="OGF22" s="158"/>
      <c r="OGG22" s="159"/>
      <c r="OGH22" s="31"/>
      <c r="OGI22" s="159"/>
      <c r="OGJ22" s="160"/>
      <c r="OGK22" s="159"/>
      <c r="OGL22" s="159"/>
      <c r="OGM22" s="161"/>
      <c r="OGP22" s="160"/>
      <c r="OGQ22" s="158"/>
      <c r="OGR22" s="159"/>
      <c r="OGT22" s="159"/>
      <c r="OGU22" s="160"/>
      <c r="OGV22" s="158"/>
      <c r="OGW22" s="159"/>
      <c r="OGX22" s="31"/>
      <c r="OGY22" s="159"/>
      <c r="OGZ22" s="160"/>
      <c r="OHA22" s="159"/>
      <c r="OHB22" s="159"/>
      <c r="OHC22" s="161"/>
      <c r="OHF22" s="160"/>
      <c r="OHG22" s="158"/>
      <c r="OHH22" s="159"/>
      <c r="OHJ22" s="159"/>
      <c r="OHK22" s="160"/>
      <c r="OHL22" s="158"/>
      <c r="OHM22" s="159"/>
      <c r="OHN22" s="31"/>
      <c r="OHO22" s="159"/>
      <c r="OHP22" s="160"/>
      <c r="OHQ22" s="159"/>
      <c r="OHR22" s="159"/>
      <c r="OHS22" s="161"/>
      <c r="OHV22" s="160"/>
      <c r="OHW22" s="158"/>
      <c r="OHX22" s="159"/>
      <c r="OHZ22" s="159"/>
      <c r="OIA22" s="160"/>
      <c r="OIB22" s="158"/>
      <c r="OIC22" s="159"/>
      <c r="OID22" s="31"/>
      <c r="OIE22" s="159"/>
      <c r="OIF22" s="160"/>
      <c r="OIG22" s="159"/>
      <c r="OIH22" s="159"/>
      <c r="OII22" s="161"/>
      <c r="OIL22" s="160"/>
      <c r="OIM22" s="158"/>
      <c r="OIN22" s="159"/>
      <c r="OIP22" s="159"/>
      <c r="OIQ22" s="160"/>
      <c r="OIR22" s="158"/>
      <c r="OIS22" s="159"/>
      <c r="OIT22" s="31"/>
      <c r="OIU22" s="159"/>
      <c r="OIV22" s="160"/>
      <c r="OIW22" s="159"/>
      <c r="OIX22" s="159"/>
      <c r="OIY22" s="161"/>
      <c r="OJB22" s="160"/>
      <c r="OJC22" s="158"/>
      <c r="OJD22" s="159"/>
      <c r="OJF22" s="159"/>
      <c r="OJG22" s="160"/>
      <c r="OJH22" s="158"/>
      <c r="OJI22" s="159"/>
      <c r="OJJ22" s="31"/>
      <c r="OJK22" s="159"/>
      <c r="OJL22" s="160"/>
      <c r="OJM22" s="159"/>
      <c r="OJN22" s="159"/>
      <c r="OJO22" s="161"/>
      <c r="OJR22" s="160"/>
      <c r="OJS22" s="158"/>
      <c r="OJT22" s="159"/>
      <c r="OJV22" s="159"/>
      <c r="OJW22" s="160"/>
      <c r="OJX22" s="158"/>
      <c r="OJY22" s="159"/>
      <c r="OJZ22" s="31"/>
      <c r="OKA22" s="159"/>
      <c r="OKB22" s="160"/>
      <c r="OKC22" s="159"/>
      <c r="OKD22" s="159"/>
      <c r="OKE22" s="161"/>
      <c r="OKH22" s="160"/>
      <c r="OKI22" s="158"/>
      <c r="OKJ22" s="159"/>
      <c r="OKL22" s="159"/>
      <c r="OKM22" s="160"/>
      <c r="OKN22" s="158"/>
      <c r="OKO22" s="159"/>
      <c r="OKP22" s="31"/>
      <c r="OKQ22" s="159"/>
      <c r="OKR22" s="160"/>
      <c r="OKS22" s="159"/>
      <c r="OKT22" s="159"/>
      <c r="OKU22" s="161"/>
      <c r="OKX22" s="160"/>
      <c r="OKY22" s="158"/>
      <c r="OKZ22" s="159"/>
      <c r="OLB22" s="159"/>
      <c r="OLC22" s="160"/>
      <c r="OLD22" s="158"/>
      <c r="OLE22" s="159"/>
      <c r="OLF22" s="31"/>
      <c r="OLG22" s="159"/>
      <c r="OLH22" s="160"/>
      <c r="OLI22" s="159"/>
      <c r="OLJ22" s="159"/>
      <c r="OLK22" s="161"/>
      <c r="OLN22" s="160"/>
      <c r="OLO22" s="158"/>
      <c r="OLP22" s="159"/>
      <c r="OLR22" s="159"/>
      <c r="OLS22" s="160"/>
      <c r="OLT22" s="158"/>
      <c r="OLU22" s="159"/>
      <c r="OLV22" s="31"/>
      <c r="OLW22" s="159"/>
      <c r="OLX22" s="160"/>
      <c r="OLY22" s="159"/>
      <c r="OLZ22" s="159"/>
      <c r="OMA22" s="161"/>
      <c r="OMD22" s="160"/>
      <c r="OME22" s="158"/>
      <c r="OMF22" s="159"/>
      <c r="OMH22" s="159"/>
      <c r="OMI22" s="160"/>
      <c r="OMJ22" s="158"/>
      <c r="OMK22" s="159"/>
      <c r="OML22" s="31"/>
      <c r="OMM22" s="159"/>
      <c r="OMN22" s="160"/>
      <c r="OMO22" s="159"/>
      <c r="OMP22" s="159"/>
      <c r="OMQ22" s="161"/>
      <c r="OMT22" s="160"/>
      <c r="OMU22" s="158"/>
      <c r="OMV22" s="159"/>
      <c r="OMX22" s="159"/>
      <c r="OMY22" s="160"/>
      <c r="OMZ22" s="158"/>
      <c r="ONA22" s="159"/>
      <c r="ONB22" s="31"/>
      <c r="ONC22" s="159"/>
      <c r="OND22" s="160"/>
      <c r="ONE22" s="159"/>
      <c r="ONF22" s="159"/>
      <c r="ONG22" s="161"/>
      <c r="ONJ22" s="160"/>
      <c r="ONK22" s="158"/>
      <c r="ONL22" s="159"/>
      <c r="ONN22" s="159"/>
      <c r="ONO22" s="160"/>
      <c r="ONP22" s="158"/>
      <c r="ONQ22" s="159"/>
      <c r="ONR22" s="31"/>
      <c r="ONS22" s="159"/>
      <c r="ONT22" s="160"/>
      <c r="ONU22" s="159"/>
      <c r="ONV22" s="159"/>
      <c r="ONW22" s="161"/>
      <c r="ONZ22" s="160"/>
      <c r="OOA22" s="158"/>
      <c r="OOB22" s="159"/>
      <c r="OOD22" s="159"/>
      <c r="OOE22" s="160"/>
      <c r="OOF22" s="158"/>
      <c r="OOG22" s="159"/>
      <c r="OOH22" s="31"/>
      <c r="OOI22" s="159"/>
      <c r="OOJ22" s="160"/>
      <c r="OOK22" s="159"/>
      <c r="OOL22" s="159"/>
      <c r="OOM22" s="161"/>
      <c r="OOP22" s="160"/>
      <c r="OOQ22" s="158"/>
      <c r="OOR22" s="159"/>
      <c r="OOT22" s="159"/>
      <c r="OOU22" s="160"/>
      <c r="OOV22" s="158"/>
      <c r="OOW22" s="159"/>
      <c r="OOX22" s="31"/>
      <c r="OOY22" s="159"/>
      <c r="OOZ22" s="160"/>
      <c r="OPA22" s="159"/>
      <c r="OPB22" s="159"/>
      <c r="OPC22" s="161"/>
      <c r="OPF22" s="160"/>
      <c r="OPG22" s="158"/>
      <c r="OPH22" s="159"/>
      <c r="OPJ22" s="159"/>
      <c r="OPK22" s="160"/>
      <c r="OPL22" s="158"/>
      <c r="OPM22" s="159"/>
      <c r="OPN22" s="31"/>
      <c r="OPO22" s="159"/>
      <c r="OPP22" s="160"/>
      <c r="OPQ22" s="159"/>
      <c r="OPR22" s="159"/>
      <c r="OPS22" s="161"/>
      <c r="OPV22" s="160"/>
      <c r="OPW22" s="158"/>
      <c r="OPX22" s="159"/>
      <c r="OPZ22" s="159"/>
      <c r="OQA22" s="160"/>
      <c r="OQB22" s="158"/>
      <c r="OQC22" s="159"/>
      <c r="OQD22" s="31"/>
      <c r="OQE22" s="159"/>
      <c r="OQF22" s="160"/>
      <c r="OQG22" s="159"/>
      <c r="OQH22" s="159"/>
      <c r="OQI22" s="161"/>
      <c r="OQL22" s="160"/>
      <c r="OQM22" s="158"/>
      <c r="OQN22" s="159"/>
      <c r="OQP22" s="159"/>
      <c r="OQQ22" s="160"/>
      <c r="OQR22" s="158"/>
      <c r="OQS22" s="159"/>
      <c r="OQT22" s="31"/>
      <c r="OQU22" s="159"/>
      <c r="OQV22" s="160"/>
      <c r="OQW22" s="159"/>
      <c r="OQX22" s="159"/>
      <c r="OQY22" s="161"/>
      <c r="ORB22" s="160"/>
      <c r="ORC22" s="158"/>
      <c r="ORD22" s="159"/>
      <c r="ORF22" s="159"/>
      <c r="ORG22" s="160"/>
      <c r="ORH22" s="158"/>
      <c r="ORI22" s="159"/>
      <c r="ORJ22" s="31"/>
      <c r="ORK22" s="159"/>
      <c r="ORL22" s="160"/>
      <c r="ORM22" s="159"/>
      <c r="ORN22" s="159"/>
      <c r="ORO22" s="161"/>
      <c r="ORR22" s="160"/>
      <c r="ORS22" s="158"/>
      <c r="ORT22" s="159"/>
      <c r="ORV22" s="159"/>
      <c r="ORW22" s="160"/>
      <c r="ORX22" s="158"/>
      <c r="ORY22" s="159"/>
      <c r="ORZ22" s="31"/>
      <c r="OSA22" s="159"/>
      <c r="OSB22" s="160"/>
      <c r="OSC22" s="159"/>
      <c r="OSD22" s="159"/>
      <c r="OSE22" s="161"/>
      <c r="OSH22" s="160"/>
      <c r="OSI22" s="158"/>
      <c r="OSJ22" s="159"/>
      <c r="OSL22" s="159"/>
      <c r="OSM22" s="160"/>
      <c r="OSN22" s="158"/>
      <c r="OSO22" s="159"/>
      <c r="OSP22" s="31"/>
      <c r="OSQ22" s="159"/>
      <c r="OSR22" s="160"/>
      <c r="OSS22" s="159"/>
      <c r="OST22" s="159"/>
      <c r="OSU22" s="161"/>
      <c r="OSX22" s="160"/>
      <c r="OSY22" s="158"/>
      <c r="OSZ22" s="159"/>
      <c r="OTB22" s="159"/>
      <c r="OTC22" s="160"/>
      <c r="OTD22" s="158"/>
      <c r="OTE22" s="159"/>
      <c r="OTF22" s="31"/>
      <c r="OTG22" s="159"/>
      <c r="OTH22" s="160"/>
      <c r="OTI22" s="159"/>
      <c r="OTJ22" s="159"/>
      <c r="OTK22" s="161"/>
      <c r="OTN22" s="160"/>
      <c r="OTO22" s="158"/>
      <c r="OTP22" s="159"/>
      <c r="OTR22" s="159"/>
      <c r="OTS22" s="160"/>
      <c r="OTT22" s="158"/>
      <c r="OTU22" s="159"/>
      <c r="OTV22" s="31"/>
      <c r="OTW22" s="159"/>
      <c r="OTX22" s="160"/>
      <c r="OTY22" s="159"/>
      <c r="OTZ22" s="159"/>
      <c r="OUA22" s="161"/>
      <c r="OUD22" s="160"/>
      <c r="OUE22" s="158"/>
      <c r="OUF22" s="159"/>
      <c r="OUH22" s="159"/>
      <c r="OUI22" s="160"/>
      <c r="OUJ22" s="158"/>
      <c r="OUK22" s="159"/>
      <c r="OUL22" s="31"/>
      <c r="OUM22" s="159"/>
      <c r="OUN22" s="160"/>
      <c r="OUO22" s="159"/>
      <c r="OUP22" s="159"/>
      <c r="OUQ22" s="161"/>
      <c r="OUT22" s="160"/>
      <c r="OUU22" s="158"/>
      <c r="OUV22" s="159"/>
      <c r="OUX22" s="159"/>
      <c r="OUY22" s="160"/>
      <c r="OUZ22" s="158"/>
      <c r="OVA22" s="159"/>
      <c r="OVB22" s="31"/>
      <c r="OVC22" s="159"/>
      <c r="OVD22" s="160"/>
      <c r="OVE22" s="159"/>
      <c r="OVF22" s="159"/>
      <c r="OVG22" s="161"/>
      <c r="OVJ22" s="160"/>
      <c r="OVK22" s="158"/>
      <c r="OVL22" s="159"/>
      <c r="OVN22" s="159"/>
      <c r="OVO22" s="160"/>
      <c r="OVP22" s="158"/>
      <c r="OVQ22" s="159"/>
      <c r="OVR22" s="31"/>
      <c r="OVS22" s="159"/>
      <c r="OVT22" s="160"/>
      <c r="OVU22" s="159"/>
      <c r="OVV22" s="159"/>
      <c r="OVW22" s="161"/>
      <c r="OVZ22" s="160"/>
      <c r="OWA22" s="158"/>
      <c r="OWB22" s="159"/>
      <c r="OWD22" s="159"/>
      <c r="OWE22" s="160"/>
      <c r="OWF22" s="158"/>
      <c r="OWG22" s="159"/>
      <c r="OWH22" s="31"/>
      <c r="OWI22" s="159"/>
      <c r="OWJ22" s="160"/>
      <c r="OWK22" s="159"/>
      <c r="OWL22" s="159"/>
      <c r="OWM22" s="161"/>
      <c r="OWP22" s="160"/>
      <c r="OWQ22" s="158"/>
      <c r="OWR22" s="159"/>
      <c r="OWT22" s="159"/>
      <c r="OWU22" s="160"/>
      <c r="OWV22" s="158"/>
      <c r="OWW22" s="159"/>
      <c r="OWX22" s="31"/>
      <c r="OWY22" s="159"/>
      <c r="OWZ22" s="160"/>
      <c r="OXA22" s="159"/>
      <c r="OXB22" s="159"/>
      <c r="OXC22" s="161"/>
      <c r="OXF22" s="160"/>
      <c r="OXG22" s="158"/>
      <c r="OXH22" s="159"/>
      <c r="OXJ22" s="159"/>
      <c r="OXK22" s="160"/>
      <c r="OXL22" s="158"/>
      <c r="OXM22" s="159"/>
      <c r="OXN22" s="31"/>
      <c r="OXO22" s="159"/>
      <c r="OXP22" s="160"/>
      <c r="OXQ22" s="159"/>
      <c r="OXR22" s="159"/>
      <c r="OXS22" s="161"/>
      <c r="OXV22" s="160"/>
      <c r="OXW22" s="158"/>
      <c r="OXX22" s="159"/>
      <c r="OXZ22" s="159"/>
      <c r="OYA22" s="160"/>
      <c r="OYB22" s="158"/>
      <c r="OYC22" s="159"/>
      <c r="OYD22" s="31"/>
      <c r="OYE22" s="159"/>
      <c r="OYF22" s="160"/>
      <c r="OYG22" s="159"/>
      <c r="OYH22" s="159"/>
      <c r="OYI22" s="161"/>
      <c r="OYL22" s="160"/>
      <c r="OYM22" s="158"/>
      <c r="OYN22" s="159"/>
      <c r="OYP22" s="159"/>
      <c r="OYQ22" s="160"/>
      <c r="OYR22" s="158"/>
      <c r="OYS22" s="159"/>
      <c r="OYT22" s="31"/>
      <c r="OYU22" s="159"/>
      <c r="OYV22" s="160"/>
      <c r="OYW22" s="159"/>
      <c r="OYX22" s="159"/>
      <c r="OYY22" s="161"/>
      <c r="OZB22" s="160"/>
      <c r="OZC22" s="158"/>
      <c r="OZD22" s="159"/>
      <c r="OZF22" s="159"/>
      <c r="OZG22" s="160"/>
      <c r="OZH22" s="158"/>
      <c r="OZI22" s="159"/>
      <c r="OZJ22" s="31"/>
      <c r="OZK22" s="159"/>
      <c r="OZL22" s="160"/>
      <c r="OZM22" s="159"/>
      <c r="OZN22" s="159"/>
      <c r="OZO22" s="161"/>
      <c r="OZR22" s="160"/>
      <c r="OZS22" s="158"/>
      <c r="OZT22" s="159"/>
      <c r="OZV22" s="159"/>
      <c r="OZW22" s="160"/>
      <c r="OZX22" s="158"/>
      <c r="OZY22" s="159"/>
      <c r="OZZ22" s="31"/>
      <c r="PAA22" s="159"/>
      <c r="PAB22" s="160"/>
      <c r="PAC22" s="159"/>
      <c r="PAD22" s="159"/>
      <c r="PAE22" s="161"/>
      <c r="PAH22" s="160"/>
      <c r="PAI22" s="158"/>
      <c r="PAJ22" s="159"/>
      <c r="PAL22" s="159"/>
      <c r="PAM22" s="160"/>
      <c r="PAN22" s="158"/>
      <c r="PAO22" s="159"/>
      <c r="PAP22" s="31"/>
      <c r="PAQ22" s="159"/>
      <c r="PAR22" s="160"/>
      <c r="PAS22" s="159"/>
      <c r="PAT22" s="159"/>
      <c r="PAU22" s="161"/>
      <c r="PAX22" s="160"/>
      <c r="PAY22" s="158"/>
      <c r="PAZ22" s="159"/>
      <c r="PBB22" s="159"/>
      <c r="PBC22" s="160"/>
      <c r="PBD22" s="158"/>
      <c r="PBE22" s="159"/>
      <c r="PBF22" s="31"/>
      <c r="PBG22" s="159"/>
      <c r="PBH22" s="160"/>
      <c r="PBI22" s="159"/>
      <c r="PBJ22" s="159"/>
      <c r="PBK22" s="161"/>
      <c r="PBN22" s="160"/>
      <c r="PBO22" s="158"/>
      <c r="PBP22" s="159"/>
      <c r="PBR22" s="159"/>
      <c r="PBS22" s="160"/>
      <c r="PBT22" s="158"/>
      <c r="PBU22" s="159"/>
      <c r="PBV22" s="31"/>
      <c r="PBW22" s="159"/>
      <c r="PBX22" s="160"/>
      <c r="PBY22" s="159"/>
      <c r="PBZ22" s="159"/>
      <c r="PCA22" s="161"/>
      <c r="PCD22" s="160"/>
      <c r="PCE22" s="158"/>
      <c r="PCF22" s="159"/>
      <c r="PCH22" s="159"/>
      <c r="PCI22" s="160"/>
      <c r="PCJ22" s="158"/>
      <c r="PCK22" s="159"/>
      <c r="PCL22" s="31"/>
      <c r="PCM22" s="159"/>
      <c r="PCN22" s="160"/>
      <c r="PCO22" s="159"/>
      <c r="PCP22" s="159"/>
      <c r="PCQ22" s="161"/>
      <c r="PCT22" s="160"/>
      <c r="PCU22" s="158"/>
      <c r="PCV22" s="159"/>
      <c r="PCX22" s="159"/>
      <c r="PCY22" s="160"/>
      <c r="PCZ22" s="158"/>
      <c r="PDA22" s="159"/>
      <c r="PDB22" s="31"/>
      <c r="PDC22" s="159"/>
      <c r="PDD22" s="160"/>
      <c r="PDE22" s="159"/>
      <c r="PDF22" s="159"/>
      <c r="PDG22" s="161"/>
      <c r="PDJ22" s="160"/>
      <c r="PDK22" s="158"/>
      <c r="PDL22" s="159"/>
      <c r="PDN22" s="159"/>
      <c r="PDO22" s="160"/>
      <c r="PDP22" s="158"/>
      <c r="PDQ22" s="159"/>
      <c r="PDR22" s="31"/>
      <c r="PDS22" s="159"/>
      <c r="PDT22" s="160"/>
      <c r="PDU22" s="159"/>
      <c r="PDV22" s="159"/>
      <c r="PDW22" s="161"/>
      <c r="PDZ22" s="160"/>
      <c r="PEA22" s="158"/>
      <c r="PEB22" s="159"/>
      <c r="PED22" s="159"/>
      <c r="PEE22" s="160"/>
      <c r="PEF22" s="158"/>
      <c r="PEG22" s="159"/>
      <c r="PEH22" s="31"/>
      <c r="PEI22" s="159"/>
      <c r="PEJ22" s="160"/>
      <c r="PEK22" s="159"/>
      <c r="PEL22" s="159"/>
      <c r="PEM22" s="161"/>
      <c r="PEP22" s="160"/>
      <c r="PEQ22" s="158"/>
      <c r="PER22" s="159"/>
      <c r="PET22" s="159"/>
      <c r="PEU22" s="160"/>
      <c r="PEV22" s="158"/>
      <c r="PEW22" s="159"/>
      <c r="PEX22" s="31"/>
      <c r="PEY22" s="159"/>
      <c r="PEZ22" s="160"/>
      <c r="PFA22" s="159"/>
      <c r="PFB22" s="159"/>
      <c r="PFC22" s="161"/>
      <c r="PFF22" s="160"/>
      <c r="PFG22" s="158"/>
      <c r="PFH22" s="159"/>
      <c r="PFJ22" s="159"/>
      <c r="PFK22" s="160"/>
      <c r="PFL22" s="158"/>
      <c r="PFM22" s="159"/>
      <c r="PFN22" s="31"/>
      <c r="PFO22" s="159"/>
      <c r="PFP22" s="160"/>
      <c r="PFQ22" s="159"/>
      <c r="PFR22" s="159"/>
      <c r="PFS22" s="161"/>
      <c r="PFV22" s="160"/>
      <c r="PFW22" s="158"/>
      <c r="PFX22" s="159"/>
      <c r="PFZ22" s="159"/>
      <c r="PGA22" s="160"/>
      <c r="PGB22" s="158"/>
      <c r="PGC22" s="159"/>
      <c r="PGD22" s="31"/>
      <c r="PGE22" s="159"/>
      <c r="PGF22" s="160"/>
      <c r="PGG22" s="159"/>
      <c r="PGH22" s="159"/>
      <c r="PGI22" s="161"/>
      <c r="PGL22" s="160"/>
      <c r="PGM22" s="158"/>
      <c r="PGN22" s="159"/>
      <c r="PGP22" s="159"/>
      <c r="PGQ22" s="160"/>
      <c r="PGR22" s="158"/>
      <c r="PGS22" s="159"/>
      <c r="PGT22" s="31"/>
      <c r="PGU22" s="159"/>
      <c r="PGV22" s="160"/>
      <c r="PGW22" s="159"/>
      <c r="PGX22" s="159"/>
      <c r="PGY22" s="161"/>
      <c r="PHB22" s="160"/>
      <c r="PHC22" s="158"/>
      <c r="PHD22" s="159"/>
      <c r="PHF22" s="159"/>
      <c r="PHG22" s="160"/>
      <c r="PHH22" s="158"/>
      <c r="PHI22" s="159"/>
      <c r="PHJ22" s="31"/>
      <c r="PHK22" s="159"/>
      <c r="PHL22" s="160"/>
      <c r="PHM22" s="159"/>
      <c r="PHN22" s="159"/>
      <c r="PHO22" s="161"/>
      <c r="PHR22" s="160"/>
      <c r="PHS22" s="158"/>
      <c r="PHT22" s="159"/>
      <c r="PHV22" s="159"/>
      <c r="PHW22" s="160"/>
      <c r="PHX22" s="158"/>
      <c r="PHY22" s="159"/>
      <c r="PHZ22" s="31"/>
      <c r="PIA22" s="159"/>
      <c r="PIB22" s="160"/>
      <c r="PIC22" s="159"/>
      <c r="PID22" s="159"/>
      <c r="PIE22" s="161"/>
      <c r="PIH22" s="160"/>
      <c r="PII22" s="158"/>
      <c r="PIJ22" s="159"/>
      <c r="PIL22" s="159"/>
      <c r="PIM22" s="160"/>
      <c r="PIN22" s="158"/>
      <c r="PIO22" s="159"/>
      <c r="PIP22" s="31"/>
      <c r="PIQ22" s="159"/>
      <c r="PIR22" s="160"/>
      <c r="PIS22" s="159"/>
      <c r="PIT22" s="159"/>
      <c r="PIU22" s="161"/>
      <c r="PIX22" s="160"/>
      <c r="PIY22" s="158"/>
      <c r="PIZ22" s="159"/>
      <c r="PJB22" s="159"/>
      <c r="PJC22" s="160"/>
      <c r="PJD22" s="158"/>
      <c r="PJE22" s="159"/>
      <c r="PJF22" s="31"/>
      <c r="PJG22" s="159"/>
      <c r="PJH22" s="160"/>
      <c r="PJI22" s="159"/>
      <c r="PJJ22" s="159"/>
      <c r="PJK22" s="161"/>
      <c r="PJN22" s="160"/>
      <c r="PJO22" s="158"/>
      <c r="PJP22" s="159"/>
      <c r="PJR22" s="159"/>
      <c r="PJS22" s="160"/>
      <c r="PJT22" s="158"/>
      <c r="PJU22" s="159"/>
      <c r="PJV22" s="31"/>
      <c r="PJW22" s="159"/>
      <c r="PJX22" s="160"/>
      <c r="PJY22" s="159"/>
      <c r="PJZ22" s="159"/>
      <c r="PKA22" s="161"/>
      <c r="PKD22" s="160"/>
      <c r="PKE22" s="158"/>
      <c r="PKF22" s="159"/>
      <c r="PKH22" s="159"/>
      <c r="PKI22" s="160"/>
      <c r="PKJ22" s="158"/>
      <c r="PKK22" s="159"/>
      <c r="PKL22" s="31"/>
      <c r="PKM22" s="159"/>
      <c r="PKN22" s="160"/>
      <c r="PKO22" s="159"/>
      <c r="PKP22" s="159"/>
      <c r="PKQ22" s="161"/>
      <c r="PKT22" s="160"/>
      <c r="PKU22" s="158"/>
      <c r="PKV22" s="159"/>
      <c r="PKX22" s="159"/>
      <c r="PKY22" s="160"/>
      <c r="PKZ22" s="158"/>
      <c r="PLA22" s="159"/>
      <c r="PLB22" s="31"/>
      <c r="PLC22" s="159"/>
      <c r="PLD22" s="160"/>
      <c r="PLE22" s="159"/>
      <c r="PLF22" s="159"/>
      <c r="PLG22" s="161"/>
      <c r="PLJ22" s="160"/>
      <c r="PLK22" s="158"/>
      <c r="PLL22" s="159"/>
      <c r="PLN22" s="159"/>
      <c r="PLO22" s="160"/>
      <c r="PLP22" s="158"/>
      <c r="PLQ22" s="159"/>
      <c r="PLR22" s="31"/>
      <c r="PLS22" s="159"/>
      <c r="PLT22" s="160"/>
      <c r="PLU22" s="159"/>
      <c r="PLV22" s="159"/>
      <c r="PLW22" s="161"/>
      <c r="PLZ22" s="160"/>
      <c r="PMA22" s="158"/>
      <c r="PMB22" s="159"/>
      <c r="PMD22" s="159"/>
      <c r="PME22" s="160"/>
      <c r="PMF22" s="158"/>
      <c r="PMG22" s="159"/>
      <c r="PMH22" s="31"/>
      <c r="PMI22" s="159"/>
      <c r="PMJ22" s="160"/>
      <c r="PMK22" s="159"/>
      <c r="PML22" s="159"/>
      <c r="PMM22" s="161"/>
      <c r="PMP22" s="160"/>
      <c r="PMQ22" s="158"/>
      <c r="PMR22" s="159"/>
      <c r="PMT22" s="159"/>
      <c r="PMU22" s="160"/>
      <c r="PMV22" s="158"/>
      <c r="PMW22" s="159"/>
      <c r="PMX22" s="31"/>
      <c r="PMY22" s="159"/>
      <c r="PMZ22" s="160"/>
      <c r="PNA22" s="159"/>
      <c r="PNB22" s="159"/>
      <c r="PNC22" s="161"/>
      <c r="PNF22" s="160"/>
      <c r="PNG22" s="158"/>
      <c r="PNH22" s="159"/>
      <c r="PNJ22" s="159"/>
      <c r="PNK22" s="160"/>
      <c r="PNL22" s="158"/>
      <c r="PNM22" s="159"/>
      <c r="PNN22" s="31"/>
      <c r="PNO22" s="159"/>
      <c r="PNP22" s="160"/>
      <c r="PNQ22" s="159"/>
      <c r="PNR22" s="159"/>
      <c r="PNS22" s="161"/>
      <c r="PNV22" s="160"/>
      <c r="PNW22" s="158"/>
      <c r="PNX22" s="159"/>
      <c r="PNZ22" s="159"/>
      <c r="POA22" s="160"/>
      <c r="POB22" s="158"/>
      <c r="POC22" s="159"/>
      <c r="POD22" s="31"/>
      <c r="POE22" s="159"/>
      <c r="POF22" s="160"/>
      <c r="POG22" s="159"/>
      <c r="POH22" s="159"/>
      <c r="POI22" s="161"/>
      <c r="POL22" s="160"/>
      <c r="POM22" s="158"/>
      <c r="PON22" s="159"/>
      <c r="POP22" s="159"/>
      <c r="POQ22" s="160"/>
      <c r="POR22" s="158"/>
      <c r="POS22" s="159"/>
      <c r="POT22" s="31"/>
      <c r="POU22" s="159"/>
      <c r="POV22" s="160"/>
      <c r="POW22" s="159"/>
      <c r="POX22" s="159"/>
      <c r="POY22" s="161"/>
      <c r="PPB22" s="160"/>
      <c r="PPC22" s="158"/>
      <c r="PPD22" s="159"/>
      <c r="PPF22" s="159"/>
      <c r="PPG22" s="160"/>
      <c r="PPH22" s="158"/>
      <c r="PPI22" s="159"/>
      <c r="PPJ22" s="31"/>
      <c r="PPK22" s="159"/>
      <c r="PPL22" s="160"/>
      <c r="PPM22" s="159"/>
      <c r="PPN22" s="159"/>
      <c r="PPO22" s="161"/>
      <c r="PPR22" s="160"/>
      <c r="PPS22" s="158"/>
      <c r="PPT22" s="159"/>
      <c r="PPV22" s="159"/>
      <c r="PPW22" s="160"/>
      <c r="PPX22" s="158"/>
      <c r="PPY22" s="159"/>
      <c r="PPZ22" s="31"/>
      <c r="PQA22" s="159"/>
      <c r="PQB22" s="160"/>
      <c r="PQC22" s="159"/>
      <c r="PQD22" s="159"/>
      <c r="PQE22" s="161"/>
      <c r="PQH22" s="160"/>
      <c r="PQI22" s="158"/>
      <c r="PQJ22" s="159"/>
      <c r="PQL22" s="159"/>
      <c r="PQM22" s="160"/>
      <c r="PQN22" s="158"/>
      <c r="PQO22" s="159"/>
      <c r="PQP22" s="31"/>
      <c r="PQQ22" s="159"/>
      <c r="PQR22" s="160"/>
      <c r="PQS22" s="159"/>
      <c r="PQT22" s="159"/>
      <c r="PQU22" s="161"/>
      <c r="PQX22" s="160"/>
      <c r="PQY22" s="158"/>
      <c r="PQZ22" s="159"/>
      <c r="PRB22" s="159"/>
      <c r="PRC22" s="160"/>
      <c r="PRD22" s="158"/>
      <c r="PRE22" s="159"/>
      <c r="PRF22" s="31"/>
      <c r="PRG22" s="159"/>
      <c r="PRH22" s="160"/>
      <c r="PRI22" s="159"/>
      <c r="PRJ22" s="159"/>
      <c r="PRK22" s="161"/>
      <c r="PRN22" s="160"/>
      <c r="PRO22" s="158"/>
      <c r="PRP22" s="159"/>
      <c r="PRR22" s="159"/>
      <c r="PRS22" s="160"/>
      <c r="PRT22" s="158"/>
      <c r="PRU22" s="159"/>
      <c r="PRV22" s="31"/>
      <c r="PRW22" s="159"/>
      <c r="PRX22" s="160"/>
      <c r="PRY22" s="159"/>
      <c r="PRZ22" s="159"/>
      <c r="PSA22" s="161"/>
      <c r="PSD22" s="160"/>
      <c r="PSE22" s="158"/>
      <c r="PSF22" s="159"/>
      <c r="PSH22" s="159"/>
      <c r="PSI22" s="160"/>
      <c r="PSJ22" s="158"/>
      <c r="PSK22" s="159"/>
      <c r="PSL22" s="31"/>
      <c r="PSM22" s="159"/>
      <c r="PSN22" s="160"/>
      <c r="PSO22" s="159"/>
      <c r="PSP22" s="159"/>
      <c r="PSQ22" s="161"/>
      <c r="PST22" s="160"/>
      <c r="PSU22" s="158"/>
      <c r="PSV22" s="159"/>
      <c r="PSX22" s="159"/>
      <c r="PSY22" s="160"/>
      <c r="PSZ22" s="158"/>
      <c r="PTA22" s="159"/>
      <c r="PTB22" s="31"/>
      <c r="PTC22" s="159"/>
      <c r="PTD22" s="160"/>
      <c r="PTE22" s="159"/>
      <c r="PTF22" s="159"/>
      <c r="PTG22" s="161"/>
      <c r="PTJ22" s="160"/>
      <c r="PTK22" s="158"/>
      <c r="PTL22" s="159"/>
      <c r="PTN22" s="159"/>
      <c r="PTO22" s="160"/>
      <c r="PTP22" s="158"/>
      <c r="PTQ22" s="159"/>
      <c r="PTR22" s="31"/>
      <c r="PTS22" s="159"/>
      <c r="PTT22" s="160"/>
      <c r="PTU22" s="159"/>
      <c r="PTV22" s="159"/>
      <c r="PTW22" s="161"/>
      <c r="PTZ22" s="160"/>
      <c r="PUA22" s="158"/>
      <c r="PUB22" s="159"/>
      <c r="PUD22" s="159"/>
      <c r="PUE22" s="160"/>
      <c r="PUF22" s="158"/>
      <c r="PUG22" s="159"/>
      <c r="PUH22" s="31"/>
      <c r="PUI22" s="159"/>
      <c r="PUJ22" s="160"/>
      <c r="PUK22" s="159"/>
      <c r="PUL22" s="159"/>
      <c r="PUM22" s="161"/>
      <c r="PUP22" s="160"/>
      <c r="PUQ22" s="158"/>
      <c r="PUR22" s="159"/>
      <c r="PUT22" s="159"/>
      <c r="PUU22" s="160"/>
      <c r="PUV22" s="158"/>
      <c r="PUW22" s="159"/>
      <c r="PUX22" s="31"/>
      <c r="PUY22" s="159"/>
      <c r="PUZ22" s="160"/>
      <c r="PVA22" s="159"/>
      <c r="PVB22" s="159"/>
      <c r="PVC22" s="161"/>
      <c r="PVF22" s="160"/>
      <c r="PVG22" s="158"/>
      <c r="PVH22" s="159"/>
      <c r="PVJ22" s="159"/>
      <c r="PVK22" s="160"/>
      <c r="PVL22" s="158"/>
      <c r="PVM22" s="159"/>
      <c r="PVN22" s="31"/>
      <c r="PVO22" s="159"/>
      <c r="PVP22" s="160"/>
      <c r="PVQ22" s="159"/>
      <c r="PVR22" s="159"/>
      <c r="PVS22" s="161"/>
      <c r="PVV22" s="160"/>
      <c r="PVW22" s="158"/>
      <c r="PVX22" s="159"/>
      <c r="PVZ22" s="159"/>
      <c r="PWA22" s="160"/>
      <c r="PWB22" s="158"/>
      <c r="PWC22" s="159"/>
      <c r="PWD22" s="31"/>
      <c r="PWE22" s="159"/>
      <c r="PWF22" s="160"/>
      <c r="PWG22" s="159"/>
      <c r="PWH22" s="159"/>
      <c r="PWI22" s="161"/>
      <c r="PWL22" s="160"/>
      <c r="PWM22" s="158"/>
      <c r="PWN22" s="159"/>
      <c r="PWP22" s="159"/>
      <c r="PWQ22" s="160"/>
      <c r="PWR22" s="158"/>
      <c r="PWS22" s="159"/>
      <c r="PWT22" s="31"/>
      <c r="PWU22" s="159"/>
      <c r="PWV22" s="160"/>
      <c r="PWW22" s="159"/>
      <c r="PWX22" s="159"/>
      <c r="PWY22" s="161"/>
      <c r="PXB22" s="160"/>
      <c r="PXC22" s="158"/>
      <c r="PXD22" s="159"/>
      <c r="PXF22" s="159"/>
      <c r="PXG22" s="160"/>
      <c r="PXH22" s="158"/>
      <c r="PXI22" s="159"/>
      <c r="PXJ22" s="31"/>
      <c r="PXK22" s="159"/>
      <c r="PXL22" s="160"/>
      <c r="PXM22" s="159"/>
      <c r="PXN22" s="159"/>
      <c r="PXO22" s="161"/>
      <c r="PXR22" s="160"/>
      <c r="PXS22" s="158"/>
      <c r="PXT22" s="159"/>
      <c r="PXV22" s="159"/>
      <c r="PXW22" s="160"/>
      <c r="PXX22" s="158"/>
      <c r="PXY22" s="159"/>
      <c r="PXZ22" s="31"/>
      <c r="PYA22" s="159"/>
      <c r="PYB22" s="160"/>
      <c r="PYC22" s="159"/>
      <c r="PYD22" s="159"/>
      <c r="PYE22" s="161"/>
      <c r="PYH22" s="160"/>
      <c r="PYI22" s="158"/>
      <c r="PYJ22" s="159"/>
      <c r="PYL22" s="159"/>
      <c r="PYM22" s="160"/>
      <c r="PYN22" s="158"/>
      <c r="PYO22" s="159"/>
      <c r="PYP22" s="31"/>
      <c r="PYQ22" s="159"/>
      <c r="PYR22" s="160"/>
      <c r="PYS22" s="159"/>
      <c r="PYT22" s="159"/>
      <c r="PYU22" s="161"/>
      <c r="PYX22" s="160"/>
      <c r="PYY22" s="158"/>
      <c r="PYZ22" s="159"/>
      <c r="PZB22" s="159"/>
      <c r="PZC22" s="160"/>
      <c r="PZD22" s="158"/>
      <c r="PZE22" s="159"/>
      <c r="PZF22" s="31"/>
      <c r="PZG22" s="159"/>
      <c r="PZH22" s="160"/>
      <c r="PZI22" s="159"/>
      <c r="PZJ22" s="159"/>
      <c r="PZK22" s="161"/>
      <c r="PZN22" s="160"/>
      <c r="PZO22" s="158"/>
      <c r="PZP22" s="159"/>
      <c r="PZR22" s="159"/>
      <c r="PZS22" s="160"/>
      <c r="PZT22" s="158"/>
      <c r="PZU22" s="159"/>
      <c r="PZV22" s="31"/>
      <c r="PZW22" s="159"/>
      <c r="PZX22" s="160"/>
      <c r="PZY22" s="159"/>
      <c r="PZZ22" s="159"/>
      <c r="QAA22" s="161"/>
      <c r="QAD22" s="160"/>
      <c r="QAE22" s="158"/>
      <c r="QAF22" s="159"/>
      <c r="QAH22" s="159"/>
      <c r="QAI22" s="160"/>
      <c r="QAJ22" s="158"/>
      <c r="QAK22" s="159"/>
      <c r="QAL22" s="31"/>
      <c r="QAM22" s="159"/>
      <c r="QAN22" s="160"/>
      <c r="QAO22" s="159"/>
      <c r="QAP22" s="159"/>
      <c r="QAQ22" s="161"/>
      <c r="QAT22" s="160"/>
      <c r="QAU22" s="158"/>
      <c r="QAV22" s="159"/>
      <c r="QAX22" s="159"/>
      <c r="QAY22" s="160"/>
      <c r="QAZ22" s="158"/>
      <c r="QBA22" s="159"/>
      <c r="QBB22" s="31"/>
      <c r="QBC22" s="159"/>
      <c r="QBD22" s="160"/>
      <c r="QBE22" s="159"/>
      <c r="QBF22" s="159"/>
      <c r="QBG22" s="161"/>
      <c r="QBJ22" s="160"/>
      <c r="QBK22" s="158"/>
      <c r="QBL22" s="159"/>
      <c r="QBN22" s="159"/>
      <c r="QBO22" s="160"/>
      <c r="QBP22" s="158"/>
      <c r="QBQ22" s="159"/>
      <c r="QBR22" s="31"/>
      <c r="QBS22" s="159"/>
      <c r="QBT22" s="160"/>
      <c r="QBU22" s="159"/>
      <c r="QBV22" s="159"/>
      <c r="QBW22" s="161"/>
      <c r="QBZ22" s="160"/>
      <c r="QCA22" s="158"/>
      <c r="QCB22" s="159"/>
      <c r="QCD22" s="159"/>
      <c r="QCE22" s="160"/>
      <c r="QCF22" s="158"/>
      <c r="QCG22" s="159"/>
      <c r="QCH22" s="31"/>
      <c r="QCI22" s="159"/>
      <c r="QCJ22" s="160"/>
      <c r="QCK22" s="159"/>
      <c r="QCL22" s="159"/>
      <c r="QCM22" s="161"/>
      <c r="QCP22" s="160"/>
      <c r="QCQ22" s="158"/>
      <c r="QCR22" s="159"/>
      <c r="QCT22" s="159"/>
      <c r="QCU22" s="160"/>
      <c r="QCV22" s="158"/>
      <c r="QCW22" s="159"/>
      <c r="QCX22" s="31"/>
      <c r="QCY22" s="159"/>
      <c r="QCZ22" s="160"/>
      <c r="QDA22" s="159"/>
      <c r="QDB22" s="159"/>
      <c r="QDC22" s="161"/>
      <c r="QDF22" s="160"/>
      <c r="QDG22" s="158"/>
      <c r="QDH22" s="159"/>
      <c r="QDJ22" s="159"/>
      <c r="QDK22" s="160"/>
      <c r="QDL22" s="158"/>
      <c r="QDM22" s="159"/>
      <c r="QDN22" s="31"/>
      <c r="QDO22" s="159"/>
      <c r="QDP22" s="160"/>
      <c r="QDQ22" s="159"/>
      <c r="QDR22" s="159"/>
      <c r="QDS22" s="161"/>
      <c r="QDV22" s="160"/>
      <c r="QDW22" s="158"/>
      <c r="QDX22" s="159"/>
      <c r="QDZ22" s="159"/>
      <c r="QEA22" s="160"/>
      <c r="QEB22" s="158"/>
      <c r="QEC22" s="159"/>
      <c r="QED22" s="31"/>
      <c r="QEE22" s="159"/>
      <c r="QEF22" s="160"/>
      <c r="QEG22" s="159"/>
      <c r="QEH22" s="159"/>
      <c r="QEI22" s="161"/>
      <c r="QEL22" s="160"/>
      <c r="QEM22" s="158"/>
      <c r="QEN22" s="159"/>
      <c r="QEP22" s="159"/>
      <c r="QEQ22" s="160"/>
      <c r="QER22" s="158"/>
      <c r="QES22" s="159"/>
      <c r="QET22" s="31"/>
      <c r="QEU22" s="159"/>
      <c r="QEV22" s="160"/>
      <c r="QEW22" s="159"/>
      <c r="QEX22" s="159"/>
      <c r="QEY22" s="161"/>
      <c r="QFB22" s="160"/>
      <c r="QFC22" s="158"/>
      <c r="QFD22" s="159"/>
      <c r="QFF22" s="159"/>
      <c r="QFG22" s="160"/>
      <c r="QFH22" s="158"/>
      <c r="QFI22" s="159"/>
      <c r="QFJ22" s="31"/>
      <c r="QFK22" s="159"/>
      <c r="QFL22" s="160"/>
      <c r="QFM22" s="159"/>
      <c r="QFN22" s="159"/>
      <c r="QFO22" s="161"/>
      <c r="QFR22" s="160"/>
      <c r="QFS22" s="158"/>
      <c r="QFT22" s="159"/>
      <c r="QFV22" s="159"/>
      <c r="QFW22" s="160"/>
      <c r="QFX22" s="158"/>
      <c r="QFY22" s="159"/>
      <c r="QFZ22" s="31"/>
      <c r="QGA22" s="159"/>
      <c r="QGB22" s="160"/>
      <c r="QGC22" s="159"/>
      <c r="QGD22" s="159"/>
      <c r="QGE22" s="161"/>
      <c r="QGH22" s="160"/>
      <c r="QGI22" s="158"/>
      <c r="QGJ22" s="159"/>
      <c r="QGL22" s="159"/>
      <c r="QGM22" s="160"/>
      <c r="QGN22" s="158"/>
      <c r="QGO22" s="159"/>
      <c r="QGP22" s="31"/>
      <c r="QGQ22" s="159"/>
      <c r="QGR22" s="160"/>
      <c r="QGS22" s="159"/>
      <c r="QGT22" s="159"/>
      <c r="QGU22" s="161"/>
      <c r="QGX22" s="160"/>
      <c r="QGY22" s="158"/>
      <c r="QGZ22" s="159"/>
      <c r="QHB22" s="159"/>
      <c r="QHC22" s="160"/>
      <c r="QHD22" s="158"/>
      <c r="QHE22" s="159"/>
      <c r="QHF22" s="31"/>
      <c r="QHG22" s="159"/>
      <c r="QHH22" s="160"/>
      <c r="QHI22" s="159"/>
      <c r="QHJ22" s="159"/>
      <c r="QHK22" s="161"/>
      <c r="QHN22" s="160"/>
      <c r="QHO22" s="158"/>
      <c r="QHP22" s="159"/>
      <c r="QHR22" s="159"/>
      <c r="QHS22" s="160"/>
      <c r="QHT22" s="158"/>
      <c r="QHU22" s="159"/>
      <c r="QHV22" s="31"/>
      <c r="QHW22" s="159"/>
      <c r="QHX22" s="160"/>
      <c r="QHY22" s="159"/>
      <c r="QHZ22" s="159"/>
      <c r="QIA22" s="161"/>
      <c r="QID22" s="160"/>
      <c r="QIE22" s="158"/>
      <c r="QIF22" s="159"/>
      <c r="QIH22" s="159"/>
      <c r="QII22" s="160"/>
      <c r="QIJ22" s="158"/>
      <c r="QIK22" s="159"/>
      <c r="QIL22" s="31"/>
      <c r="QIM22" s="159"/>
      <c r="QIN22" s="160"/>
      <c r="QIO22" s="159"/>
      <c r="QIP22" s="159"/>
      <c r="QIQ22" s="161"/>
      <c r="QIT22" s="160"/>
      <c r="QIU22" s="158"/>
      <c r="QIV22" s="159"/>
      <c r="QIX22" s="159"/>
      <c r="QIY22" s="160"/>
      <c r="QIZ22" s="158"/>
      <c r="QJA22" s="159"/>
      <c r="QJB22" s="31"/>
      <c r="QJC22" s="159"/>
      <c r="QJD22" s="160"/>
      <c r="QJE22" s="159"/>
      <c r="QJF22" s="159"/>
      <c r="QJG22" s="161"/>
      <c r="QJJ22" s="160"/>
      <c r="QJK22" s="158"/>
      <c r="QJL22" s="159"/>
      <c r="QJN22" s="159"/>
      <c r="QJO22" s="160"/>
      <c r="QJP22" s="158"/>
      <c r="QJQ22" s="159"/>
      <c r="QJR22" s="31"/>
      <c r="QJS22" s="159"/>
      <c r="QJT22" s="160"/>
      <c r="QJU22" s="159"/>
      <c r="QJV22" s="159"/>
      <c r="QJW22" s="161"/>
      <c r="QJZ22" s="160"/>
      <c r="QKA22" s="158"/>
      <c r="QKB22" s="159"/>
      <c r="QKD22" s="159"/>
      <c r="QKE22" s="160"/>
      <c r="QKF22" s="158"/>
      <c r="QKG22" s="159"/>
      <c r="QKH22" s="31"/>
      <c r="QKI22" s="159"/>
      <c r="QKJ22" s="160"/>
      <c r="QKK22" s="159"/>
      <c r="QKL22" s="159"/>
      <c r="QKM22" s="161"/>
      <c r="QKP22" s="160"/>
      <c r="QKQ22" s="158"/>
      <c r="QKR22" s="159"/>
      <c r="QKT22" s="159"/>
      <c r="QKU22" s="160"/>
      <c r="QKV22" s="158"/>
      <c r="QKW22" s="159"/>
      <c r="QKX22" s="31"/>
      <c r="QKY22" s="159"/>
      <c r="QKZ22" s="160"/>
      <c r="QLA22" s="159"/>
      <c r="QLB22" s="159"/>
      <c r="QLC22" s="161"/>
      <c r="QLF22" s="160"/>
      <c r="QLG22" s="158"/>
      <c r="QLH22" s="159"/>
      <c r="QLJ22" s="159"/>
      <c r="QLK22" s="160"/>
      <c r="QLL22" s="158"/>
      <c r="QLM22" s="159"/>
      <c r="QLN22" s="31"/>
      <c r="QLO22" s="159"/>
      <c r="QLP22" s="160"/>
      <c r="QLQ22" s="159"/>
      <c r="QLR22" s="159"/>
      <c r="QLS22" s="161"/>
      <c r="QLV22" s="160"/>
      <c r="QLW22" s="158"/>
      <c r="QLX22" s="159"/>
      <c r="QLZ22" s="159"/>
      <c r="QMA22" s="160"/>
      <c r="QMB22" s="158"/>
      <c r="QMC22" s="159"/>
      <c r="QMD22" s="31"/>
      <c r="QME22" s="159"/>
      <c r="QMF22" s="160"/>
      <c r="QMG22" s="159"/>
      <c r="QMH22" s="159"/>
      <c r="QMI22" s="161"/>
      <c r="QML22" s="160"/>
      <c r="QMM22" s="158"/>
      <c r="QMN22" s="159"/>
      <c r="QMP22" s="159"/>
      <c r="QMQ22" s="160"/>
      <c r="QMR22" s="158"/>
      <c r="QMS22" s="159"/>
      <c r="QMT22" s="31"/>
      <c r="QMU22" s="159"/>
      <c r="QMV22" s="160"/>
      <c r="QMW22" s="159"/>
      <c r="QMX22" s="159"/>
      <c r="QMY22" s="161"/>
      <c r="QNB22" s="160"/>
      <c r="QNC22" s="158"/>
      <c r="QND22" s="159"/>
      <c r="QNF22" s="159"/>
      <c r="QNG22" s="160"/>
      <c r="QNH22" s="158"/>
      <c r="QNI22" s="159"/>
      <c r="QNJ22" s="31"/>
      <c r="QNK22" s="159"/>
      <c r="QNL22" s="160"/>
      <c r="QNM22" s="159"/>
      <c r="QNN22" s="159"/>
      <c r="QNO22" s="161"/>
      <c r="QNR22" s="160"/>
      <c r="QNS22" s="158"/>
      <c r="QNT22" s="159"/>
      <c r="QNV22" s="159"/>
      <c r="QNW22" s="160"/>
      <c r="QNX22" s="158"/>
      <c r="QNY22" s="159"/>
      <c r="QNZ22" s="31"/>
      <c r="QOA22" s="159"/>
      <c r="QOB22" s="160"/>
      <c r="QOC22" s="159"/>
      <c r="QOD22" s="159"/>
      <c r="QOE22" s="161"/>
      <c r="QOH22" s="160"/>
      <c r="QOI22" s="158"/>
      <c r="QOJ22" s="159"/>
      <c r="QOL22" s="159"/>
      <c r="QOM22" s="160"/>
      <c r="QON22" s="158"/>
      <c r="QOO22" s="159"/>
      <c r="QOP22" s="31"/>
      <c r="QOQ22" s="159"/>
      <c r="QOR22" s="160"/>
      <c r="QOS22" s="159"/>
      <c r="QOT22" s="159"/>
      <c r="QOU22" s="161"/>
      <c r="QOX22" s="160"/>
      <c r="QOY22" s="158"/>
      <c r="QOZ22" s="159"/>
      <c r="QPB22" s="159"/>
      <c r="QPC22" s="160"/>
      <c r="QPD22" s="158"/>
      <c r="QPE22" s="159"/>
      <c r="QPF22" s="31"/>
      <c r="QPG22" s="159"/>
      <c r="QPH22" s="160"/>
      <c r="QPI22" s="159"/>
      <c r="QPJ22" s="159"/>
      <c r="QPK22" s="161"/>
      <c r="QPN22" s="160"/>
      <c r="QPO22" s="158"/>
      <c r="QPP22" s="159"/>
      <c r="QPR22" s="159"/>
      <c r="QPS22" s="160"/>
      <c r="QPT22" s="158"/>
      <c r="QPU22" s="159"/>
      <c r="QPV22" s="31"/>
      <c r="QPW22" s="159"/>
      <c r="QPX22" s="160"/>
      <c r="QPY22" s="159"/>
      <c r="QPZ22" s="159"/>
      <c r="QQA22" s="161"/>
      <c r="QQD22" s="160"/>
      <c r="QQE22" s="158"/>
      <c r="QQF22" s="159"/>
      <c r="QQH22" s="159"/>
      <c r="QQI22" s="160"/>
      <c r="QQJ22" s="158"/>
      <c r="QQK22" s="159"/>
      <c r="QQL22" s="31"/>
      <c r="QQM22" s="159"/>
      <c r="QQN22" s="160"/>
      <c r="QQO22" s="159"/>
      <c r="QQP22" s="159"/>
      <c r="QQQ22" s="161"/>
      <c r="QQT22" s="160"/>
      <c r="QQU22" s="158"/>
      <c r="QQV22" s="159"/>
      <c r="QQX22" s="159"/>
      <c r="QQY22" s="160"/>
      <c r="QQZ22" s="158"/>
      <c r="QRA22" s="159"/>
      <c r="QRB22" s="31"/>
      <c r="QRC22" s="159"/>
      <c r="QRD22" s="160"/>
      <c r="QRE22" s="159"/>
      <c r="QRF22" s="159"/>
      <c r="QRG22" s="161"/>
      <c r="QRJ22" s="160"/>
      <c r="QRK22" s="158"/>
      <c r="QRL22" s="159"/>
      <c r="QRN22" s="159"/>
      <c r="QRO22" s="160"/>
      <c r="QRP22" s="158"/>
      <c r="QRQ22" s="159"/>
      <c r="QRR22" s="31"/>
      <c r="QRS22" s="159"/>
      <c r="QRT22" s="160"/>
      <c r="QRU22" s="159"/>
      <c r="QRV22" s="159"/>
      <c r="QRW22" s="161"/>
      <c r="QRZ22" s="160"/>
      <c r="QSA22" s="158"/>
      <c r="QSB22" s="159"/>
      <c r="QSD22" s="159"/>
      <c r="QSE22" s="160"/>
      <c r="QSF22" s="158"/>
      <c r="QSG22" s="159"/>
      <c r="QSH22" s="31"/>
      <c r="QSI22" s="159"/>
      <c r="QSJ22" s="160"/>
      <c r="QSK22" s="159"/>
      <c r="QSL22" s="159"/>
      <c r="QSM22" s="161"/>
      <c r="QSP22" s="160"/>
      <c r="QSQ22" s="158"/>
      <c r="QSR22" s="159"/>
      <c r="QST22" s="159"/>
      <c r="QSU22" s="160"/>
      <c r="QSV22" s="158"/>
      <c r="QSW22" s="159"/>
      <c r="QSX22" s="31"/>
      <c r="QSY22" s="159"/>
      <c r="QSZ22" s="160"/>
      <c r="QTA22" s="159"/>
      <c r="QTB22" s="159"/>
      <c r="QTC22" s="161"/>
      <c r="QTF22" s="160"/>
      <c r="QTG22" s="158"/>
      <c r="QTH22" s="159"/>
      <c r="QTJ22" s="159"/>
      <c r="QTK22" s="160"/>
      <c r="QTL22" s="158"/>
      <c r="QTM22" s="159"/>
      <c r="QTN22" s="31"/>
      <c r="QTO22" s="159"/>
      <c r="QTP22" s="160"/>
      <c r="QTQ22" s="159"/>
      <c r="QTR22" s="159"/>
      <c r="QTS22" s="161"/>
      <c r="QTV22" s="160"/>
      <c r="QTW22" s="158"/>
      <c r="QTX22" s="159"/>
      <c r="QTZ22" s="159"/>
      <c r="QUA22" s="160"/>
      <c r="QUB22" s="158"/>
      <c r="QUC22" s="159"/>
      <c r="QUD22" s="31"/>
      <c r="QUE22" s="159"/>
      <c r="QUF22" s="160"/>
      <c r="QUG22" s="159"/>
      <c r="QUH22" s="159"/>
      <c r="QUI22" s="161"/>
      <c r="QUL22" s="160"/>
      <c r="QUM22" s="158"/>
      <c r="QUN22" s="159"/>
      <c r="QUP22" s="159"/>
      <c r="QUQ22" s="160"/>
      <c r="QUR22" s="158"/>
      <c r="QUS22" s="159"/>
      <c r="QUT22" s="31"/>
      <c r="QUU22" s="159"/>
      <c r="QUV22" s="160"/>
      <c r="QUW22" s="159"/>
      <c r="QUX22" s="159"/>
      <c r="QUY22" s="161"/>
      <c r="QVB22" s="160"/>
      <c r="QVC22" s="158"/>
      <c r="QVD22" s="159"/>
      <c r="QVF22" s="159"/>
      <c r="QVG22" s="160"/>
      <c r="QVH22" s="158"/>
      <c r="QVI22" s="159"/>
      <c r="QVJ22" s="31"/>
      <c r="QVK22" s="159"/>
      <c r="QVL22" s="160"/>
      <c r="QVM22" s="159"/>
      <c r="QVN22" s="159"/>
      <c r="QVO22" s="161"/>
      <c r="QVR22" s="160"/>
      <c r="QVS22" s="158"/>
      <c r="QVT22" s="159"/>
      <c r="QVV22" s="159"/>
      <c r="QVW22" s="160"/>
      <c r="QVX22" s="158"/>
      <c r="QVY22" s="159"/>
      <c r="QVZ22" s="31"/>
      <c r="QWA22" s="159"/>
      <c r="QWB22" s="160"/>
      <c r="QWC22" s="159"/>
      <c r="QWD22" s="159"/>
      <c r="QWE22" s="161"/>
      <c r="QWH22" s="160"/>
      <c r="QWI22" s="158"/>
      <c r="QWJ22" s="159"/>
      <c r="QWL22" s="159"/>
      <c r="QWM22" s="160"/>
      <c r="QWN22" s="158"/>
      <c r="QWO22" s="159"/>
      <c r="QWP22" s="31"/>
      <c r="QWQ22" s="159"/>
      <c r="QWR22" s="160"/>
      <c r="QWS22" s="159"/>
      <c r="QWT22" s="159"/>
      <c r="QWU22" s="161"/>
      <c r="QWX22" s="160"/>
      <c r="QWY22" s="158"/>
      <c r="QWZ22" s="159"/>
      <c r="QXB22" s="159"/>
      <c r="QXC22" s="160"/>
      <c r="QXD22" s="158"/>
      <c r="QXE22" s="159"/>
      <c r="QXF22" s="31"/>
      <c r="QXG22" s="159"/>
      <c r="QXH22" s="160"/>
      <c r="QXI22" s="159"/>
      <c r="QXJ22" s="159"/>
      <c r="QXK22" s="161"/>
      <c r="QXN22" s="160"/>
      <c r="QXO22" s="158"/>
      <c r="QXP22" s="159"/>
      <c r="QXR22" s="159"/>
      <c r="QXS22" s="160"/>
      <c r="QXT22" s="158"/>
      <c r="QXU22" s="159"/>
      <c r="QXV22" s="31"/>
      <c r="QXW22" s="159"/>
      <c r="QXX22" s="160"/>
      <c r="QXY22" s="159"/>
      <c r="QXZ22" s="159"/>
      <c r="QYA22" s="161"/>
      <c r="QYD22" s="160"/>
      <c r="QYE22" s="158"/>
      <c r="QYF22" s="159"/>
      <c r="QYH22" s="159"/>
      <c r="QYI22" s="160"/>
      <c r="QYJ22" s="158"/>
      <c r="QYK22" s="159"/>
      <c r="QYL22" s="31"/>
      <c r="QYM22" s="159"/>
      <c r="QYN22" s="160"/>
      <c r="QYO22" s="159"/>
      <c r="QYP22" s="159"/>
      <c r="QYQ22" s="161"/>
      <c r="QYT22" s="160"/>
      <c r="QYU22" s="158"/>
      <c r="QYV22" s="159"/>
      <c r="QYX22" s="159"/>
      <c r="QYY22" s="160"/>
      <c r="QYZ22" s="158"/>
      <c r="QZA22" s="159"/>
      <c r="QZB22" s="31"/>
      <c r="QZC22" s="159"/>
      <c r="QZD22" s="160"/>
      <c r="QZE22" s="159"/>
      <c r="QZF22" s="159"/>
      <c r="QZG22" s="161"/>
      <c r="QZJ22" s="160"/>
      <c r="QZK22" s="158"/>
      <c r="QZL22" s="159"/>
      <c r="QZN22" s="159"/>
      <c r="QZO22" s="160"/>
      <c r="QZP22" s="158"/>
      <c r="QZQ22" s="159"/>
      <c r="QZR22" s="31"/>
      <c r="QZS22" s="159"/>
      <c r="QZT22" s="160"/>
      <c r="QZU22" s="159"/>
      <c r="QZV22" s="159"/>
      <c r="QZW22" s="161"/>
      <c r="QZZ22" s="160"/>
      <c r="RAA22" s="158"/>
      <c r="RAB22" s="159"/>
      <c r="RAD22" s="159"/>
      <c r="RAE22" s="160"/>
      <c r="RAF22" s="158"/>
      <c r="RAG22" s="159"/>
      <c r="RAH22" s="31"/>
      <c r="RAI22" s="159"/>
      <c r="RAJ22" s="160"/>
      <c r="RAK22" s="159"/>
      <c r="RAL22" s="159"/>
      <c r="RAM22" s="161"/>
      <c r="RAP22" s="160"/>
      <c r="RAQ22" s="158"/>
      <c r="RAR22" s="159"/>
      <c r="RAT22" s="159"/>
      <c r="RAU22" s="160"/>
      <c r="RAV22" s="158"/>
      <c r="RAW22" s="159"/>
      <c r="RAX22" s="31"/>
      <c r="RAY22" s="159"/>
      <c r="RAZ22" s="160"/>
      <c r="RBA22" s="159"/>
      <c r="RBB22" s="159"/>
      <c r="RBC22" s="161"/>
      <c r="RBF22" s="160"/>
      <c r="RBG22" s="158"/>
      <c r="RBH22" s="159"/>
      <c r="RBJ22" s="159"/>
      <c r="RBK22" s="160"/>
      <c r="RBL22" s="158"/>
      <c r="RBM22" s="159"/>
      <c r="RBN22" s="31"/>
      <c r="RBO22" s="159"/>
      <c r="RBP22" s="160"/>
      <c r="RBQ22" s="159"/>
      <c r="RBR22" s="159"/>
      <c r="RBS22" s="161"/>
      <c r="RBV22" s="160"/>
      <c r="RBW22" s="158"/>
      <c r="RBX22" s="159"/>
      <c r="RBZ22" s="159"/>
      <c r="RCA22" s="160"/>
      <c r="RCB22" s="158"/>
      <c r="RCC22" s="159"/>
      <c r="RCD22" s="31"/>
      <c r="RCE22" s="159"/>
      <c r="RCF22" s="160"/>
      <c r="RCG22" s="159"/>
      <c r="RCH22" s="159"/>
      <c r="RCI22" s="161"/>
      <c r="RCL22" s="160"/>
      <c r="RCM22" s="158"/>
      <c r="RCN22" s="159"/>
      <c r="RCP22" s="159"/>
      <c r="RCQ22" s="160"/>
      <c r="RCR22" s="158"/>
      <c r="RCS22" s="159"/>
      <c r="RCT22" s="31"/>
      <c r="RCU22" s="159"/>
      <c r="RCV22" s="160"/>
      <c r="RCW22" s="159"/>
      <c r="RCX22" s="159"/>
      <c r="RCY22" s="161"/>
      <c r="RDB22" s="160"/>
      <c r="RDC22" s="158"/>
      <c r="RDD22" s="159"/>
      <c r="RDF22" s="159"/>
      <c r="RDG22" s="160"/>
      <c r="RDH22" s="158"/>
      <c r="RDI22" s="159"/>
      <c r="RDJ22" s="31"/>
      <c r="RDK22" s="159"/>
      <c r="RDL22" s="160"/>
      <c r="RDM22" s="159"/>
      <c r="RDN22" s="159"/>
      <c r="RDO22" s="161"/>
      <c r="RDR22" s="160"/>
      <c r="RDS22" s="158"/>
      <c r="RDT22" s="159"/>
      <c r="RDV22" s="159"/>
      <c r="RDW22" s="160"/>
      <c r="RDX22" s="158"/>
      <c r="RDY22" s="159"/>
      <c r="RDZ22" s="31"/>
      <c r="REA22" s="159"/>
      <c r="REB22" s="160"/>
      <c r="REC22" s="159"/>
      <c r="RED22" s="159"/>
      <c r="REE22" s="161"/>
      <c r="REH22" s="160"/>
      <c r="REI22" s="158"/>
      <c r="REJ22" s="159"/>
      <c r="REL22" s="159"/>
      <c r="REM22" s="160"/>
      <c r="REN22" s="158"/>
      <c r="REO22" s="159"/>
      <c r="REP22" s="31"/>
      <c r="REQ22" s="159"/>
      <c r="RER22" s="160"/>
      <c r="RES22" s="159"/>
      <c r="RET22" s="159"/>
      <c r="REU22" s="161"/>
      <c r="REX22" s="160"/>
      <c r="REY22" s="158"/>
      <c r="REZ22" s="159"/>
      <c r="RFB22" s="159"/>
      <c r="RFC22" s="160"/>
      <c r="RFD22" s="158"/>
      <c r="RFE22" s="159"/>
      <c r="RFF22" s="31"/>
      <c r="RFG22" s="159"/>
      <c r="RFH22" s="160"/>
      <c r="RFI22" s="159"/>
      <c r="RFJ22" s="159"/>
      <c r="RFK22" s="161"/>
      <c r="RFN22" s="160"/>
      <c r="RFO22" s="158"/>
      <c r="RFP22" s="159"/>
      <c r="RFR22" s="159"/>
      <c r="RFS22" s="160"/>
      <c r="RFT22" s="158"/>
      <c r="RFU22" s="159"/>
      <c r="RFV22" s="31"/>
      <c r="RFW22" s="159"/>
      <c r="RFX22" s="160"/>
      <c r="RFY22" s="159"/>
      <c r="RFZ22" s="159"/>
      <c r="RGA22" s="161"/>
      <c r="RGD22" s="160"/>
      <c r="RGE22" s="158"/>
      <c r="RGF22" s="159"/>
      <c r="RGH22" s="159"/>
      <c r="RGI22" s="160"/>
      <c r="RGJ22" s="158"/>
      <c r="RGK22" s="159"/>
      <c r="RGL22" s="31"/>
      <c r="RGM22" s="159"/>
      <c r="RGN22" s="160"/>
      <c r="RGO22" s="159"/>
      <c r="RGP22" s="159"/>
      <c r="RGQ22" s="161"/>
      <c r="RGT22" s="160"/>
      <c r="RGU22" s="158"/>
      <c r="RGV22" s="159"/>
      <c r="RGX22" s="159"/>
      <c r="RGY22" s="160"/>
      <c r="RGZ22" s="158"/>
      <c r="RHA22" s="159"/>
      <c r="RHB22" s="31"/>
      <c r="RHC22" s="159"/>
      <c r="RHD22" s="160"/>
      <c r="RHE22" s="159"/>
      <c r="RHF22" s="159"/>
      <c r="RHG22" s="161"/>
      <c r="RHJ22" s="160"/>
      <c r="RHK22" s="158"/>
      <c r="RHL22" s="159"/>
      <c r="RHN22" s="159"/>
      <c r="RHO22" s="160"/>
      <c r="RHP22" s="158"/>
      <c r="RHQ22" s="159"/>
      <c r="RHR22" s="31"/>
      <c r="RHS22" s="159"/>
      <c r="RHT22" s="160"/>
      <c r="RHU22" s="159"/>
      <c r="RHV22" s="159"/>
      <c r="RHW22" s="161"/>
      <c r="RHZ22" s="160"/>
      <c r="RIA22" s="158"/>
      <c r="RIB22" s="159"/>
      <c r="RID22" s="159"/>
      <c r="RIE22" s="160"/>
      <c r="RIF22" s="158"/>
      <c r="RIG22" s="159"/>
      <c r="RIH22" s="31"/>
      <c r="RII22" s="159"/>
      <c r="RIJ22" s="160"/>
      <c r="RIK22" s="159"/>
      <c r="RIL22" s="159"/>
      <c r="RIM22" s="161"/>
      <c r="RIP22" s="160"/>
      <c r="RIQ22" s="158"/>
      <c r="RIR22" s="159"/>
      <c r="RIT22" s="159"/>
      <c r="RIU22" s="160"/>
      <c r="RIV22" s="158"/>
      <c r="RIW22" s="159"/>
      <c r="RIX22" s="31"/>
      <c r="RIY22" s="159"/>
      <c r="RIZ22" s="160"/>
      <c r="RJA22" s="159"/>
      <c r="RJB22" s="159"/>
      <c r="RJC22" s="161"/>
      <c r="RJF22" s="160"/>
      <c r="RJG22" s="158"/>
      <c r="RJH22" s="159"/>
      <c r="RJJ22" s="159"/>
      <c r="RJK22" s="160"/>
      <c r="RJL22" s="158"/>
      <c r="RJM22" s="159"/>
      <c r="RJN22" s="31"/>
      <c r="RJO22" s="159"/>
      <c r="RJP22" s="160"/>
      <c r="RJQ22" s="159"/>
      <c r="RJR22" s="159"/>
      <c r="RJS22" s="161"/>
      <c r="RJV22" s="160"/>
      <c r="RJW22" s="158"/>
      <c r="RJX22" s="159"/>
      <c r="RJZ22" s="159"/>
      <c r="RKA22" s="160"/>
      <c r="RKB22" s="158"/>
      <c r="RKC22" s="159"/>
      <c r="RKD22" s="31"/>
      <c r="RKE22" s="159"/>
      <c r="RKF22" s="160"/>
      <c r="RKG22" s="159"/>
      <c r="RKH22" s="159"/>
      <c r="RKI22" s="161"/>
      <c r="RKL22" s="160"/>
      <c r="RKM22" s="158"/>
      <c r="RKN22" s="159"/>
      <c r="RKP22" s="159"/>
      <c r="RKQ22" s="160"/>
      <c r="RKR22" s="158"/>
      <c r="RKS22" s="159"/>
      <c r="RKT22" s="31"/>
      <c r="RKU22" s="159"/>
      <c r="RKV22" s="160"/>
      <c r="RKW22" s="159"/>
      <c r="RKX22" s="159"/>
      <c r="RKY22" s="161"/>
      <c r="RLB22" s="160"/>
      <c r="RLC22" s="158"/>
      <c r="RLD22" s="159"/>
      <c r="RLF22" s="159"/>
      <c r="RLG22" s="160"/>
      <c r="RLH22" s="158"/>
      <c r="RLI22" s="159"/>
      <c r="RLJ22" s="31"/>
      <c r="RLK22" s="159"/>
      <c r="RLL22" s="160"/>
      <c r="RLM22" s="159"/>
      <c r="RLN22" s="159"/>
      <c r="RLO22" s="161"/>
      <c r="RLR22" s="160"/>
      <c r="RLS22" s="158"/>
      <c r="RLT22" s="159"/>
      <c r="RLV22" s="159"/>
      <c r="RLW22" s="160"/>
      <c r="RLX22" s="158"/>
      <c r="RLY22" s="159"/>
      <c r="RLZ22" s="31"/>
      <c r="RMA22" s="159"/>
      <c r="RMB22" s="160"/>
      <c r="RMC22" s="159"/>
      <c r="RMD22" s="159"/>
      <c r="RME22" s="161"/>
      <c r="RMH22" s="160"/>
      <c r="RMI22" s="158"/>
      <c r="RMJ22" s="159"/>
      <c r="RML22" s="159"/>
      <c r="RMM22" s="160"/>
      <c r="RMN22" s="158"/>
      <c r="RMO22" s="159"/>
      <c r="RMP22" s="31"/>
      <c r="RMQ22" s="159"/>
      <c r="RMR22" s="160"/>
      <c r="RMS22" s="159"/>
      <c r="RMT22" s="159"/>
      <c r="RMU22" s="161"/>
      <c r="RMX22" s="160"/>
      <c r="RMY22" s="158"/>
      <c r="RMZ22" s="159"/>
      <c r="RNB22" s="159"/>
      <c r="RNC22" s="160"/>
      <c r="RND22" s="158"/>
      <c r="RNE22" s="159"/>
      <c r="RNF22" s="31"/>
      <c r="RNG22" s="159"/>
      <c r="RNH22" s="160"/>
      <c r="RNI22" s="159"/>
      <c r="RNJ22" s="159"/>
      <c r="RNK22" s="161"/>
      <c r="RNN22" s="160"/>
      <c r="RNO22" s="158"/>
      <c r="RNP22" s="159"/>
      <c r="RNR22" s="159"/>
      <c r="RNS22" s="160"/>
      <c r="RNT22" s="158"/>
      <c r="RNU22" s="159"/>
      <c r="RNV22" s="31"/>
      <c r="RNW22" s="159"/>
      <c r="RNX22" s="160"/>
      <c r="RNY22" s="159"/>
      <c r="RNZ22" s="159"/>
      <c r="ROA22" s="161"/>
      <c r="ROD22" s="160"/>
      <c r="ROE22" s="158"/>
      <c r="ROF22" s="159"/>
      <c r="ROH22" s="159"/>
      <c r="ROI22" s="160"/>
      <c r="ROJ22" s="158"/>
      <c r="ROK22" s="159"/>
      <c r="ROL22" s="31"/>
      <c r="ROM22" s="159"/>
      <c r="RON22" s="160"/>
      <c r="ROO22" s="159"/>
      <c r="ROP22" s="159"/>
      <c r="ROQ22" s="161"/>
      <c r="ROT22" s="160"/>
      <c r="ROU22" s="158"/>
      <c r="ROV22" s="159"/>
      <c r="ROX22" s="159"/>
      <c r="ROY22" s="160"/>
      <c r="ROZ22" s="158"/>
      <c r="RPA22" s="159"/>
      <c r="RPB22" s="31"/>
      <c r="RPC22" s="159"/>
      <c r="RPD22" s="160"/>
      <c r="RPE22" s="159"/>
      <c r="RPF22" s="159"/>
      <c r="RPG22" s="161"/>
      <c r="RPJ22" s="160"/>
      <c r="RPK22" s="158"/>
      <c r="RPL22" s="159"/>
      <c r="RPN22" s="159"/>
      <c r="RPO22" s="160"/>
      <c r="RPP22" s="158"/>
      <c r="RPQ22" s="159"/>
      <c r="RPR22" s="31"/>
      <c r="RPS22" s="159"/>
      <c r="RPT22" s="160"/>
      <c r="RPU22" s="159"/>
      <c r="RPV22" s="159"/>
      <c r="RPW22" s="161"/>
      <c r="RPZ22" s="160"/>
      <c r="RQA22" s="158"/>
      <c r="RQB22" s="159"/>
      <c r="RQD22" s="159"/>
      <c r="RQE22" s="160"/>
      <c r="RQF22" s="158"/>
      <c r="RQG22" s="159"/>
      <c r="RQH22" s="31"/>
      <c r="RQI22" s="159"/>
      <c r="RQJ22" s="160"/>
      <c r="RQK22" s="159"/>
      <c r="RQL22" s="159"/>
      <c r="RQM22" s="161"/>
      <c r="RQP22" s="160"/>
      <c r="RQQ22" s="158"/>
      <c r="RQR22" s="159"/>
      <c r="RQT22" s="159"/>
      <c r="RQU22" s="160"/>
      <c r="RQV22" s="158"/>
      <c r="RQW22" s="159"/>
      <c r="RQX22" s="31"/>
      <c r="RQY22" s="159"/>
      <c r="RQZ22" s="160"/>
      <c r="RRA22" s="159"/>
      <c r="RRB22" s="159"/>
      <c r="RRC22" s="161"/>
      <c r="RRF22" s="160"/>
      <c r="RRG22" s="158"/>
      <c r="RRH22" s="159"/>
      <c r="RRJ22" s="159"/>
      <c r="RRK22" s="160"/>
      <c r="RRL22" s="158"/>
      <c r="RRM22" s="159"/>
      <c r="RRN22" s="31"/>
      <c r="RRO22" s="159"/>
      <c r="RRP22" s="160"/>
      <c r="RRQ22" s="159"/>
      <c r="RRR22" s="159"/>
      <c r="RRS22" s="161"/>
      <c r="RRV22" s="160"/>
      <c r="RRW22" s="158"/>
      <c r="RRX22" s="159"/>
      <c r="RRZ22" s="159"/>
      <c r="RSA22" s="160"/>
      <c r="RSB22" s="158"/>
      <c r="RSC22" s="159"/>
      <c r="RSD22" s="31"/>
      <c r="RSE22" s="159"/>
      <c r="RSF22" s="160"/>
      <c r="RSG22" s="159"/>
      <c r="RSH22" s="159"/>
      <c r="RSI22" s="161"/>
      <c r="RSL22" s="160"/>
      <c r="RSM22" s="158"/>
      <c r="RSN22" s="159"/>
      <c r="RSP22" s="159"/>
      <c r="RSQ22" s="160"/>
      <c r="RSR22" s="158"/>
      <c r="RSS22" s="159"/>
      <c r="RST22" s="31"/>
      <c r="RSU22" s="159"/>
      <c r="RSV22" s="160"/>
      <c r="RSW22" s="159"/>
      <c r="RSX22" s="159"/>
      <c r="RSY22" s="161"/>
      <c r="RTB22" s="160"/>
      <c r="RTC22" s="158"/>
      <c r="RTD22" s="159"/>
      <c r="RTF22" s="159"/>
      <c r="RTG22" s="160"/>
      <c r="RTH22" s="158"/>
      <c r="RTI22" s="159"/>
      <c r="RTJ22" s="31"/>
      <c r="RTK22" s="159"/>
      <c r="RTL22" s="160"/>
      <c r="RTM22" s="159"/>
      <c r="RTN22" s="159"/>
      <c r="RTO22" s="161"/>
      <c r="RTR22" s="160"/>
      <c r="RTS22" s="158"/>
      <c r="RTT22" s="159"/>
      <c r="RTV22" s="159"/>
      <c r="RTW22" s="160"/>
      <c r="RTX22" s="158"/>
      <c r="RTY22" s="159"/>
      <c r="RTZ22" s="31"/>
      <c r="RUA22" s="159"/>
      <c r="RUB22" s="160"/>
      <c r="RUC22" s="159"/>
      <c r="RUD22" s="159"/>
      <c r="RUE22" s="161"/>
      <c r="RUH22" s="160"/>
      <c r="RUI22" s="158"/>
      <c r="RUJ22" s="159"/>
      <c r="RUL22" s="159"/>
      <c r="RUM22" s="160"/>
      <c r="RUN22" s="158"/>
      <c r="RUO22" s="159"/>
      <c r="RUP22" s="31"/>
      <c r="RUQ22" s="159"/>
      <c r="RUR22" s="160"/>
      <c r="RUS22" s="159"/>
      <c r="RUT22" s="159"/>
      <c r="RUU22" s="161"/>
      <c r="RUX22" s="160"/>
      <c r="RUY22" s="158"/>
      <c r="RUZ22" s="159"/>
      <c r="RVB22" s="159"/>
      <c r="RVC22" s="160"/>
      <c r="RVD22" s="158"/>
      <c r="RVE22" s="159"/>
      <c r="RVF22" s="31"/>
      <c r="RVG22" s="159"/>
      <c r="RVH22" s="160"/>
      <c r="RVI22" s="159"/>
      <c r="RVJ22" s="159"/>
      <c r="RVK22" s="161"/>
      <c r="RVN22" s="160"/>
      <c r="RVO22" s="158"/>
      <c r="RVP22" s="159"/>
      <c r="RVR22" s="159"/>
      <c r="RVS22" s="160"/>
      <c r="RVT22" s="158"/>
      <c r="RVU22" s="159"/>
      <c r="RVV22" s="31"/>
      <c r="RVW22" s="159"/>
      <c r="RVX22" s="160"/>
      <c r="RVY22" s="159"/>
      <c r="RVZ22" s="159"/>
      <c r="RWA22" s="161"/>
      <c r="RWD22" s="160"/>
      <c r="RWE22" s="158"/>
      <c r="RWF22" s="159"/>
      <c r="RWH22" s="159"/>
      <c r="RWI22" s="160"/>
      <c r="RWJ22" s="158"/>
      <c r="RWK22" s="159"/>
      <c r="RWL22" s="31"/>
      <c r="RWM22" s="159"/>
      <c r="RWN22" s="160"/>
      <c r="RWO22" s="159"/>
      <c r="RWP22" s="159"/>
      <c r="RWQ22" s="161"/>
      <c r="RWT22" s="160"/>
      <c r="RWU22" s="158"/>
      <c r="RWV22" s="159"/>
      <c r="RWX22" s="159"/>
      <c r="RWY22" s="160"/>
      <c r="RWZ22" s="158"/>
      <c r="RXA22" s="159"/>
      <c r="RXB22" s="31"/>
      <c r="RXC22" s="159"/>
      <c r="RXD22" s="160"/>
      <c r="RXE22" s="159"/>
      <c r="RXF22" s="159"/>
      <c r="RXG22" s="161"/>
      <c r="RXJ22" s="160"/>
      <c r="RXK22" s="158"/>
      <c r="RXL22" s="159"/>
      <c r="RXN22" s="159"/>
      <c r="RXO22" s="160"/>
      <c r="RXP22" s="158"/>
      <c r="RXQ22" s="159"/>
      <c r="RXR22" s="31"/>
      <c r="RXS22" s="159"/>
      <c r="RXT22" s="160"/>
      <c r="RXU22" s="159"/>
      <c r="RXV22" s="159"/>
      <c r="RXW22" s="161"/>
      <c r="RXZ22" s="160"/>
      <c r="RYA22" s="158"/>
      <c r="RYB22" s="159"/>
      <c r="RYD22" s="159"/>
      <c r="RYE22" s="160"/>
      <c r="RYF22" s="158"/>
      <c r="RYG22" s="159"/>
      <c r="RYH22" s="31"/>
      <c r="RYI22" s="159"/>
      <c r="RYJ22" s="160"/>
      <c r="RYK22" s="159"/>
      <c r="RYL22" s="159"/>
      <c r="RYM22" s="161"/>
      <c r="RYP22" s="160"/>
      <c r="RYQ22" s="158"/>
      <c r="RYR22" s="159"/>
      <c r="RYT22" s="159"/>
      <c r="RYU22" s="160"/>
      <c r="RYV22" s="158"/>
      <c r="RYW22" s="159"/>
      <c r="RYX22" s="31"/>
      <c r="RYY22" s="159"/>
      <c r="RYZ22" s="160"/>
      <c r="RZA22" s="159"/>
      <c r="RZB22" s="159"/>
      <c r="RZC22" s="161"/>
      <c r="RZF22" s="160"/>
      <c r="RZG22" s="158"/>
      <c r="RZH22" s="159"/>
      <c r="RZJ22" s="159"/>
      <c r="RZK22" s="160"/>
      <c r="RZL22" s="158"/>
      <c r="RZM22" s="159"/>
      <c r="RZN22" s="31"/>
      <c r="RZO22" s="159"/>
      <c r="RZP22" s="160"/>
      <c r="RZQ22" s="159"/>
      <c r="RZR22" s="159"/>
      <c r="RZS22" s="161"/>
      <c r="RZV22" s="160"/>
      <c r="RZW22" s="158"/>
      <c r="RZX22" s="159"/>
      <c r="RZZ22" s="159"/>
      <c r="SAA22" s="160"/>
      <c r="SAB22" s="158"/>
      <c r="SAC22" s="159"/>
      <c r="SAD22" s="31"/>
      <c r="SAE22" s="159"/>
      <c r="SAF22" s="160"/>
      <c r="SAG22" s="159"/>
      <c r="SAH22" s="159"/>
      <c r="SAI22" s="161"/>
      <c r="SAL22" s="160"/>
      <c r="SAM22" s="158"/>
      <c r="SAN22" s="159"/>
      <c r="SAP22" s="159"/>
      <c r="SAQ22" s="160"/>
      <c r="SAR22" s="158"/>
      <c r="SAS22" s="159"/>
      <c r="SAT22" s="31"/>
      <c r="SAU22" s="159"/>
      <c r="SAV22" s="160"/>
      <c r="SAW22" s="159"/>
      <c r="SAX22" s="159"/>
      <c r="SAY22" s="161"/>
      <c r="SBB22" s="160"/>
      <c r="SBC22" s="158"/>
      <c r="SBD22" s="159"/>
      <c r="SBF22" s="159"/>
      <c r="SBG22" s="160"/>
      <c r="SBH22" s="158"/>
      <c r="SBI22" s="159"/>
      <c r="SBJ22" s="31"/>
      <c r="SBK22" s="159"/>
      <c r="SBL22" s="160"/>
      <c r="SBM22" s="159"/>
      <c r="SBN22" s="159"/>
      <c r="SBO22" s="161"/>
      <c r="SBR22" s="160"/>
      <c r="SBS22" s="158"/>
      <c r="SBT22" s="159"/>
      <c r="SBV22" s="159"/>
      <c r="SBW22" s="160"/>
      <c r="SBX22" s="158"/>
      <c r="SBY22" s="159"/>
      <c r="SBZ22" s="31"/>
      <c r="SCA22" s="159"/>
      <c r="SCB22" s="160"/>
      <c r="SCC22" s="159"/>
      <c r="SCD22" s="159"/>
      <c r="SCE22" s="161"/>
      <c r="SCH22" s="160"/>
      <c r="SCI22" s="158"/>
      <c r="SCJ22" s="159"/>
      <c r="SCL22" s="159"/>
      <c r="SCM22" s="160"/>
      <c r="SCN22" s="158"/>
      <c r="SCO22" s="159"/>
      <c r="SCP22" s="31"/>
      <c r="SCQ22" s="159"/>
      <c r="SCR22" s="160"/>
      <c r="SCS22" s="159"/>
      <c r="SCT22" s="159"/>
      <c r="SCU22" s="161"/>
      <c r="SCX22" s="160"/>
      <c r="SCY22" s="158"/>
      <c r="SCZ22" s="159"/>
      <c r="SDB22" s="159"/>
      <c r="SDC22" s="160"/>
      <c r="SDD22" s="158"/>
      <c r="SDE22" s="159"/>
      <c r="SDF22" s="31"/>
      <c r="SDG22" s="159"/>
      <c r="SDH22" s="160"/>
      <c r="SDI22" s="159"/>
      <c r="SDJ22" s="159"/>
      <c r="SDK22" s="161"/>
      <c r="SDN22" s="160"/>
      <c r="SDO22" s="158"/>
      <c r="SDP22" s="159"/>
      <c r="SDR22" s="159"/>
      <c r="SDS22" s="160"/>
      <c r="SDT22" s="158"/>
      <c r="SDU22" s="159"/>
      <c r="SDV22" s="31"/>
      <c r="SDW22" s="159"/>
      <c r="SDX22" s="160"/>
      <c r="SDY22" s="159"/>
      <c r="SDZ22" s="159"/>
      <c r="SEA22" s="161"/>
      <c r="SED22" s="160"/>
      <c r="SEE22" s="158"/>
      <c r="SEF22" s="159"/>
      <c r="SEH22" s="159"/>
      <c r="SEI22" s="160"/>
      <c r="SEJ22" s="158"/>
      <c r="SEK22" s="159"/>
      <c r="SEL22" s="31"/>
      <c r="SEM22" s="159"/>
      <c r="SEN22" s="160"/>
      <c r="SEO22" s="159"/>
      <c r="SEP22" s="159"/>
      <c r="SEQ22" s="161"/>
      <c r="SET22" s="160"/>
      <c r="SEU22" s="158"/>
      <c r="SEV22" s="159"/>
      <c r="SEX22" s="159"/>
      <c r="SEY22" s="160"/>
      <c r="SEZ22" s="158"/>
      <c r="SFA22" s="159"/>
      <c r="SFB22" s="31"/>
      <c r="SFC22" s="159"/>
      <c r="SFD22" s="160"/>
      <c r="SFE22" s="159"/>
      <c r="SFF22" s="159"/>
      <c r="SFG22" s="161"/>
      <c r="SFJ22" s="160"/>
      <c r="SFK22" s="158"/>
      <c r="SFL22" s="159"/>
      <c r="SFN22" s="159"/>
      <c r="SFO22" s="160"/>
      <c r="SFP22" s="158"/>
      <c r="SFQ22" s="159"/>
      <c r="SFR22" s="31"/>
      <c r="SFS22" s="159"/>
      <c r="SFT22" s="160"/>
      <c r="SFU22" s="159"/>
      <c r="SFV22" s="159"/>
      <c r="SFW22" s="161"/>
      <c r="SFZ22" s="160"/>
      <c r="SGA22" s="158"/>
      <c r="SGB22" s="159"/>
      <c r="SGD22" s="159"/>
      <c r="SGE22" s="160"/>
      <c r="SGF22" s="158"/>
      <c r="SGG22" s="159"/>
      <c r="SGH22" s="31"/>
      <c r="SGI22" s="159"/>
      <c r="SGJ22" s="160"/>
      <c r="SGK22" s="159"/>
      <c r="SGL22" s="159"/>
      <c r="SGM22" s="161"/>
      <c r="SGP22" s="160"/>
      <c r="SGQ22" s="158"/>
      <c r="SGR22" s="159"/>
      <c r="SGT22" s="159"/>
      <c r="SGU22" s="160"/>
      <c r="SGV22" s="158"/>
      <c r="SGW22" s="159"/>
      <c r="SGX22" s="31"/>
      <c r="SGY22" s="159"/>
      <c r="SGZ22" s="160"/>
      <c r="SHA22" s="159"/>
      <c r="SHB22" s="159"/>
      <c r="SHC22" s="161"/>
      <c r="SHF22" s="160"/>
      <c r="SHG22" s="158"/>
      <c r="SHH22" s="159"/>
      <c r="SHJ22" s="159"/>
      <c r="SHK22" s="160"/>
      <c r="SHL22" s="158"/>
      <c r="SHM22" s="159"/>
      <c r="SHN22" s="31"/>
      <c r="SHO22" s="159"/>
      <c r="SHP22" s="160"/>
      <c r="SHQ22" s="159"/>
      <c r="SHR22" s="159"/>
      <c r="SHS22" s="161"/>
      <c r="SHV22" s="160"/>
      <c r="SHW22" s="158"/>
      <c r="SHX22" s="159"/>
      <c r="SHZ22" s="159"/>
      <c r="SIA22" s="160"/>
      <c r="SIB22" s="158"/>
      <c r="SIC22" s="159"/>
      <c r="SID22" s="31"/>
      <c r="SIE22" s="159"/>
      <c r="SIF22" s="160"/>
      <c r="SIG22" s="159"/>
      <c r="SIH22" s="159"/>
      <c r="SII22" s="161"/>
      <c r="SIL22" s="160"/>
      <c r="SIM22" s="158"/>
      <c r="SIN22" s="159"/>
      <c r="SIP22" s="159"/>
      <c r="SIQ22" s="160"/>
      <c r="SIR22" s="158"/>
      <c r="SIS22" s="159"/>
      <c r="SIT22" s="31"/>
      <c r="SIU22" s="159"/>
      <c r="SIV22" s="160"/>
      <c r="SIW22" s="159"/>
      <c r="SIX22" s="159"/>
      <c r="SIY22" s="161"/>
      <c r="SJB22" s="160"/>
      <c r="SJC22" s="158"/>
      <c r="SJD22" s="159"/>
      <c r="SJF22" s="159"/>
      <c r="SJG22" s="160"/>
      <c r="SJH22" s="158"/>
      <c r="SJI22" s="159"/>
      <c r="SJJ22" s="31"/>
      <c r="SJK22" s="159"/>
      <c r="SJL22" s="160"/>
      <c r="SJM22" s="159"/>
      <c r="SJN22" s="159"/>
      <c r="SJO22" s="161"/>
      <c r="SJR22" s="160"/>
      <c r="SJS22" s="158"/>
      <c r="SJT22" s="159"/>
      <c r="SJV22" s="159"/>
      <c r="SJW22" s="160"/>
      <c r="SJX22" s="158"/>
      <c r="SJY22" s="159"/>
      <c r="SJZ22" s="31"/>
      <c r="SKA22" s="159"/>
      <c r="SKB22" s="160"/>
      <c r="SKC22" s="159"/>
      <c r="SKD22" s="159"/>
      <c r="SKE22" s="161"/>
      <c r="SKH22" s="160"/>
      <c r="SKI22" s="158"/>
      <c r="SKJ22" s="159"/>
      <c r="SKL22" s="159"/>
      <c r="SKM22" s="160"/>
      <c r="SKN22" s="158"/>
      <c r="SKO22" s="159"/>
      <c r="SKP22" s="31"/>
      <c r="SKQ22" s="159"/>
      <c r="SKR22" s="160"/>
      <c r="SKS22" s="159"/>
      <c r="SKT22" s="159"/>
      <c r="SKU22" s="161"/>
      <c r="SKX22" s="160"/>
      <c r="SKY22" s="158"/>
      <c r="SKZ22" s="159"/>
      <c r="SLB22" s="159"/>
      <c r="SLC22" s="160"/>
      <c r="SLD22" s="158"/>
      <c r="SLE22" s="159"/>
      <c r="SLF22" s="31"/>
      <c r="SLG22" s="159"/>
      <c r="SLH22" s="160"/>
      <c r="SLI22" s="159"/>
      <c r="SLJ22" s="159"/>
      <c r="SLK22" s="161"/>
      <c r="SLN22" s="160"/>
      <c r="SLO22" s="158"/>
      <c r="SLP22" s="159"/>
      <c r="SLR22" s="159"/>
      <c r="SLS22" s="160"/>
      <c r="SLT22" s="158"/>
      <c r="SLU22" s="159"/>
      <c r="SLV22" s="31"/>
      <c r="SLW22" s="159"/>
      <c r="SLX22" s="160"/>
      <c r="SLY22" s="159"/>
      <c r="SLZ22" s="159"/>
      <c r="SMA22" s="161"/>
      <c r="SMD22" s="160"/>
      <c r="SME22" s="158"/>
      <c r="SMF22" s="159"/>
      <c r="SMH22" s="159"/>
      <c r="SMI22" s="160"/>
      <c r="SMJ22" s="158"/>
      <c r="SMK22" s="159"/>
      <c r="SML22" s="31"/>
      <c r="SMM22" s="159"/>
      <c r="SMN22" s="160"/>
      <c r="SMO22" s="159"/>
      <c r="SMP22" s="159"/>
      <c r="SMQ22" s="161"/>
      <c r="SMT22" s="160"/>
      <c r="SMU22" s="158"/>
      <c r="SMV22" s="159"/>
      <c r="SMX22" s="159"/>
      <c r="SMY22" s="160"/>
      <c r="SMZ22" s="158"/>
      <c r="SNA22" s="159"/>
      <c r="SNB22" s="31"/>
      <c r="SNC22" s="159"/>
      <c r="SND22" s="160"/>
      <c r="SNE22" s="159"/>
      <c r="SNF22" s="159"/>
      <c r="SNG22" s="161"/>
      <c r="SNJ22" s="160"/>
      <c r="SNK22" s="158"/>
      <c r="SNL22" s="159"/>
      <c r="SNN22" s="159"/>
      <c r="SNO22" s="160"/>
      <c r="SNP22" s="158"/>
      <c r="SNQ22" s="159"/>
      <c r="SNR22" s="31"/>
      <c r="SNS22" s="159"/>
      <c r="SNT22" s="160"/>
      <c r="SNU22" s="159"/>
      <c r="SNV22" s="159"/>
      <c r="SNW22" s="161"/>
      <c r="SNZ22" s="160"/>
      <c r="SOA22" s="158"/>
      <c r="SOB22" s="159"/>
      <c r="SOD22" s="159"/>
      <c r="SOE22" s="160"/>
      <c r="SOF22" s="158"/>
      <c r="SOG22" s="159"/>
      <c r="SOH22" s="31"/>
      <c r="SOI22" s="159"/>
      <c r="SOJ22" s="160"/>
      <c r="SOK22" s="159"/>
      <c r="SOL22" s="159"/>
      <c r="SOM22" s="161"/>
      <c r="SOP22" s="160"/>
      <c r="SOQ22" s="158"/>
      <c r="SOR22" s="159"/>
      <c r="SOT22" s="159"/>
      <c r="SOU22" s="160"/>
      <c r="SOV22" s="158"/>
      <c r="SOW22" s="159"/>
      <c r="SOX22" s="31"/>
      <c r="SOY22" s="159"/>
      <c r="SOZ22" s="160"/>
      <c r="SPA22" s="159"/>
      <c r="SPB22" s="159"/>
      <c r="SPC22" s="161"/>
      <c r="SPF22" s="160"/>
      <c r="SPG22" s="158"/>
      <c r="SPH22" s="159"/>
      <c r="SPJ22" s="159"/>
      <c r="SPK22" s="160"/>
      <c r="SPL22" s="158"/>
      <c r="SPM22" s="159"/>
      <c r="SPN22" s="31"/>
      <c r="SPO22" s="159"/>
      <c r="SPP22" s="160"/>
      <c r="SPQ22" s="159"/>
      <c r="SPR22" s="159"/>
      <c r="SPS22" s="161"/>
      <c r="SPV22" s="160"/>
      <c r="SPW22" s="158"/>
      <c r="SPX22" s="159"/>
      <c r="SPZ22" s="159"/>
      <c r="SQA22" s="160"/>
      <c r="SQB22" s="158"/>
      <c r="SQC22" s="159"/>
      <c r="SQD22" s="31"/>
      <c r="SQE22" s="159"/>
      <c r="SQF22" s="160"/>
      <c r="SQG22" s="159"/>
      <c r="SQH22" s="159"/>
      <c r="SQI22" s="161"/>
      <c r="SQL22" s="160"/>
      <c r="SQM22" s="158"/>
      <c r="SQN22" s="159"/>
      <c r="SQP22" s="159"/>
      <c r="SQQ22" s="160"/>
      <c r="SQR22" s="158"/>
      <c r="SQS22" s="159"/>
      <c r="SQT22" s="31"/>
      <c r="SQU22" s="159"/>
      <c r="SQV22" s="160"/>
      <c r="SQW22" s="159"/>
      <c r="SQX22" s="159"/>
      <c r="SQY22" s="161"/>
      <c r="SRB22" s="160"/>
      <c r="SRC22" s="158"/>
      <c r="SRD22" s="159"/>
      <c r="SRF22" s="159"/>
      <c r="SRG22" s="160"/>
      <c r="SRH22" s="158"/>
      <c r="SRI22" s="159"/>
      <c r="SRJ22" s="31"/>
      <c r="SRK22" s="159"/>
      <c r="SRL22" s="160"/>
      <c r="SRM22" s="159"/>
      <c r="SRN22" s="159"/>
      <c r="SRO22" s="161"/>
      <c r="SRR22" s="160"/>
      <c r="SRS22" s="158"/>
      <c r="SRT22" s="159"/>
      <c r="SRV22" s="159"/>
      <c r="SRW22" s="160"/>
      <c r="SRX22" s="158"/>
      <c r="SRY22" s="159"/>
      <c r="SRZ22" s="31"/>
      <c r="SSA22" s="159"/>
      <c r="SSB22" s="160"/>
      <c r="SSC22" s="159"/>
      <c r="SSD22" s="159"/>
      <c r="SSE22" s="161"/>
      <c r="SSH22" s="160"/>
      <c r="SSI22" s="158"/>
      <c r="SSJ22" s="159"/>
      <c r="SSL22" s="159"/>
      <c r="SSM22" s="160"/>
      <c r="SSN22" s="158"/>
      <c r="SSO22" s="159"/>
      <c r="SSP22" s="31"/>
      <c r="SSQ22" s="159"/>
      <c r="SSR22" s="160"/>
      <c r="SSS22" s="159"/>
      <c r="SST22" s="159"/>
      <c r="SSU22" s="161"/>
      <c r="SSX22" s="160"/>
      <c r="SSY22" s="158"/>
      <c r="SSZ22" s="159"/>
      <c r="STB22" s="159"/>
      <c r="STC22" s="160"/>
      <c r="STD22" s="158"/>
      <c r="STE22" s="159"/>
      <c r="STF22" s="31"/>
      <c r="STG22" s="159"/>
      <c r="STH22" s="160"/>
      <c r="STI22" s="159"/>
      <c r="STJ22" s="159"/>
      <c r="STK22" s="161"/>
      <c r="STN22" s="160"/>
      <c r="STO22" s="158"/>
      <c r="STP22" s="159"/>
      <c r="STR22" s="159"/>
      <c r="STS22" s="160"/>
      <c r="STT22" s="158"/>
      <c r="STU22" s="159"/>
      <c r="STV22" s="31"/>
      <c r="STW22" s="159"/>
      <c r="STX22" s="160"/>
      <c r="STY22" s="159"/>
      <c r="STZ22" s="159"/>
      <c r="SUA22" s="161"/>
      <c r="SUD22" s="160"/>
      <c r="SUE22" s="158"/>
      <c r="SUF22" s="159"/>
      <c r="SUH22" s="159"/>
      <c r="SUI22" s="160"/>
      <c r="SUJ22" s="158"/>
      <c r="SUK22" s="159"/>
      <c r="SUL22" s="31"/>
      <c r="SUM22" s="159"/>
      <c r="SUN22" s="160"/>
      <c r="SUO22" s="159"/>
      <c r="SUP22" s="159"/>
      <c r="SUQ22" s="161"/>
      <c r="SUT22" s="160"/>
      <c r="SUU22" s="158"/>
      <c r="SUV22" s="159"/>
      <c r="SUX22" s="159"/>
      <c r="SUY22" s="160"/>
      <c r="SUZ22" s="158"/>
      <c r="SVA22" s="159"/>
      <c r="SVB22" s="31"/>
      <c r="SVC22" s="159"/>
      <c r="SVD22" s="160"/>
      <c r="SVE22" s="159"/>
      <c r="SVF22" s="159"/>
      <c r="SVG22" s="161"/>
      <c r="SVJ22" s="160"/>
      <c r="SVK22" s="158"/>
      <c r="SVL22" s="159"/>
      <c r="SVN22" s="159"/>
      <c r="SVO22" s="160"/>
      <c r="SVP22" s="158"/>
      <c r="SVQ22" s="159"/>
      <c r="SVR22" s="31"/>
      <c r="SVS22" s="159"/>
      <c r="SVT22" s="160"/>
      <c r="SVU22" s="159"/>
      <c r="SVV22" s="159"/>
      <c r="SVW22" s="161"/>
      <c r="SVZ22" s="160"/>
      <c r="SWA22" s="158"/>
      <c r="SWB22" s="159"/>
      <c r="SWD22" s="159"/>
      <c r="SWE22" s="160"/>
      <c r="SWF22" s="158"/>
      <c r="SWG22" s="159"/>
      <c r="SWH22" s="31"/>
      <c r="SWI22" s="159"/>
      <c r="SWJ22" s="160"/>
      <c r="SWK22" s="159"/>
      <c r="SWL22" s="159"/>
      <c r="SWM22" s="161"/>
      <c r="SWP22" s="160"/>
      <c r="SWQ22" s="158"/>
      <c r="SWR22" s="159"/>
      <c r="SWT22" s="159"/>
      <c r="SWU22" s="160"/>
      <c r="SWV22" s="158"/>
      <c r="SWW22" s="159"/>
      <c r="SWX22" s="31"/>
      <c r="SWY22" s="159"/>
      <c r="SWZ22" s="160"/>
      <c r="SXA22" s="159"/>
      <c r="SXB22" s="159"/>
      <c r="SXC22" s="161"/>
      <c r="SXF22" s="160"/>
      <c r="SXG22" s="158"/>
      <c r="SXH22" s="159"/>
      <c r="SXJ22" s="159"/>
      <c r="SXK22" s="160"/>
      <c r="SXL22" s="158"/>
      <c r="SXM22" s="159"/>
      <c r="SXN22" s="31"/>
      <c r="SXO22" s="159"/>
      <c r="SXP22" s="160"/>
      <c r="SXQ22" s="159"/>
      <c r="SXR22" s="159"/>
      <c r="SXS22" s="161"/>
      <c r="SXV22" s="160"/>
      <c r="SXW22" s="158"/>
      <c r="SXX22" s="159"/>
      <c r="SXZ22" s="159"/>
      <c r="SYA22" s="160"/>
      <c r="SYB22" s="158"/>
      <c r="SYC22" s="159"/>
      <c r="SYD22" s="31"/>
      <c r="SYE22" s="159"/>
      <c r="SYF22" s="160"/>
      <c r="SYG22" s="159"/>
      <c r="SYH22" s="159"/>
      <c r="SYI22" s="161"/>
      <c r="SYL22" s="160"/>
      <c r="SYM22" s="158"/>
      <c r="SYN22" s="159"/>
      <c r="SYP22" s="159"/>
      <c r="SYQ22" s="160"/>
      <c r="SYR22" s="158"/>
      <c r="SYS22" s="159"/>
      <c r="SYT22" s="31"/>
      <c r="SYU22" s="159"/>
      <c r="SYV22" s="160"/>
      <c r="SYW22" s="159"/>
      <c r="SYX22" s="159"/>
      <c r="SYY22" s="161"/>
      <c r="SZB22" s="160"/>
      <c r="SZC22" s="158"/>
      <c r="SZD22" s="159"/>
      <c r="SZF22" s="159"/>
      <c r="SZG22" s="160"/>
      <c r="SZH22" s="158"/>
      <c r="SZI22" s="159"/>
      <c r="SZJ22" s="31"/>
      <c r="SZK22" s="159"/>
      <c r="SZL22" s="160"/>
      <c r="SZM22" s="159"/>
      <c r="SZN22" s="159"/>
      <c r="SZO22" s="161"/>
      <c r="SZR22" s="160"/>
      <c r="SZS22" s="158"/>
      <c r="SZT22" s="159"/>
      <c r="SZV22" s="159"/>
      <c r="SZW22" s="160"/>
      <c r="SZX22" s="158"/>
      <c r="SZY22" s="159"/>
      <c r="SZZ22" s="31"/>
      <c r="TAA22" s="159"/>
      <c r="TAB22" s="160"/>
      <c r="TAC22" s="159"/>
      <c r="TAD22" s="159"/>
      <c r="TAE22" s="161"/>
      <c r="TAH22" s="160"/>
      <c r="TAI22" s="158"/>
      <c r="TAJ22" s="159"/>
      <c r="TAL22" s="159"/>
      <c r="TAM22" s="160"/>
      <c r="TAN22" s="158"/>
      <c r="TAO22" s="159"/>
      <c r="TAP22" s="31"/>
      <c r="TAQ22" s="159"/>
      <c r="TAR22" s="160"/>
      <c r="TAS22" s="159"/>
      <c r="TAT22" s="159"/>
      <c r="TAU22" s="161"/>
      <c r="TAX22" s="160"/>
      <c r="TAY22" s="158"/>
      <c r="TAZ22" s="159"/>
      <c r="TBB22" s="159"/>
      <c r="TBC22" s="160"/>
      <c r="TBD22" s="158"/>
      <c r="TBE22" s="159"/>
      <c r="TBF22" s="31"/>
      <c r="TBG22" s="159"/>
      <c r="TBH22" s="160"/>
      <c r="TBI22" s="159"/>
      <c r="TBJ22" s="159"/>
      <c r="TBK22" s="161"/>
      <c r="TBN22" s="160"/>
      <c r="TBO22" s="158"/>
      <c r="TBP22" s="159"/>
      <c r="TBR22" s="159"/>
      <c r="TBS22" s="160"/>
      <c r="TBT22" s="158"/>
      <c r="TBU22" s="159"/>
      <c r="TBV22" s="31"/>
      <c r="TBW22" s="159"/>
      <c r="TBX22" s="160"/>
      <c r="TBY22" s="159"/>
      <c r="TBZ22" s="159"/>
      <c r="TCA22" s="161"/>
      <c r="TCD22" s="160"/>
      <c r="TCE22" s="158"/>
      <c r="TCF22" s="159"/>
      <c r="TCH22" s="159"/>
      <c r="TCI22" s="160"/>
      <c r="TCJ22" s="158"/>
      <c r="TCK22" s="159"/>
      <c r="TCL22" s="31"/>
      <c r="TCM22" s="159"/>
      <c r="TCN22" s="160"/>
      <c r="TCO22" s="159"/>
      <c r="TCP22" s="159"/>
      <c r="TCQ22" s="161"/>
      <c r="TCT22" s="160"/>
      <c r="TCU22" s="158"/>
      <c r="TCV22" s="159"/>
      <c r="TCX22" s="159"/>
      <c r="TCY22" s="160"/>
      <c r="TCZ22" s="158"/>
      <c r="TDA22" s="159"/>
      <c r="TDB22" s="31"/>
      <c r="TDC22" s="159"/>
      <c r="TDD22" s="160"/>
      <c r="TDE22" s="159"/>
      <c r="TDF22" s="159"/>
      <c r="TDG22" s="161"/>
      <c r="TDJ22" s="160"/>
      <c r="TDK22" s="158"/>
      <c r="TDL22" s="159"/>
      <c r="TDN22" s="159"/>
      <c r="TDO22" s="160"/>
      <c r="TDP22" s="158"/>
      <c r="TDQ22" s="159"/>
      <c r="TDR22" s="31"/>
      <c r="TDS22" s="159"/>
      <c r="TDT22" s="160"/>
      <c r="TDU22" s="159"/>
      <c r="TDV22" s="159"/>
      <c r="TDW22" s="161"/>
      <c r="TDZ22" s="160"/>
      <c r="TEA22" s="158"/>
      <c r="TEB22" s="159"/>
      <c r="TED22" s="159"/>
      <c r="TEE22" s="160"/>
      <c r="TEF22" s="158"/>
      <c r="TEG22" s="159"/>
      <c r="TEH22" s="31"/>
      <c r="TEI22" s="159"/>
      <c r="TEJ22" s="160"/>
      <c r="TEK22" s="159"/>
      <c r="TEL22" s="159"/>
      <c r="TEM22" s="161"/>
      <c r="TEP22" s="160"/>
      <c r="TEQ22" s="158"/>
      <c r="TER22" s="159"/>
      <c r="TET22" s="159"/>
      <c r="TEU22" s="160"/>
      <c r="TEV22" s="158"/>
      <c r="TEW22" s="159"/>
      <c r="TEX22" s="31"/>
      <c r="TEY22" s="159"/>
      <c r="TEZ22" s="160"/>
      <c r="TFA22" s="159"/>
      <c r="TFB22" s="159"/>
      <c r="TFC22" s="161"/>
      <c r="TFF22" s="160"/>
      <c r="TFG22" s="158"/>
      <c r="TFH22" s="159"/>
      <c r="TFJ22" s="159"/>
      <c r="TFK22" s="160"/>
      <c r="TFL22" s="158"/>
      <c r="TFM22" s="159"/>
      <c r="TFN22" s="31"/>
      <c r="TFO22" s="159"/>
      <c r="TFP22" s="160"/>
      <c r="TFQ22" s="159"/>
      <c r="TFR22" s="159"/>
      <c r="TFS22" s="161"/>
      <c r="TFV22" s="160"/>
      <c r="TFW22" s="158"/>
      <c r="TFX22" s="159"/>
      <c r="TFZ22" s="159"/>
      <c r="TGA22" s="160"/>
      <c r="TGB22" s="158"/>
      <c r="TGC22" s="159"/>
      <c r="TGD22" s="31"/>
      <c r="TGE22" s="159"/>
      <c r="TGF22" s="160"/>
      <c r="TGG22" s="159"/>
      <c r="TGH22" s="159"/>
      <c r="TGI22" s="161"/>
      <c r="TGL22" s="160"/>
      <c r="TGM22" s="158"/>
      <c r="TGN22" s="159"/>
      <c r="TGP22" s="159"/>
      <c r="TGQ22" s="160"/>
      <c r="TGR22" s="158"/>
      <c r="TGS22" s="159"/>
      <c r="TGT22" s="31"/>
      <c r="TGU22" s="159"/>
      <c r="TGV22" s="160"/>
      <c r="TGW22" s="159"/>
      <c r="TGX22" s="159"/>
      <c r="TGY22" s="161"/>
      <c r="THB22" s="160"/>
      <c r="THC22" s="158"/>
      <c r="THD22" s="159"/>
      <c r="THF22" s="159"/>
      <c r="THG22" s="160"/>
      <c r="THH22" s="158"/>
      <c r="THI22" s="159"/>
      <c r="THJ22" s="31"/>
      <c r="THK22" s="159"/>
      <c r="THL22" s="160"/>
      <c r="THM22" s="159"/>
      <c r="THN22" s="159"/>
      <c r="THO22" s="161"/>
      <c r="THR22" s="160"/>
      <c r="THS22" s="158"/>
      <c r="THT22" s="159"/>
      <c r="THV22" s="159"/>
      <c r="THW22" s="160"/>
      <c r="THX22" s="158"/>
      <c r="THY22" s="159"/>
      <c r="THZ22" s="31"/>
      <c r="TIA22" s="159"/>
      <c r="TIB22" s="160"/>
      <c r="TIC22" s="159"/>
      <c r="TID22" s="159"/>
      <c r="TIE22" s="161"/>
      <c r="TIH22" s="160"/>
      <c r="TII22" s="158"/>
      <c r="TIJ22" s="159"/>
      <c r="TIL22" s="159"/>
      <c r="TIM22" s="160"/>
      <c r="TIN22" s="158"/>
      <c r="TIO22" s="159"/>
      <c r="TIP22" s="31"/>
      <c r="TIQ22" s="159"/>
      <c r="TIR22" s="160"/>
      <c r="TIS22" s="159"/>
      <c r="TIT22" s="159"/>
      <c r="TIU22" s="161"/>
      <c r="TIX22" s="160"/>
      <c r="TIY22" s="158"/>
      <c r="TIZ22" s="159"/>
      <c r="TJB22" s="159"/>
      <c r="TJC22" s="160"/>
      <c r="TJD22" s="158"/>
      <c r="TJE22" s="159"/>
      <c r="TJF22" s="31"/>
      <c r="TJG22" s="159"/>
      <c r="TJH22" s="160"/>
      <c r="TJI22" s="159"/>
      <c r="TJJ22" s="159"/>
      <c r="TJK22" s="161"/>
      <c r="TJN22" s="160"/>
      <c r="TJO22" s="158"/>
      <c r="TJP22" s="159"/>
      <c r="TJR22" s="159"/>
      <c r="TJS22" s="160"/>
      <c r="TJT22" s="158"/>
      <c r="TJU22" s="159"/>
      <c r="TJV22" s="31"/>
      <c r="TJW22" s="159"/>
      <c r="TJX22" s="160"/>
      <c r="TJY22" s="159"/>
      <c r="TJZ22" s="159"/>
      <c r="TKA22" s="161"/>
      <c r="TKD22" s="160"/>
      <c r="TKE22" s="158"/>
      <c r="TKF22" s="159"/>
      <c r="TKH22" s="159"/>
      <c r="TKI22" s="160"/>
      <c r="TKJ22" s="158"/>
      <c r="TKK22" s="159"/>
      <c r="TKL22" s="31"/>
      <c r="TKM22" s="159"/>
      <c r="TKN22" s="160"/>
      <c r="TKO22" s="159"/>
      <c r="TKP22" s="159"/>
      <c r="TKQ22" s="161"/>
      <c r="TKT22" s="160"/>
      <c r="TKU22" s="158"/>
      <c r="TKV22" s="159"/>
      <c r="TKX22" s="159"/>
      <c r="TKY22" s="160"/>
      <c r="TKZ22" s="158"/>
      <c r="TLA22" s="159"/>
      <c r="TLB22" s="31"/>
      <c r="TLC22" s="159"/>
      <c r="TLD22" s="160"/>
      <c r="TLE22" s="159"/>
      <c r="TLF22" s="159"/>
      <c r="TLG22" s="161"/>
      <c r="TLJ22" s="160"/>
      <c r="TLK22" s="158"/>
      <c r="TLL22" s="159"/>
      <c r="TLN22" s="159"/>
      <c r="TLO22" s="160"/>
      <c r="TLP22" s="158"/>
      <c r="TLQ22" s="159"/>
      <c r="TLR22" s="31"/>
      <c r="TLS22" s="159"/>
      <c r="TLT22" s="160"/>
      <c r="TLU22" s="159"/>
      <c r="TLV22" s="159"/>
      <c r="TLW22" s="161"/>
      <c r="TLZ22" s="160"/>
      <c r="TMA22" s="158"/>
      <c r="TMB22" s="159"/>
      <c r="TMD22" s="159"/>
      <c r="TME22" s="160"/>
      <c r="TMF22" s="158"/>
      <c r="TMG22" s="159"/>
      <c r="TMH22" s="31"/>
      <c r="TMI22" s="159"/>
      <c r="TMJ22" s="160"/>
      <c r="TMK22" s="159"/>
      <c r="TML22" s="159"/>
      <c r="TMM22" s="161"/>
      <c r="TMP22" s="160"/>
      <c r="TMQ22" s="158"/>
      <c r="TMR22" s="159"/>
      <c r="TMT22" s="159"/>
      <c r="TMU22" s="160"/>
      <c r="TMV22" s="158"/>
      <c r="TMW22" s="159"/>
      <c r="TMX22" s="31"/>
      <c r="TMY22" s="159"/>
      <c r="TMZ22" s="160"/>
      <c r="TNA22" s="159"/>
      <c r="TNB22" s="159"/>
      <c r="TNC22" s="161"/>
      <c r="TNF22" s="160"/>
      <c r="TNG22" s="158"/>
      <c r="TNH22" s="159"/>
      <c r="TNJ22" s="159"/>
      <c r="TNK22" s="160"/>
      <c r="TNL22" s="158"/>
      <c r="TNM22" s="159"/>
      <c r="TNN22" s="31"/>
      <c r="TNO22" s="159"/>
      <c r="TNP22" s="160"/>
      <c r="TNQ22" s="159"/>
      <c r="TNR22" s="159"/>
      <c r="TNS22" s="161"/>
      <c r="TNV22" s="160"/>
      <c r="TNW22" s="158"/>
      <c r="TNX22" s="159"/>
      <c r="TNZ22" s="159"/>
      <c r="TOA22" s="160"/>
      <c r="TOB22" s="158"/>
      <c r="TOC22" s="159"/>
      <c r="TOD22" s="31"/>
      <c r="TOE22" s="159"/>
      <c r="TOF22" s="160"/>
      <c r="TOG22" s="159"/>
      <c r="TOH22" s="159"/>
      <c r="TOI22" s="161"/>
      <c r="TOL22" s="160"/>
      <c r="TOM22" s="158"/>
      <c r="TON22" s="159"/>
      <c r="TOP22" s="159"/>
      <c r="TOQ22" s="160"/>
      <c r="TOR22" s="158"/>
      <c r="TOS22" s="159"/>
      <c r="TOT22" s="31"/>
      <c r="TOU22" s="159"/>
      <c r="TOV22" s="160"/>
      <c r="TOW22" s="159"/>
      <c r="TOX22" s="159"/>
      <c r="TOY22" s="161"/>
      <c r="TPB22" s="160"/>
      <c r="TPC22" s="158"/>
      <c r="TPD22" s="159"/>
      <c r="TPF22" s="159"/>
      <c r="TPG22" s="160"/>
      <c r="TPH22" s="158"/>
      <c r="TPI22" s="159"/>
      <c r="TPJ22" s="31"/>
      <c r="TPK22" s="159"/>
      <c r="TPL22" s="160"/>
      <c r="TPM22" s="159"/>
      <c r="TPN22" s="159"/>
      <c r="TPO22" s="161"/>
      <c r="TPR22" s="160"/>
      <c r="TPS22" s="158"/>
      <c r="TPT22" s="159"/>
      <c r="TPV22" s="159"/>
      <c r="TPW22" s="160"/>
      <c r="TPX22" s="158"/>
      <c r="TPY22" s="159"/>
      <c r="TPZ22" s="31"/>
      <c r="TQA22" s="159"/>
      <c r="TQB22" s="160"/>
      <c r="TQC22" s="159"/>
      <c r="TQD22" s="159"/>
      <c r="TQE22" s="161"/>
      <c r="TQH22" s="160"/>
      <c r="TQI22" s="158"/>
      <c r="TQJ22" s="159"/>
      <c r="TQL22" s="159"/>
      <c r="TQM22" s="160"/>
      <c r="TQN22" s="158"/>
      <c r="TQO22" s="159"/>
      <c r="TQP22" s="31"/>
      <c r="TQQ22" s="159"/>
      <c r="TQR22" s="160"/>
      <c r="TQS22" s="159"/>
      <c r="TQT22" s="159"/>
      <c r="TQU22" s="161"/>
      <c r="TQX22" s="160"/>
      <c r="TQY22" s="158"/>
      <c r="TQZ22" s="159"/>
      <c r="TRB22" s="159"/>
      <c r="TRC22" s="160"/>
      <c r="TRD22" s="158"/>
      <c r="TRE22" s="159"/>
      <c r="TRF22" s="31"/>
      <c r="TRG22" s="159"/>
      <c r="TRH22" s="160"/>
      <c r="TRI22" s="159"/>
      <c r="TRJ22" s="159"/>
      <c r="TRK22" s="161"/>
      <c r="TRN22" s="160"/>
      <c r="TRO22" s="158"/>
      <c r="TRP22" s="159"/>
      <c r="TRR22" s="159"/>
      <c r="TRS22" s="160"/>
      <c r="TRT22" s="158"/>
      <c r="TRU22" s="159"/>
      <c r="TRV22" s="31"/>
      <c r="TRW22" s="159"/>
      <c r="TRX22" s="160"/>
      <c r="TRY22" s="159"/>
      <c r="TRZ22" s="159"/>
      <c r="TSA22" s="161"/>
      <c r="TSD22" s="160"/>
      <c r="TSE22" s="158"/>
      <c r="TSF22" s="159"/>
      <c r="TSH22" s="159"/>
      <c r="TSI22" s="160"/>
      <c r="TSJ22" s="158"/>
      <c r="TSK22" s="159"/>
      <c r="TSL22" s="31"/>
      <c r="TSM22" s="159"/>
      <c r="TSN22" s="160"/>
      <c r="TSO22" s="159"/>
      <c r="TSP22" s="159"/>
      <c r="TSQ22" s="161"/>
      <c r="TST22" s="160"/>
      <c r="TSU22" s="158"/>
      <c r="TSV22" s="159"/>
      <c r="TSX22" s="159"/>
      <c r="TSY22" s="160"/>
      <c r="TSZ22" s="158"/>
      <c r="TTA22" s="159"/>
      <c r="TTB22" s="31"/>
      <c r="TTC22" s="159"/>
      <c r="TTD22" s="160"/>
      <c r="TTE22" s="159"/>
      <c r="TTF22" s="159"/>
      <c r="TTG22" s="161"/>
      <c r="TTJ22" s="160"/>
      <c r="TTK22" s="158"/>
      <c r="TTL22" s="159"/>
      <c r="TTN22" s="159"/>
      <c r="TTO22" s="160"/>
      <c r="TTP22" s="158"/>
      <c r="TTQ22" s="159"/>
      <c r="TTR22" s="31"/>
      <c r="TTS22" s="159"/>
      <c r="TTT22" s="160"/>
      <c r="TTU22" s="159"/>
      <c r="TTV22" s="159"/>
      <c r="TTW22" s="161"/>
      <c r="TTZ22" s="160"/>
      <c r="TUA22" s="158"/>
      <c r="TUB22" s="159"/>
      <c r="TUD22" s="159"/>
      <c r="TUE22" s="160"/>
      <c r="TUF22" s="158"/>
      <c r="TUG22" s="159"/>
      <c r="TUH22" s="31"/>
      <c r="TUI22" s="159"/>
      <c r="TUJ22" s="160"/>
      <c r="TUK22" s="159"/>
      <c r="TUL22" s="159"/>
      <c r="TUM22" s="161"/>
      <c r="TUP22" s="160"/>
      <c r="TUQ22" s="158"/>
      <c r="TUR22" s="159"/>
      <c r="TUT22" s="159"/>
      <c r="TUU22" s="160"/>
      <c r="TUV22" s="158"/>
      <c r="TUW22" s="159"/>
      <c r="TUX22" s="31"/>
      <c r="TUY22" s="159"/>
      <c r="TUZ22" s="160"/>
      <c r="TVA22" s="159"/>
      <c r="TVB22" s="159"/>
      <c r="TVC22" s="161"/>
      <c r="TVF22" s="160"/>
      <c r="TVG22" s="158"/>
      <c r="TVH22" s="159"/>
      <c r="TVJ22" s="159"/>
      <c r="TVK22" s="160"/>
      <c r="TVL22" s="158"/>
      <c r="TVM22" s="159"/>
      <c r="TVN22" s="31"/>
      <c r="TVO22" s="159"/>
      <c r="TVP22" s="160"/>
      <c r="TVQ22" s="159"/>
      <c r="TVR22" s="159"/>
      <c r="TVS22" s="161"/>
      <c r="TVV22" s="160"/>
      <c r="TVW22" s="158"/>
      <c r="TVX22" s="159"/>
      <c r="TVZ22" s="159"/>
      <c r="TWA22" s="160"/>
      <c r="TWB22" s="158"/>
      <c r="TWC22" s="159"/>
      <c r="TWD22" s="31"/>
      <c r="TWE22" s="159"/>
      <c r="TWF22" s="160"/>
      <c r="TWG22" s="159"/>
      <c r="TWH22" s="159"/>
      <c r="TWI22" s="161"/>
      <c r="TWL22" s="160"/>
      <c r="TWM22" s="158"/>
      <c r="TWN22" s="159"/>
      <c r="TWP22" s="159"/>
      <c r="TWQ22" s="160"/>
      <c r="TWR22" s="158"/>
      <c r="TWS22" s="159"/>
      <c r="TWT22" s="31"/>
      <c r="TWU22" s="159"/>
      <c r="TWV22" s="160"/>
      <c r="TWW22" s="159"/>
      <c r="TWX22" s="159"/>
      <c r="TWY22" s="161"/>
      <c r="TXB22" s="160"/>
      <c r="TXC22" s="158"/>
      <c r="TXD22" s="159"/>
      <c r="TXF22" s="159"/>
      <c r="TXG22" s="160"/>
      <c r="TXH22" s="158"/>
      <c r="TXI22" s="159"/>
      <c r="TXJ22" s="31"/>
      <c r="TXK22" s="159"/>
      <c r="TXL22" s="160"/>
      <c r="TXM22" s="159"/>
      <c r="TXN22" s="159"/>
      <c r="TXO22" s="161"/>
      <c r="TXR22" s="160"/>
      <c r="TXS22" s="158"/>
      <c r="TXT22" s="159"/>
      <c r="TXV22" s="159"/>
      <c r="TXW22" s="160"/>
      <c r="TXX22" s="158"/>
      <c r="TXY22" s="159"/>
      <c r="TXZ22" s="31"/>
      <c r="TYA22" s="159"/>
      <c r="TYB22" s="160"/>
      <c r="TYC22" s="159"/>
      <c r="TYD22" s="159"/>
      <c r="TYE22" s="161"/>
      <c r="TYH22" s="160"/>
      <c r="TYI22" s="158"/>
      <c r="TYJ22" s="159"/>
      <c r="TYL22" s="159"/>
      <c r="TYM22" s="160"/>
      <c r="TYN22" s="158"/>
      <c r="TYO22" s="159"/>
      <c r="TYP22" s="31"/>
      <c r="TYQ22" s="159"/>
      <c r="TYR22" s="160"/>
      <c r="TYS22" s="159"/>
      <c r="TYT22" s="159"/>
      <c r="TYU22" s="161"/>
      <c r="TYX22" s="160"/>
      <c r="TYY22" s="158"/>
      <c r="TYZ22" s="159"/>
      <c r="TZB22" s="159"/>
      <c r="TZC22" s="160"/>
      <c r="TZD22" s="158"/>
      <c r="TZE22" s="159"/>
      <c r="TZF22" s="31"/>
      <c r="TZG22" s="159"/>
      <c r="TZH22" s="160"/>
      <c r="TZI22" s="159"/>
      <c r="TZJ22" s="159"/>
      <c r="TZK22" s="161"/>
      <c r="TZN22" s="160"/>
      <c r="TZO22" s="158"/>
      <c r="TZP22" s="159"/>
      <c r="TZR22" s="159"/>
      <c r="TZS22" s="160"/>
      <c r="TZT22" s="158"/>
      <c r="TZU22" s="159"/>
      <c r="TZV22" s="31"/>
      <c r="TZW22" s="159"/>
      <c r="TZX22" s="160"/>
      <c r="TZY22" s="159"/>
      <c r="TZZ22" s="159"/>
      <c r="UAA22" s="161"/>
      <c r="UAD22" s="160"/>
      <c r="UAE22" s="158"/>
      <c r="UAF22" s="159"/>
      <c r="UAH22" s="159"/>
      <c r="UAI22" s="160"/>
      <c r="UAJ22" s="158"/>
      <c r="UAK22" s="159"/>
      <c r="UAL22" s="31"/>
      <c r="UAM22" s="159"/>
      <c r="UAN22" s="160"/>
      <c r="UAO22" s="159"/>
      <c r="UAP22" s="159"/>
      <c r="UAQ22" s="161"/>
      <c r="UAT22" s="160"/>
      <c r="UAU22" s="158"/>
      <c r="UAV22" s="159"/>
      <c r="UAX22" s="159"/>
      <c r="UAY22" s="160"/>
      <c r="UAZ22" s="158"/>
      <c r="UBA22" s="159"/>
      <c r="UBB22" s="31"/>
      <c r="UBC22" s="159"/>
      <c r="UBD22" s="160"/>
      <c r="UBE22" s="159"/>
      <c r="UBF22" s="159"/>
      <c r="UBG22" s="161"/>
      <c r="UBJ22" s="160"/>
      <c r="UBK22" s="158"/>
      <c r="UBL22" s="159"/>
      <c r="UBN22" s="159"/>
      <c r="UBO22" s="160"/>
      <c r="UBP22" s="158"/>
      <c r="UBQ22" s="159"/>
      <c r="UBR22" s="31"/>
      <c r="UBS22" s="159"/>
      <c r="UBT22" s="160"/>
      <c r="UBU22" s="159"/>
      <c r="UBV22" s="159"/>
      <c r="UBW22" s="161"/>
      <c r="UBZ22" s="160"/>
      <c r="UCA22" s="158"/>
      <c r="UCB22" s="159"/>
      <c r="UCD22" s="159"/>
      <c r="UCE22" s="160"/>
      <c r="UCF22" s="158"/>
      <c r="UCG22" s="159"/>
      <c r="UCH22" s="31"/>
      <c r="UCI22" s="159"/>
      <c r="UCJ22" s="160"/>
      <c r="UCK22" s="159"/>
      <c r="UCL22" s="159"/>
      <c r="UCM22" s="161"/>
      <c r="UCP22" s="160"/>
      <c r="UCQ22" s="158"/>
      <c r="UCR22" s="159"/>
      <c r="UCT22" s="159"/>
      <c r="UCU22" s="160"/>
      <c r="UCV22" s="158"/>
      <c r="UCW22" s="159"/>
      <c r="UCX22" s="31"/>
      <c r="UCY22" s="159"/>
      <c r="UCZ22" s="160"/>
      <c r="UDA22" s="159"/>
      <c r="UDB22" s="159"/>
      <c r="UDC22" s="161"/>
      <c r="UDF22" s="160"/>
      <c r="UDG22" s="158"/>
      <c r="UDH22" s="159"/>
      <c r="UDJ22" s="159"/>
      <c r="UDK22" s="160"/>
      <c r="UDL22" s="158"/>
      <c r="UDM22" s="159"/>
      <c r="UDN22" s="31"/>
      <c r="UDO22" s="159"/>
      <c r="UDP22" s="160"/>
      <c r="UDQ22" s="159"/>
      <c r="UDR22" s="159"/>
      <c r="UDS22" s="161"/>
      <c r="UDV22" s="160"/>
      <c r="UDW22" s="158"/>
      <c r="UDX22" s="159"/>
      <c r="UDZ22" s="159"/>
      <c r="UEA22" s="160"/>
      <c r="UEB22" s="158"/>
      <c r="UEC22" s="159"/>
      <c r="UED22" s="31"/>
      <c r="UEE22" s="159"/>
      <c r="UEF22" s="160"/>
      <c r="UEG22" s="159"/>
      <c r="UEH22" s="159"/>
      <c r="UEI22" s="161"/>
      <c r="UEL22" s="160"/>
      <c r="UEM22" s="158"/>
      <c r="UEN22" s="159"/>
      <c r="UEP22" s="159"/>
      <c r="UEQ22" s="160"/>
      <c r="UER22" s="158"/>
      <c r="UES22" s="159"/>
      <c r="UET22" s="31"/>
      <c r="UEU22" s="159"/>
      <c r="UEV22" s="160"/>
      <c r="UEW22" s="159"/>
      <c r="UEX22" s="159"/>
      <c r="UEY22" s="161"/>
      <c r="UFB22" s="160"/>
      <c r="UFC22" s="158"/>
      <c r="UFD22" s="159"/>
      <c r="UFF22" s="159"/>
      <c r="UFG22" s="160"/>
      <c r="UFH22" s="158"/>
      <c r="UFI22" s="159"/>
      <c r="UFJ22" s="31"/>
      <c r="UFK22" s="159"/>
      <c r="UFL22" s="160"/>
      <c r="UFM22" s="159"/>
      <c r="UFN22" s="159"/>
      <c r="UFO22" s="161"/>
      <c r="UFR22" s="160"/>
      <c r="UFS22" s="158"/>
      <c r="UFT22" s="159"/>
      <c r="UFV22" s="159"/>
      <c r="UFW22" s="160"/>
      <c r="UFX22" s="158"/>
      <c r="UFY22" s="159"/>
      <c r="UFZ22" s="31"/>
      <c r="UGA22" s="159"/>
      <c r="UGB22" s="160"/>
      <c r="UGC22" s="159"/>
      <c r="UGD22" s="159"/>
      <c r="UGE22" s="161"/>
      <c r="UGH22" s="160"/>
      <c r="UGI22" s="158"/>
      <c r="UGJ22" s="159"/>
      <c r="UGL22" s="159"/>
      <c r="UGM22" s="160"/>
      <c r="UGN22" s="158"/>
      <c r="UGO22" s="159"/>
      <c r="UGP22" s="31"/>
      <c r="UGQ22" s="159"/>
      <c r="UGR22" s="160"/>
      <c r="UGS22" s="159"/>
      <c r="UGT22" s="159"/>
      <c r="UGU22" s="161"/>
      <c r="UGX22" s="160"/>
      <c r="UGY22" s="158"/>
      <c r="UGZ22" s="159"/>
      <c r="UHB22" s="159"/>
      <c r="UHC22" s="160"/>
      <c r="UHD22" s="158"/>
      <c r="UHE22" s="159"/>
      <c r="UHF22" s="31"/>
      <c r="UHG22" s="159"/>
      <c r="UHH22" s="160"/>
      <c r="UHI22" s="159"/>
      <c r="UHJ22" s="159"/>
      <c r="UHK22" s="161"/>
      <c r="UHN22" s="160"/>
      <c r="UHO22" s="158"/>
      <c r="UHP22" s="159"/>
      <c r="UHR22" s="159"/>
      <c r="UHS22" s="160"/>
      <c r="UHT22" s="158"/>
      <c r="UHU22" s="159"/>
      <c r="UHV22" s="31"/>
      <c r="UHW22" s="159"/>
      <c r="UHX22" s="160"/>
      <c r="UHY22" s="159"/>
      <c r="UHZ22" s="159"/>
      <c r="UIA22" s="161"/>
      <c r="UID22" s="160"/>
      <c r="UIE22" s="158"/>
      <c r="UIF22" s="159"/>
      <c r="UIH22" s="159"/>
      <c r="UII22" s="160"/>
      <c r="UIJ22" s="158"/>
      <c r="UIK22" s="159"/>
      <c r="UIL22" s="31"/>
      <c r="UIM22" s="159"/>
      <c r="UIN22" s="160"/>
      <c r="UIO22" s="159"/>
      <c r="UIP22" s="159"/>
      <c r="UIQ22" s="161"/>
      <c r="UIT22" s="160"/>
      <c r="UIU22" s="158"/>
      <c r="UIV22" s="159"/>
      <c r="UIX22" s="159"/>
      <c r="UIY22" s="160"/>
      <c r="UIZ22" s="158"/>
      <c r="UJA22" s="159"/>
      <c r="UJB22" s="31"/>
      <c r="UJC22" s="159"/>
      <c r="UJD22" s="160"/>
      <c r="UJE22" s="159"/>
      <c r="UJF22" s="159"/>
      <c r="UJG22" s="161"/>
      <c r="UJJ22" s="160"/>
      <c r="UJK22" s="158"/>
      <c r="UJL22" s="159"/>
      <c r="UJN22" s="159"/>
      <c r="UJO22" s="160"/>
      <c r="UJP22" s="158"/>
      <c r="UJQ22" s="159"/>
      <c r="UJR22" s="31"/>
      <c r="UJS22" s="159"/>
      <c r="UJT22" s="160"/>
      <c r="UJU22" s="159"/>
      <c r="UJV22" s="159"/>
      <c r="UJW22" s="161"/>
      <c r="UJZ22" s="160"/>
      <c r="UKA22" s="158"/>
      <c r="UKB22" s="159"/>
      <c r="UKD22" s="159"/>
      <c r="UKE22" s="160"/>
      <c r="UKF22" s="158"/>
      <c r="UKG22" s="159"/>
      <c r="UKH22" s="31"/>
      <c r="UKI22" s="159"/>
      <c r="UKJ22" s="160"/>
      <c r="UKK22" s="159"/>
      <c r="UKL22" s="159"/>
      <c r="UKM22" s="161"/>
      <c r="UKP22" s="160"/>
      <c r="UKQ22" s="158"/>
      <c r="UKR22" s="159"/>
      <c r="UKT22" s="159"/>
      <c r="UKU22" s="160"/>
      <c r="UKV22" s="158"/>
      <c r="UKW22" s="159"/>
      <c r="UKX22" s="31"/>
      <c r="UKY22" s="159"/>
      <c r="UKZ22" s="160"/>
      <c r="ULA22" s="159"/>
      <c r="ULB22" s="159"/>
      <c r="ULC22" s="161"/>
      <c r="ULF22" s="160"/>
      <c r="ULG22" s="158"/>
      <c r="ULH22" s="159"/>
      <c r="ULJ22" s="159"/>
      <c r="ULK22" s="160"/>
      <c r="ULL22" s="158"/>
      <c r="ULM22" s="159"/>
      <c r="ULN22" s="31"/>
      <c r="ULO22" s="159"/>
      <c r="ULP22" s="160"/>
      <c r="ULQ22" s="159"/>
      <c r="ULR22" s="159"/>
      <c r="ULS22" s="161"/>
      <c r="ULV22" s="160"/>
      <c r="ULW22" s="158"/>
      <c r="ULX22" s="159"/>
      <c r="ULZ22" s="159"/>
      <c r="UMA22" s="160"/>
      <c r="UMB22" s="158"/>
      <c r="UMC22" s="159"/>
      <c r="UMD22" s="31"/>
      <c r="UME22" s="159"/>
      <c r="UMF22" s="160"/>
      <c r="UMG22" s="159"/>
      <c r="UMH22" s="159"/>
      <c r="UMI22" s="161"/>
      <c r="UML22" s="160"/>
      <c r="UMM22" s="158"/>
      <c r="UMN22" s="159"/>
      <c r="UMP22" s="159"/>
      <c r="UMQ22" s="160"/>
      <c r="UMR22" s="158"/>
      <c r="UMS22" s="159"/>
      <c r="UMT22" s="31"/>
      <c r="UMU22" s="159"/>
      <c r="UMV22" s="160"/>
      <c r="UMW22" s="159"/>
      <c r="UMX22" s="159"/>
      <c r="UMY22" s="161"/>
      <c r="UNB22" s="160"/>
      <c r="UNC22" s="158"/>
      <c r="UND22" s="159"/>
      <c r="UNF22" s="159"/>
      <c r="UNG22" s="160"/>
      <c r="UNH22" s="158"/>
      <c r="UNI22" s="159"/>
      <c r="UNJ22" s="31"/>
      <c r="UNK22" s="159"/>
      <c r="UNL22" s="160"/>
      <c r="UNM22" s="159"/>
      <c r="UNN22" s="159"/>
      <c r="UNO22" s="161"/>
      <c r="UNR22" s="160"/>
      <c r="UNS22" s="158"/>
      <c r="UNT22" s="159"/>
      <c r="UNV22" s="159"/>
      <c r="UNW22" s="160"/>
      <c r="UNX22" s="158"/>
      <c r="UNY22" s="159"/>
      <c r="UNZ22" s="31"/>
      <c r="UOA22" s="159"/>
      <c r="UOB22" s="160"/>
      <c r="UOC22" s="159"/>
      <c r="UOD22" s="159"/>
      <c r="UOE22" s="161"/>
      <c r="UOH22" s="160"/>
      <c r="UOI22" s="158"/>
      <c r="UOJ22" s="159"/>
      <c r="UOL22" s="159"/>
      <c r="UOM22" s="160"/>
      <c r="UON22" s="158"/>
      <c r="UOO22" s="159"/>
      <c r="UOP22" s="31"/>
      <c r="UOQ22" s="159"/>
      <c r="UOR22" s="160"/>
      <c r="UOS22" s="159"/>
      <c r="UOT22" s="159"/>
      <c r="UOU22" s="161"/>
      <c r="UOX22" s="160"/>
      <c r="UOY22" s="158"/>
      <c r="UOZ22" s="159"/>
      <c r="UPB22" s="159"/>
      <c r="UPC22" s="160"/>
      <c r="UPD22" s="158"/>
      <c r="UPE22" s="159"/>
      <c r="UPF22" s="31"/>
      <c r="UPG22" s="159"/>
      <c r="UPH22" s="160"/>
      <c r="UPI22" s="159"/>
      <c r="UPJ22" s="159"/>
      <c r="UPK22" s="161"/>
      <c r="UPN22" s="160"/>
      <c r="UPO22" s="158"/>
      <c r="UPP22" s="159"/>
      <c r="UPR22" s="159"/>
      <c r="UPS22" s="160"/>
      <c r="UPT22" s="158"/>
      <c r="UPU22" s="159"/>
      <c r="UPV22" s="31"/>
      <c r="UPW22" s="159"/>
      <c r="UPX22" s="160"/>
      <c r="UPY22" s="159"/>
      <c r="UPZ22" s="159"/>
      <c r="UQA22" s="161"/>
      <c r="UQD22" s="160"/>
      <c r="UQE22" s="158"/>
      <c r="UQF22" s="159"/>
      <c r="UQH22" s="159"/>
      <c r="UQI22" s="160"/>
      <c r="UQJ22" s="158"/>
      <c r="UQK22" s="159"/>
      <c r="UQL22" s="31"/>
      <c r="UQM22" s="159"/>
      <c r="UQN22" s="160"/>
      <c r="UQO22" s="159"/>
      <c r="UQP22" s="159"/>
      <c r="UQQ22" s="161"/>
      <c r="UQT22" s="160"/>
      <c r="UQU22" s="158"/>
      <c r="UQV22" s="159"/>
      <c r="UQX22" s="159"/>
      <c r="UQY22" s="160"/>
      <c r="UQZ22" s="158"/>
      <c r="URA22" s="159"/>
      <c r="URB22" s="31"/>
      <c r="URC22" s="159"/>
      <c r="URD22" s="160"/>
      <c r="URE22" s="159"/>
      <c r="URF22" s="159"/>
      <c r="URG22" s="161"/>
      <c r="URJ22" s="160"/>
      <c r="URK22" s="158"/>
      <c r="URL22" s="159"/>
      <c r="URN22" s="159"/>
      <c r="URO22" s="160"/>
      <c r="URP22" s="158"/>
      <c r="URQ22" s="159"/>
      <c r="URR22" s="31"/>
      <c r="URS22" s="159"/>
      <c r="URT22" s="160"/>
      <c r="URU22" s="159"/>
      <c r="URV22" s="159"/>
      <c r="URW22" s="161"/>
      <c r="URZ22" s="160"/>
      <c r="USA22" s="158"/>
      <c r="USB22" s="159"/>
      <c r="USD22" s="159"/>
      <c r="USE22" s="160"/>
      <c r="USF22" s="158"/>
      <c r="USG22" s="159"/>
      <c r="USH22" s="31"/>
      <c r="USI22" s="159"/>
      <c r="USJ22" s="160"/>
      <c r="USK22" s="159"/>
      <c r="USL22" s="159"/>
      <c r="USM22" s="161"/>
      <c r="USP22" s="160"/>
      <c r="USQ22" s="158"/>
      <c r="USR22" s="159"/>
      <c r="UST22" s="159"/>
      <c r="USU22" s="160"/>
      <c r="USV22" s="158"/>
      <c r="USW22" s="159"/>
      <c r="USX22" s="31"/>
      <c r="USY22" s="159"/>
      <c r="USZ22" s="160"/>
      <c r="UTA22" s="159"/>
      <c r="UTB22" s="159"/>
      <c r="UTC22" s="161"/>
      <c r="UTF22" s="160"/>
      <c r="UTG22" s="158"/>
      <c r="UTH22" s="159"/>
      <c r="UTJ22" s="159"/>
      <c r="UTK22" s="160"/>
      <c r="UTL22" s="158"/>
      <c r="UTM22" s="159"/>
      <c r="UTN22" s="31"/>
      <c r="UTO22" s="159"/>
      <c r="UTP22" s="160"/>
      <c r="UTQ22" s="159"/>
      <c r="UTR22" s="159"/>
      <c r="UTS22" s="161"/>
      <c r="UTV22" s="160"/>
      <c r="UTW22" s="158"/>
      <c r="UTX22" s="159"/>
      <c r="UTZ22" s="159"/>
      <c r="UUA22" s="160"/>
      <c r="UUB22" s="158"/>
      <c r="UUC22" s="159"/>
      <c r="UUD22" s="31"/>
      <c r="UUE22" s="159"/>
      <c r="UUF22" s="160"/>
      <c r="UUG22" s="159"/>
      <c r="UUH22" s="159"/>
      <c r="UUI22" s="161"/>
      <c r="UUL22" s="160"/>
      <c r="UUM22" s="158"/>
      <c r="UUN22" s="159"/>
      <c r="UUP22" s="159"/>
      <c r="UUQ22" s="160"/>
      <c r="UUR22" s="158"/>
      <c r="UUS22" s="159"/>
      <c r="UUT22" s="31"/>
      <c r="UUU22" s="159"/>
      <c r="UUV22" s="160"/>
      <c r="UUW22" s="159"/>
      <c r="UUX22" s="159"/>
      <c r="UUY22" s="161"/>
      <c r="UVB22" s="160"/>
      <c r="UVC22" s="158"/>
      <c r="UVD22" s="159"/>
      <c r="UVF22" s="159"/>
      <c r="UVG22" s="160"/>
      <c r="UVH22" s="158"/>
      <c r="UVI22" s="159"/>
      <c r="UVJ22" s="31"/>
      <c r="UVK22" s="159"/>
      <c r="UVL22" s="160"/>
      <c r="UVM22" s="159"/>
      <c r="UVN22" s="159"/>
      <c r="UVO22" s="161"/>
      <c r="UVR22" s="160"/>
      <c r="UVS22" s="158"/>
      <c r="UVT22" s="159"/>
      <c r="UVV22" s="159"/>
      <c r="UVW22" s="160"/>
      <c r="UVX22" s="158"/>
      <c r="UVY22" s="159"/>
      <c r="UVZ22" s="31"/>
      <c r="UWA22" s="159"/>
      <c r="UWB22" s="160"/>
      <c r="UWC22" s="159"/>
      <c r="UWD22" s="159"/>
      <c r="UWE22" s="161"/>
      <c r="UWH22" s="160"/>
      <c r="UWI22" s="158"/>
      <c r="UWJ22" s="159"/>
      <c r="UWL22" s="159"/>
      <c r="UWM22" s="160"/>
      <c r="UWN22" s="158"/>
      <c r="UWO22" s="159"/>
      <c r="UWP22" s="31"/>
      <c r="UWQ22" s="159"/>
      <c r="UWR22" s="160"/>
      <c r="UWS22" s="159"/>
      <c r="UWT22" s="159"/>
      <c r="UWU22" s="161"/>
      <c r="UWX22" s="160"/>
      <c r="UWY22" s="158"/>
      <c r="UWZ22" s="159"/>
      <c r="UXB22" s="159"/>
      <c r="UXC22" s="160"/>
      <c r="UXD22" s="158"/>
      <c r="UXE22" s="159"/>
      <c r="UXF22" s="31"/>
      <c r="UXG22" s="159"/>
      <c r="UXH22" s="160"/>
      <c r="UXI22" s="159"/>
      <c r="UXJ22" s="159"/>
      <c r="UXK22" s="161"/>
      <c r="UXN22" s="160"/>
      <c r="UXO22" s="158"/>
      <c r="UXP22" s="159"/>
      <c r="UXR22" s="159"/>
      <c r="UXS22" s="160"/>
      <c r="UXT22" s="158"/>
      <c r="UXU22" s="159"/>
      <c r="UXV22" s="31"/>
      <c r="UXW22" s="159"/>
      <c r="UXX22" s="160"/>
      <c r="UXY22" s="159"/>
      <c r="UXZ22" s="159"/>
      <c r="UYA22" s="161"/>
      <c r="UYD22" s="160"/>
      <c r="UYE22" s="158"/>
      <c r="UYF22" s="159"/>
      <c r="UYH22" s="159"/>
      <c r="UYI22" s="160"/>
      <c r="UYJ22" s="158"/>
      <c r="UYK22" s="159"/>
      <c r="UYL22" s="31"/>
      <c r="UYM22" s="159"/>
      <c r="UYN22" s="160"/>
      <c r="UYO22" s="159"/>
      <c r="UYP22" s="159"/>
      <c r="UYQ22" s="161"/>
      <c r="UYT22" s="160"/>
      <c r="UYU22" s="158"/>
      <c r="UYV22" s="159"/>
      <c r="UYX22" s="159"/>
      <c r="UYY22" s="160"/>
      <c r="UYZ22" s="158"/>
      <c r="UZA22" s="159"/>
      <c r="UZB22" s="31"/>
      <c r="UZC22" s="159"/>
      <c r="UZD22" s="160"/>
      <c r="UZE22" s="159"/>
      <c r="UZF22" s="159"/>
      <c r="UZG22" s="161"/>
      <c r="UZJ22" s="160"/>
      <c r="UZK22" s="158"/>
      <c r="UZL22" s="159"/>
      <c r="UZN22" s="159"/>
      <c r="UZO22" s="160"/>
      <c r="UZP22" s="158"/>
      <c r="UZQ22" s="159"/>
      <c r="UZR22" s="31"/>
      <c r="UZS22" s="159"/>
      <c r="UZT22" s="160"/>
      <c r="UZU22" s="159"/>
      <c r="UZV22" s="159"/>
      <c r="UZW22" s="161"/>
      <c r="UZZ22" s="160"/>
      <c r="VAA22" s="158"/>
      <c r="VAB22" s="159"/>
      <c r="VAD22" s="159"/>
      <c r="VAE22" s="160"/>
      <c r="VAF22" s="158"/>
      <c r="VAG22" s="159"/>
      <c r="VAH22" s="31"/>
      <c r="VAI22" s="159"/>
      <c r="VAJ22" s="160"/>
      <c r="VAK22" s="159"/>
      <c r="VAL22" s="159"/>
      <c r="VAM22" s="161"/>
      <c r="VAP22" s="160"/>
      <c r="VAQ22" s="158"/>
      <c r="VAR22" s="159"/>
      <c r="VAT22" s="159"/>
      <c r="VAU22" s="160"/>
      <c r="VAV22" s="158"/>
      <c r="VAW22" s="159"/>
      <c r="VAX22" s="31"/>
      <c r="VAY22" s="159"/>
      <c r="VAZ22" s="160"/>
      <c r="VBA22" s="159"/>
      <c r="VBB22" s="159"/>
      <c r="VBC22" s="161"/>
      <c r="VBF22" s="160"/>
      <c r="VBG22" s="158"/>
      <c r="VBH22" s="159"/>
      <c r="VBJ22" s="159"/>
      <c r="VBK22" s="160"/>
      <c r="VBL22" s="158"/>
      <c r="VBM22" s="159"/>
      <c r="VBN22" s="31"/>
      <c r="VBO22" s="159"/>
      <c r="VBP22" s="160"/>
      <c r="VBQ22" s="159"/>
      <c r="VBR22" s="159"/>
      <c r="VBS22" s="161"/>
      <c r="VBV22" s="160"/>
      <c r="VBW22" s="158"/>
      <c r="VBX22" s="159"/>
      <c r="VBZ22" s="159"/>
      <c r="VCA22" s="160"/>
      <c r="VCB22" s="158"/>
      <c r="VCC22" s="159"/>
      <c r="VCD22" s="31"/>
      <c r="VCE22" s="159"/>
      <c r="VCF22" s="160"/>
      <c r="VCG22" s="159"/>
      <c r="VCH22" s="159"/>
      <c r="VCI22" s="161"/>
      <c r="VCL22" s="160"/>
      <c r="VCM22" s="158"/>
      <c r="VCN22" s="159"/>
      <c r="VCP22" s="159"/>
      <c r="VCQ22" s="160"/>
      <c r="VCR22" s="158"/>
      <c r="VCS22" s="159"/>
      <c r="VCT22" s="31"/>
      <c r="VCU22" s="159"/>
      <c r="VCV22" s="160"/>
      <c r="VCW22" s="159"/>
      <c r="VCX22" s="159"/>
      <c r="VCY22" s="161"/>
      <c r="VDB22" s="160"/>
      <c r="VDC22" s="158"/>
      <c r="VDD22" s="159"/>
      <c r="VDF22" s="159"/>
      <c r="VDG22" s="160"/>
      <c r="VDH22" s="158"/>
      <c r="VDI22" s="159"/>
      <c r="VDJ22" s="31"/>
      <c r="VDK22" s="159"/>
      <c r="VDL22" s="160"/>
      <c r="VDM22" s="159"/>
      <c r="VDN22" s="159"/>
      <c r="VDO22" s="161"/>
      <c r="VDR22" s="160"/>
      <c r="VDS22" s="158"/>
      <c r="VDT22" s="159"/>
      <c r="VDV22" s="159"/>
      <c r="VDW22" s="160"/>
      <c r="VDX22" s="158"/>
      <c r="VDY22" s="159"/>
      <c r="VDZ22" s="31"/>
      <c r="VEA22" s="159"/>
      <c r="VEB22" s="160"/>
      <c r="VEC22" s="159"/>
      <c r="VED22" s="159"/>
      <c r="VEE22" s="161"/>
      <c r="VEH22" s="160"/>
      <c r="VEI22" s="158"/>
      <c r="VEJ22" s="159"/>
      <c r="VEL22" s="159"/>
      <c r="VEM22" s="160"/>
      <c r="VEN22" s="158"/>
      <c r="VEO22" s="159"/>
      <c r="VEP22" s="31"/>
      <c r="VEQ22" s="159"/>
      <c r="VER22" s="160"/>
      <c r="VES22" s="159"/>
      <c r="VET22" s="159"/>
      <c r="VEU22" s="161"/>
      <c r="VEX22" s="160"/>
      <c r="VEY22" s="158"/>
      <c r="VEZ22" s="159"/>
      <c r="VFB22" s="159"/>
      <c r="VFC22" s="160"/>
      <c r="VFD22" s="158"/>
      <c r="VFE22" s="159"/>
      <c r="VFF22" s="31"/>
      <c r="VFG22" s="159"/>
      <c r="VFH22" s="160"/>
      <c r="VFI22" s="159"/>
      <c r="VFJ22" s="159"/>
      <c r="VFK22" s="161"/>
      <c r="VFN22" s="160"/>
      <c r="VFO22" s="158"/>
      <c r="VFP22" s="159"/>
      <c r="VFR22" s="159"/>
      <c r="VFS22" s="160"/>
      <c r="VFT22" s="158"/>
      <c r="VFU22" s="159"/>
      <c r="VFV22" s="31"/>
      <c r="VFW22" s="159"/>
      <c r="VFX22" s="160"/>
      <c r="VFY22" s="159"/>
      <c r="VFZ22" s="159"/>
      <c r="VGA22" s="161"/>
      <c r="VGD22" s="160"/>
      <c r="VGE22" s="158"/>
      <c r="VGF22" s="159"/>
      <c r="VGH22" s="159"/>
      <c r="VGI22" s="160"/>
      <c r="VGJ22" s="158"/>
      <c r="VGK22" s="159"/>
      <c r="VGL22" s="31"/>
      <c r="VGM22" s="159"/>
      <c r="VGN22" s="160"/>
      <c r="VGO22" s="159"/>
      <c r="VGP22" s="159"/>
      <c r="VGQ22" s="161"/>
      <c r="VGT22" s="160"/>
      <c r="VGU22" s="158"/>
      <c r="VGV22" s="159"/>
      <c r="VGX22" s="159"/>
      <c r="VGY22" s="160"/>
      <c r="VGZ22" s="158"/>
      <c r="VHA22" s="159"/>
      <c r="VHB22" s="31"/>
      <c r="VHC22" s="159"/>
      <c r="VHD22" s="160"/>
      <c r="VHE22" s="159"/>
      <c r="VHF22" s="159"/>
      <c r="VHG22" s="161"/>
      <c r="VHJ22" s="160"/>
      <c r="VHK22" s="158"/>
      <c r="VHL22" s="159"/>
      <c r="VHN22" s="159"/>
      <c r="VHO22" s="160"/>
      <c r="VHP22" s="158"/>
      <c r="VHQ22" s="159"/>
      <c r="VHR22" s="31"/>
      <c r="VHS22" s="159"/>
      <c r="VHT22" s="160"/>
      <c r="VHU22" s="159"/>
      <c r="VHV22" s="159"/>
      <c r="VHW22" s="161"/>
      <c r="VHZ22" s="160"/>
      <c r="VIA22" s="158"/>
      <c r="VIB22" s="159"/>
      <c r="VID22" s="159"/>
      <c r="VIE22" s="160"/>
      <c r="VIF22" s="158"/>
      <c r="VIG22" s="159"/>
      <c r="VIH22" s="31"/>
      <c r="VII22" s="159"/>
      <c r="VIJ22" s="160"/>
      <c r="VIK22" s="159"/>
      <c r="VIL22" s="159"/>
      <c r="VIM22" s="161"/>
      <c r="VIP22" s="160"/>
      <c r="VIQ22" s="158"/>
      <c r="VIR22" s="159"/>
      <c r="VIT22" s="159"/>
      <c r="VIU22" s="160"/>
      <c r="VIV22" s="158"/>
      <c r="VIW22" s="159"/>
      <c r="VIX22" s="31"/>
      <c r="VIY22" s="159"/>
      <c r="VIZ22" s="160"/>
      <c r="VJA22" s="159"/>
      <c r="VJB22" s="159"/>
      <c r="VJC22" s="161"/>
      <c r="VJF22" s="160"/>
      <c r="VJG22" s="158"/>
      <c r="VJH22" s="159"/>
      <c r="VJJ22" s="159"/>
      <c r="VJK22" s="160"/>
      <c r="VJL22" s="158"/>
      <c r="VJM22" s="159"/>
      <c r="VJN22" s="31"/>
      <c r="VJO22" s="159"/>
      <c r="VJP22" s="160"/>
      <c r="VJQ22" s="159"/>
      <c r="VJR22" s="159"/>
      <c r="VJS22" s="161"/>
      <c r="VJV22" s="160"/>
      <c r="VJW22" s="158"/>
      <c r="VJX22" s="159"/>
      <c r="VJZ22" s="159"/>
      <c r="VKA22" s="160"/>
      <c r="VKB22" s="158"/>
      <c r="VKC22" s="159"/>
      <c r="VKD22" s="31"/>
      <c r="VKE22" s="159"/>
      <c r="VKF22" s="160"/>
      <c r="VKG22" s="159"/>
      <c r="VKH22" s="159"/>
      <c r="VKI22" s="161"/>
      <c r="VKL22" s="160"/>
      <c r="VKM22" s="158"/>
      <c r="VKN22" s="159"/>
      <c r="VKP22" s="159"/>
      <c r="VKQ22" s="160"/>
      <c r="VKR22" s="158"/>
      <c r="VKS22" s="159"/>
      <c r="VKT22" s="31"/>
      <c r="VKU22" s="159"/>
      <c r="VKV22" s="160"/>
      <c r="VKW22" s="159"/>
      <c r="VKX22" s="159"/>
      <c r="VKY22" s="161"/>
      <c r="VLB22" s="160"/>
      <c r="VLC22" s="158"/>
      <c r="VLD22" s="159"/>
      <c r="VLF22" s="159"/>
      <c r="VLG22" s="160"/>
      <c r="VLH22" s="158"/>
      <c r="VLI22" s="159"/>
      <c r="VLJ22" s="31"/>
      <c r="VLK22" s="159"/>
      <c r="VLL22" s="160"/>
      <c r="VLM22" s="159"/>
      <c r="VLN22" s="159"/>
      <c r="VLO22" s="161"/>
      <c r="VLR22" s="160"/>
      <c r="VLS22" s="158"/>
      <c r="VLT22" s="159"/>
      <c r="VLV22" s="159"/>
      <c r="VLW22" s="160"/>
      <c r="VLX22" s="158"/>
      <c r="VLY22" s="159"/>
      <c r="VLZ22" s="31"/>
      <c r="VMA22" s="159"/>
      <c r="VMB22" s="160"/>
      <c r="VMC22" s="159"/>
      <c r="VMD22" s="159"/>
      <c r="VME22" s="161"/>
      <c r="VMH22" s="160"/>
      <c r="VMI22" s="158"/>
      <c r="VMJ22" s="159"/>
      <c r="VML22" s="159"/>
      <c r="VMM22" s="160"/>
      <c r="VMN22" s="158"/>
      <c r="VMO22" s="159"/>
      <c r="VMP22" s="31"/>
      <c r="VMQ22" s="159"/>
      <c r="VMR22" s="160"/>
      <c r="VMS22" s="159"/>
      <c r="VMT22" s="159"/>
      <c r="VMU22" s="161"/>
      <c r="VMX22" s="160"/>
      <c r="VMY22" s="158"/>
      <c r="VMZ22" s="159"/>
      <c r="VNB22" s="159"/>
      <c r="VNC22" s="160"/>
      <c r="VND22" s="158"/>
      <c r="VNE22" s="159"/>
      <c r="VNF22" s="31"/>
      <c r="VNG22" s="159"/>
      <c r="VNH22" s="160"/>
      <c r="VNI22" s="159"/>
      <c r="VNJ22" s="159"/>
      <c r="VNK22" s="161"/>
      <c r="VNN22" s="160"/>
      <c r="VNO22" s="158"/>
      <c r="VNP22" s="159"/>
      <c r="VNR22" s="159"/>
      <c r="VNS22" s="160"/>
      <c r="VNT22" s="158"/>
      <c r="VNU22" s="159"/>
      <c r="VNV22" s="31"/>
      <c r="VNW22" s="159"/>
      <c r="VNX22" s="160"/>
      <c r="VNY22" s="159"/>
      <c r="VNZ22" s="159"/>
      <c r="VOA22" s="161"/>
      <c r="VOD22" s="160"/>
      <c r="VOE22" s="158"/>
      <c r="VOF22" s="159"/>
      <c r="VOH22" s="159"/>
      <c r="VOI22" s="160"/>
      <c r="VOJ22" s="158"/>
      <c r="VOK22" s="159"/>
      <c r="VOL22" s="31"/>
      <c r="VOM22" s="159"/>
      <c r="VON22" s="160"/>
      <c r="VOO22" s="159"/>
      <c r="VOP22" s="159"/>
      <c r="VOQ22" s="161"/>
      <c r="VOT22" s="160"/>
      <c r="VOU22" s="158"/>
      <c r="VOV22" s="159"/>
      <c r="VOX22" s="159"/>
      <c r="VOY22" s="160"/>
      <c r="VOZ22" s="158"/>
      <c r="VPA22" s="159"/>
      <c r="VPB22" s="31"/>
      <c r="VPC22" s="159"/>
      <c r="VPD22" s="160"/>
      <c r="VPE22" s="159"/>
      <c r="VPF22" s="159"/>
      <c r="VPG22" s="161"/>
      <c r="VPJ22" s="160"/>
      <c r="VPK22" s="158"/>
      <c r="VPL22" s="159"/>
      <c r="VPN22" s="159"/>
      <c r="VPO22" s="160"/>
      <c r="VPP22" s="158"/>
      <c r="VPQ22" s="159"/>
      <c r="VPR22" s="31"/>
      <c r="VPS22" s="159"/>
      <c r="VPT22" s="160"/>
      <c r="VPU22" s="159"/>
      <c r="VPV22" s="159"/>
      <c r="VPW22" s="161"/>
      <c r="VPZ22" s="160"/>
      <c r="VQA22" s="158"/>
      <c r="VQB22" s="159"/>
      <c r="VQD22" s="159"/>
      <c r="VQE22" s="160"/>
      <c r="VQF22" s="158"/>
      <c r="VQG22" s="159"/>
      <c r="VQH22" s="31"/>
      <c r="VQI22" s="159"/>
      <c r="VQJ22" s="160"/>
      <c r="VQK22" s="159"/>
      <c r="VQL22" s="159"/>
      <c r="VQM22" s="161"/>
      <c r="VQP22" s="160"/>
      <c r="VQQ22" s="158"/>
      <c r="VQR22" s="159"/>
      <c r="VQT22" s="159"/>
      <c r="VQU22" s="160"/>
      <c r="VQV22" s="158"/>
      <c r="VQW22" s="159"/>
      <c r="VQX22" s="31"/>
      <c r="VQY22" s="159"/>
      <c r="VQZ22" s="160"/>
      <c r="VRA22" s="159"/>
      <c r="VRB22" s="159"/>
      <c r="VRC22" s="161"/>
      <c r="VRF22" s="160"/>
      <c r="VRG22" s="158"/>
      <c r="VRH22" s="159"/>
      <c r="VRJ22" s="159"/>
      <c r="VRK22" s="160"/>
      <c r="VRL22" s="158"/>
      <c r="VRM22" s="159"/>
      <c r="VRN22" s="31"/>
      <c r="VRO22" s="159"/>
      <c r="VRP22" s="160"/>
      <c r="VRQ22" s="159"/>
      <c r="VRR22" s="159"/>
      <c r="VRS22" s="161"/>
      <c r="VRV22" s="160"/>
      <c r="VRW22" s="158"/>
      <c r="VRX22" s="159"/>
      <c r="VRZ22" s="159"/>
      <c r="VSA22" s="160"/>
      <c r="VSB22" s="158"/>
      <c r="VSC22" s="159"/>
      <c r="VSD22" s="31"/>
      <c r="VSE22" s="159"/>
      <c r="VSF22" s="160"/>
      <c r="VSG22" s="159"/>
      <c r="VSH22" s="159"/>
      <c r="VSI22" s="161"/>
      <c r="VSL22" s="160"/>
      <c r="VSM22" s="158"/>
      <c r="VSN22" s="159"/>
      <c r="VSP22" s="159"/>
      <c r="VSQ22" s="160"/>
      <c r="VSR22" s="158"/>
      <c r="VSS22" s="159"/>
      <c r="VST22" s="31"/>
      <c r="VSU22" s="159"/>
      <c r="VSV22" s="160"/>
      <c r="VSW22" s="159"/>
      <c r="VSX22" s="159"/>
      <c r="VSY22" s="161"/>
      <c r="VTB22" s="160"/>
      <c r="VTC22" s="158"/>
      <c r="VTD22" s="159"/>
      <c r="VTF22" s="159"/>
      <c r="VTG22" s="160"/>
      <c r="VTH22" s="158"/>
      <c r="VTI22" s="159"/>
      <c r="VTJ22" s="31"/>
      <c r="VTK22" s="159"/>
      <c r="VTL22" s="160"/>
      <c r="VTM22" s="159"/>
      <c r="VTN22" s="159"/>
      <c r="VTO22" s="161"/>
      <c r="VTR22" s="160"/>
      <c r="VTS22" s="158"/>
      <c r="VTT22" s="159"/>
      <c r="VTV22" s="159"/>
      <c r="VTW22" s="160"/>
      <c r="VTX22" s="158"/>
      <c r="VTY22" s="159"/>
      <c r="VTZ22" s="31"/>
      <c r="VUA22" s="159"/>
      <c r="VUB22" s="160"/>
      <c r="VUC22" s="159"/>
      <c r="VUD22" s="159"/>
      <c r="VUE22" s="161"/>
      <c r="VUH22" s="160"/>
      <c r="VUI22" s="158"/>
      <c r="VUJ22" s="159"/>
      <c r="VUL22" s="159"/>
      <c r="VUM22" s="160"/>
      <c r="VUN22" s="158"/>
      <c r="VUO22" s="159"/>
      <c r="VUP22" s="31"/>
      <c r="VUQ22" s="159"/>
      <c r="VUR22" s="160"/>
      <c r="VUS22" s="159"/>
      <c r="VUT22" s="159"/>
      <c r="VUU22" s="161"/>
      <c r="VUX22" s="160"/>
      <c r="VUY22" s="158"/>
      <c r="VUZ22" s="159"/>
      <c r="VVB22" s="159"/>
      <c r="VVC22" s="160"/>
      <c r="VVD22" s="158"/>
      <c r="VVE22" s="159"/>
      <c r="VVF22" s="31"/>
      <c r="VVG22" s="159"/>
      <c r="VVH22" s="160"/>
      <c r="VVI22" s="159"/>
      <c r="VVJ22" s="159"/>
      <c r="VVK22" s="161"/>
      <c r="VVN22" s="160"/>
      <c r="VVO22" s="158"/>
      <c r="VVP22" s="159"/>
      <c r="VVR22" s="159"/>
      <c r="VVS22" s="160"/>
      <c r="VVT22" s="158"/>
      <c r="VVU22" s="159"/>
      <c r="VVV22" s="31"/>
      <c r="VVW22" s="159"/>
      <c r="VVX22" s="160"/>
      <c r="VVY22" s="159"/>
      <c r="VVZ22" s="159"/>
      <c r="VWA22" s="161"/>
      <c r="VWD22" s="160"/>
      <c r="VWE22" s="158"/>
      <c r="VWF22" s="159"/>
      <c r="VWH22" s="159"/>
      <c r="VWI22" s="160"/>
      <c r="VWJ22" s="158"/>
      <c r="VWK22" s="159"/>
      <c r="VWL22" s="31"/>
      <c r="VWM22" s="159"/>
      <c r="VWN22" s="160"/>
      <c r="VWO22" s="159"/>
      <c r="VWP22" s="159"/>
      <c r="VWQ22" s="161"/>
      <c r="VWT22" s="160"/>
      <c r="VWU22" s="158"/>
      <c r="VWV22" s="159"/>
      <c r="VWX22" s="159"/>
      <c r="VWY22" s="160"/>
      <c r="VWZ22" s="158"/>
      <c r="VXA22" s="159"/>
      <c r="VXB22" s="31"/>
      <c r="VXC22" s="159"/>
      <c r="VXD22" s="160"/>
      <c r="VXE22" s="159"/>
      <c r="VXF22" s="159"/>
      <c r="VXG22" s="161"/>
      <c r="VXJ22" s="160"/>
      <c r="VXK22" s="158"/>
      <c r="VXL22" s="159"/>
      <c r="VXN22" s="159"/>
      <c r="VXO22" s="160"/>
      <c r="VXP22" s="158"/>
      <c r="VXQ22" s="159"/>
      <c r="VXR22" s="31"/>
      <c r="VXS22" s="159"/>
      <c r="VXT22" s="160"/>
      <c r="VXU22" s="159"/>
      <c r="VXV22" s="159"/>
      <c r="VXW22" s="161"/>
      <c r="VXZ22" s="160"/>
      <c r="VYA22" s="158"/>
      <c r="VYB22" s="159"/>
      <c r="VYD22" s="159"/>
      <c r="VYE22" s="160"/>
      <c r="VYF22" s="158"/>
      <c r="VYG22" s="159"/>
      <c r="VYH22" s="31"/>
      <c r="VYI22" s="159"/>
      <c r="VYJ22" s="160"/>
      <c r="VYK22" s="159"/>
      <c r="VYL22" s="159"/>
      <c r="VYM22" s="161"/>
      <c r="VYP22" s="160"/>
      <c r="VYQ22" s="158"/>
      <c r="VYR22" s="159"/>
      <c r="VYT22" s="159"/>
      <c r="VYU22" s="160"/>
      <c r="VYV22" s="158"/>
      <c r="VYW22" s="159"/>
      <c r="VYX22" s="31"/>
      <c r="VYY22" s="159"/>
      <c r="VYZ22" s="160"/>
      <c r="VZA22" s="159"/>
      <c r="VZB22" s="159"/>
      <c r="VZC22" s="161"/>
      <c r="VZF22" s="160"/>
      <c r="VZG22" s="158"/>
      <c r="VZH22" s="159"/>
      <c r="VZJ22" s="159"/>
      <c r="VZK22" s="160"/>
      <c r="VZL22" s="158"/>
      <c r="VZM22" s="159"/>
      <c r="VZN22" s="31"/>
      <c r="VZO22" s="159"/>
      <c r="VZP22" s="160"/>
      <c r="VZQ22" s="159"/>
      <c r="VZR22" s="159"/>
      <c r="VZS22" s="161"/>
      <c r="VZV22" s="160"/>
      <c r="VZW22" s="158"/>
      <c r="VZX22" s="159"/>
      <c r="VZZ22" s="159"/>
      <c r="WAA22" s="160"/>
      <c r="WAB22" s="158"/>
      <c r="WAC22" s="159"/>
      <c r="WAD22" s="31"/>
      <c r="WAE22" s="159"/>
      <c r="WAF22" s="160"/>
      <c r="WAG22" s="159"/>
      <c r="WAH22" s="159"/>
      <c r="WAI22" s="161"/>
      <c r="WAL22" s="160"/>
      <c r="WAM22" s="158"/>
      <c r="WAN22" s="159"/>
      <c r="WAP22" s="159"/>
      <c r="WAQ22" s="160"/>
      <c r="WAR22" s="158"/>
      <c r="WAS22" s="159"/>
      <c r="WAT22" s="31"/>
      <c r="WAU22" s="159"/>
      <c r="WAV22" s="160"/>
      <c r="WAW22" s="159"/>
      <c r="WAX22" s="159"/>
      <c r="WAY22" s="161"/>
      <c r="WBB22" s="160"/>
      <c r="WBC22" s="158"/>
      <c r="WBD22" s="159"/>
      <c r="WBF22" s="159"/>
      <c r="WBG22" s="160"/>
      <c r="WBH22" s="158"/>
      <c r="WBI22" s="159"/>
      <c r="WBJ22" s="31"/>
      <c r="WBK22" s="159"/>
      <c r="WBL22" s="160"/>
      <c r="WBM22" s="159"/>
      <c r="WBN22" s="159"/>
      <c r="WBO22" s="161"/>
      <c r="WBR22" s="160"/>
      <c r="WBS22" s="158"/>
      <c r="WBT22" s="159"/>
      <c r="WBV22" s="159"/>
      <c r="WBW22" s="160"/>
      <c r="WBX22" s="158"/>
      <c r="WBY22" s="159"/>
      <c r="WBZ22" s="31"/>
      <c r="WCA22" s="159"/>
      <c r="WCB22" s="160"/>
      <c r="WCC22" s="159"/>
      <c r="WCD22" s="159"/>
      <c r="WCE22" s="161"/>
      <c r="WCH22" s="160"/>
      <c r="WCI22" s="158"/>
      <c r="WCJ22" s="159"/>
      <c r="WCL22" s="159"/>
      <c r="WCM22" s="160"/>
      <c r="WCN22" s="158"/>
      <c r="WCO22" s="159"/>
      <c r="WCP22" s="31"/>
      <c r="WCQ22" s="159"/>
      <c r="WCR22" s="160"/>
      <c r="WCS22" s="159"/>
      <c r="WCT22" s="159"/>
      <c r="WCU22" s="161"/>
      <c r="WCX22" s="160"/>
      <c r="WCY22" s="158"/>
      <c r="WCZ22" s="159"/>
      <c r="WDB22" s="159"/>
      <c r="WDC22" s="160"/>
      <c r="WDD22" s="158"/>
      <c r="WDE22" s="159"/>
      <c r="WDF22" s="31"/>
      <c r="WDG22" s="159"/>
      <c r="WDH22" s="160"/>
      <c r="WDI22" s="159"/>
      <c r="WDJ22" s="159"/>
      <c r="WDK22" s="161"/>
      <c r="WDN22" s="160"/>
      <c r="WDO22" s="158"/>
      <c r="WDP22" s="159"/>
      <c r="WDR22" s="159"/>
      <c r="WDS22" s="160"/>
      <c r="WDT22" s="158"/>
      <c r="WDU22" s="159"/>
      <c r="WDV22" s="31"/>
      <c r="WDW22" s="159"/>
      <c r="WDX22" s="160"/>
      <c r="WDY22" s="159"/>
      <c r="WDZ22" s="159"/>
      <c r="WEA22" s="161"/>
      <c r="WED22" s="160"/>
      <c r="WEE22" s="158"/>
      <c r="WEF22" s="159"/>
      <c r="WEH22" s="159"/>
      <c r="WEI22" s="160"/>
      <c r="WEJ22" s="158"/>
      <c r="WEK22" s="159"/>
      <c r="WEL22" s="31"/>
      <c r="WEM22" s="159"/>
      <c r="WEN22" s="160"/>
      <c r="WEO22" s="159"/>
      <c r="WEP22" s="159"/>
      <c r="WEQ22" s="161"/>
      <c r="WET22" s="160"/>
      <c r="WEU22" s="158"/>
      <c r="WEV22" s="159"/>
      <c r="WEX22" s="159"/>
      <c r="WEY22" s="160"/>
      <c r="WEZ22" s="158"/>
      <c r="WFA22" s="159"/>
      <c r="WFB22" s="31"/>
      <c r="WFC22" s="159"/>
      <c r="WFD22" s="160"/>
      <c r="WFE22" s="159"/>
      <c r="WFF22" s="159"/>
      <c r="WFG22" s="161"/>
      <c r="WFJ22" s="160"/>
      <c r="WFK22" s="158"/>
      <c r="WFL22" s="159"/>
      <c r="WFN22" s="159"/>
      <c r="WFO22" s="160"/>
      <c r="WFP22" s="158"/>
      <c r="WFQ22" s="159"/>
      <c r="WFR22" s="31"/>
      <c r="WFS22" s="159"/>
      <c r="WFT22" s="160"/>
      <c r="WFU22" s="159"/>
      <c r="WFV22" s="159"/>
      <c r="WFW22" s="161"/>
      <c r="WFZ22" s="160"/>
      <c r="WGA22" s="158"/>
      <c r="WGB22" s="159"/>
      <c r="WGD22" s="159"/>
      <c r="WGE22" s="160"/>
      <c r="WGF22" s="158"/>
      <c r="WGG22" s="159"/>
      <c r="WGH22" s="31"/>
      <c r="WGI22" s="159"/>
      <c r="WGJ22" s="160"/>
      <c r="WGK22" s="159"/>
      <c r="WGL22" s="159"/>
      <c r="WGM22" s="161"/>
      <c r="WGP22" s="160"/>
      <c r="WGQ22" s="158"/>
      <c r="WGR22" s="159"/>
      <c r="WGT22" s="159"/>
      <c r="WGU22" s="160"/>
      <c r="WGV22" s="158"/>
      <c r="WGW22" s="159"/>
      <c r="WGX22" s="31"/>
      <c r="WGY22" s="159"/>
      <c r="WGZ22" s="160"/>
      <c r="WHA22" s="159"/>
      <c r="WHB22" s="159"/>
      <c r="WHC22" s="161"/>
      <c r="WHF22" s="160"/>
      <c r="WHG22" s="158"/>
      <c r="WHH22" s="159"/>
      <c r="WHJ22" s="159"/>
      <c r="WHK22" s="160"/>
      <c r="WHL22" s="158"/>
      <c r="WHM22" s="159"/>
      <c r="WHN22" s="31"/>
      <c r="WHO22" s="159"/>
      <c r="WHP22" s="160"/>
      <c r="WHQ22" s="159"/>
      <c r="WHR22" s="159"/>
      <c r="WHS22" s="161"/>
      <c r="WHV22" s="160"/>
      <c r="WHW22" s="158"/>
      <c r="WHX22" s="159"/>
      <c r="WHZ22" s="159"/>
      <c r="WIA22" s="160"/>
      <c r="WIB22" s="158"/>
      <c r="WIC22" s="159"/>
      <c r="WID22" s="31"/>
      <c r="WIE22" s="159"/>
      <c r="WIF22" s="160"/>
      <c r="WIG22" s="159"/>
      <c r="WIH22" s="159"/>
      <c r="WII22" s="161"/>
      <c r="WIL22" s="160"/>
      <c r="WIM22" s="158"/>
      <c r="WIN22" s="159"/>
      <c r="WIP22" s="159"/>
      <c r="WIQ22" s="160"/>
      <c r="WIR22" s="158"/>
      <c r="WIS22" s="159"/>
      <c r="WIT22" s="31"/>
      <c r="WIU22" s="159"/>
      <c r="WIV22" s="160"/>
      <c r="WIW22" s="159"/>
      <c r="WIX22" s="159"/>
      <c r="WIY22" s="161"/>
      <c r="WJB22" s="160"/>
      <c r="WJC22" s="158"/>
      <c r="WJD22" s="159"/>
      <c r="WJF22" s="159"/>
      <c r="WJG22" s="160"/>
      <c r="WJH22" s="158"/>
      <c r="WJI22" s="159"/>
      <c r="WJJ22" s="31"/>
      <c r="WJK22" s="159"/>
      <c r="WJL22" s="160"/>
      <c r="WJM22" s="159"/>
      <c r="WJN22" s="159"/>
      <c r="WJO22" s="161"/>
      <c r="WJR22" s="160"/>
      <c r="WJS22" s="158"/>
      <c r="WJT22" s="159"/>
      <c r="WJV22" s="159"/>
      <c r="WJW22" s="160"/>
      <c r="WJX22" s="158"/>
      <c r="WJY22" s="159"/>
      <c r="WJZ22" s="31"/>
      <c r="WKA22" s="159"/>
      <c r="WKB22" s="160"/>
      <c r="WKC22" s="159"/>
      <c r="WKD22" s="159"/>
      <c r="WKE22" s="161"/>
      <c r="WKH22" s="160"/>
      <c r="WKI22" s="158"/>
      <c r="WKJ22" s="159"/>
      <c r="WKL22" s="159"/>
      <c r="WKM22" s="160"/>
      <c r="WKN22" s="158"/>
      <c r="WKO22" s="159"/>
      <c r="WKP22" s="31"/>
      <c r="WKQ22" s="159"/>
      <c r="WKR22" s="160"/>
      <c r="WKS22" s="159"/>
      <c r="WKT22" s="159"/>
      <c r="WKU22" s="161"/>
      <c r="WKX22" s="160"/>
      <c r="WKY22" s="158"/>
      <c r="WKZ22" s="159"/>
      <c r="WLB22" s="159"/>
      <c r="WLC22" s="160"/>
      <c r="WLD22" s="158"/>
      <c r="WLE22" s="159"/>
      <c r="WLF22" s="31"/>
      <c r="WLG22" s="159"/>
      <c r="WLH22" s="160"/>
      <c r="WLI22" s="159"/>
      <c r="WLJ22" s="159"/>
      <c r="WLK22" s="161"/>
      <c r="WLN22" s="160"/>
      <c r="WLO22" s="158"/>
      <c r="WLP22" s="159"/>
      <c r="WLR22" s="159"/>
      <c r="WLS22" s="160"/>
      <c r="WLT22" s="158"/>
      <c r="WLU22" s="159"/>
      <c r="WLV22" s="31"/>
      <c r="WLW22" s="159"/>
      <c r="WLX22" s="160"/>
      <c r="WLY22" s="159"/>
      <c r="WLZ22" s="159"/>
      <c r="WMA22" s="161"/>
      <c r="WMD22" s="160"/>
      <c r="WME22" s="158"/>
      <c r="WMF22" s="159"/>
      <c r="WMH22" s="159"/>
      <c r="WMI22" s="160"/>
      <c r="WMJ22" s="158"/>
      <c r="WMK22" s="159"/>
      <c r="WML22" s="31"/>
      <c r="WMM22" s="159"/>
      <c r="WMN22" s="160"/>
      <c r="WMO22" s="159"/>
      <c r="WMP22" s="159"/>
      <c r="WMQ22" s="161"/>
      <c r="WMT22" s="160"/>
      <c r="WMU22" s="158"/>
      <c r="WMV22" s="159"/>
      <c r="WMX22" s="159"/>
      <c r="WMY22" s="160"/>
      <c r="WMZ22" s="158"/>
      <c r="WNA22" s="159"/>
      <c r="WNB22" s="31"/>
      <c r="WNC22" s="159"/>
      <c r="WND22" s="160"/>
      <c r="WNE22" s="159"/>
      <c r="WNF22" s="159"/>
      <c r="WNG22" s="161"/>
      <c r="WNJ22" s="160"/>
      <c r="WNK22" s="158"/>
      <c r="WNL22" s="159"/>
      <c r="WNN22" s="159"/>
      <c r="WNO22" s="160"/>
      <c r="WNP22" s="158"/>
      <c r="WNQ22" s="159"/>
      <c r="WNR22" s="31"/>
      <c r="WNS22" s="159"/>
      <c r="WNT22" s="160"/>
      <c r="WNU22" s="159"/>
      <c r="WNV22" s="159"/>
      <c r="WNW22" s="161"/>
      <c r="WNZ22" s="160"/>
      <c r="WOA22" s="158"/>
      <c r="WOB22" s="159"/>
      <c r="WOD22" s="159"/>
      <c r="WOE22" s="160"/>
      <c r="WOF22" s="158"/>
      <c r="WOG22" s="159"/>
      <c r="WOH22" s="31"/>
      <c r="WOI22" s="159"/>
      <c r="WOJ22" s="160"/>
      <c r="WOK22" s="159"/>
      <c r="WOL22" s="159"/>
      <c r="WOM22" s="161"/>
      <c r="WOP22" s="160"/>
      <c r="WOQ22" s="158"/>
      <c r="WOR22" s="159"/>
      <c r="WOT22" s="159"/>
      <c r="WOU22" s="160"/>
      <c r="WOV22" s="158"/>
      <c r="WOW22" s="159"/>
      <c r="WOX22" s="31"/>
      <c r="WOY22" s="159"/>
      <c r="WOZ22" s="160"/>
      <c r="WPA22" s="159"/>
      <c r="WPB22" s="159"/>
      <c r="WPC22" s="161"/>
      <c r="WPF22" s="160"/>
      <c r="WPG22" s="158"/>
      <c r="WPH22" s="159"/>
      <c r="WPJ22" s="159"/>
      <c r="WPK22" s="160"/>
      <c r="WPL22" s="158"/>
      <c r="WPM22" s="159"/>
      <c r="WPN22" s="31"/>
      <c r="WPO22" s="159"/>
      <c r="WPP22" s="160"/>
      <c r="WPQ22" s="159"/>
      <c r="WPR22" s="159"/>
      <c r="WPS22" s="161"/>
      <c r="WPV22" s="160"/>
      <c r="WPW22" s="158"/>
      <c r="WPX22" s="159"/>
      <c r="WPZ22" s="159"/>
      <c r="WQA22" s="160"/>
      <c r="WQB22" s="158"/>
      <c r="WQC22" s="159"/>
      <c r="WQD22" s="31"/>
      <c r="WQE22" s="159"/>
      <c r="WQF22" s="160"/>
      <c r="WQG22" s="159"/>
      <c r="WQH22" s="159"/>
      <c r="WQI22" s="161"/>
      <c r="WQL22" s="160"/>
      <c r="WQM22" s="158"/>
      <c r="WQN22" s="159"/>
      <c r="WQP22" s="159"/>
      <c r="WQQ22" s="160"/>
      <c r="WQR22" s="158"/>
      <c r="WQS22" s="159"/>
      <c r="WQT22" s="31"/>
      <c r="WQU22" s="159"/>
      <c r="WQV22" s="160"/>
      <c r="WQW22" s="159"/>
      <c r="WQX22" s="159"/>
      <c r="WQY22" s="161"/>
      <c r="WRB22" s="160"/>
      <c r="WRC22" s="158"/>
      <c r="WRD22" s="159"/>
      <c r="WRF22" s="159"/>
      <c r="WRG22" s="160"/>
      <c r="WRH22" s="158"/>
      <c r="WRI22" s="159"/>
      <c r="WRJ22" s="31"/>
      <c r="WRK22" s="159"/>
      <c r="WRL22" s="160"/>
      <c r="WRM22" s="159"/>
      <c r="WRN22" s="159"/>
      <c r="WRO22" s="161"/>
      <c r="WRR22" s="160"/>
      <c r="WRS22" s="158"/>
      <c r="WRT22" s="159"/>
      <c r="WRV22" s="159"/>
      <c r="WRW22" s="160"/>
      <c r="WRX22" s="158"/>
      <c r="WRY22" s="159"/>
      <c r="WRZ22" s="31"/>
      <c r="WSA22" s="159"/>
      <c r="WSB22" s="160"/>
      <c r="WSC22" s="159"/>
      <c r="WSD22" s="159"/>
      <c r="WSE22" s="161"/>
      <c r="WSH22" s="160"/>
      <c r="WSI22" s="158"/>
      <c r="WSJ22" s="159"/>
      <c r="WSL22" s="159"/>
      <c r="WSM22" s="160"/>
      <c r="WSN22" s="158"/>
      <c r="WSO22" s="159"/>
      <c r="WSP22" s="31"/>
      <c r="WSQ22" s="159"/>
      <c r="WSR22" s="160"/>
      <c r="WSS22" s="159"/>
      <c r="WST22" s="159"/>
      <c r="WSU22" s="161"/>
      <c r="WSX22" s="160"/>
      <c r="WSY22" s="158"/>
      <c r="WSZ22" s="159"/>
      <c r="WTB22" s="159"/>
      <c r="WTC22" s="160"/>
      <c r="WTD22" s="158"/>
      <c r="WTE22" s="159"/>
      <c r="WTF22" s="31"/>
      <c r="WTG22" s="159"/>
      <c r="WTH22" s="160"/>
      <c r="WTI22" s="159"/>
      <c r="WTJ22" s="159"/>
      <c r="WTK22" s="161"/>
      <c r="WTN22" s="160"/>
      <c r="WTO22" s="158"/>
      <c r="WTP22" s="159"/>
      <c r="WTR22" s="159"/>
      <c r="WTS22" s="160"/>
      <c r="WTT22" s="158"/>
      <c r="WTU22" s="159"/>
      <c r="WTV22" s="31"/>
      <c r="WTW22" s="159"/>
      <c r="WTX22" s="160"/>
      <c r="WTY22" s="159"/>
      <c r="WTZ22" s="159"/>
      <c r="WUA22" s="161"/>
      <c r="WUD22" s="160"/>
      <c r="WUE22" s="158"/>
      <c r="WUF22" s="159"/>
      <c r="WUH22" s="159"/>
      <c r="WUI22" s="160"/>
      <c r="WUJ22" s="158"/>
      <c r="WUK22" s="159"/>
      <c r="WUL22" s="31"/>
      <c r="WUM22" s="159"/>
      <c r="WUN22" s="160"/>
      <c r="WUO22" s="159"/>
      <c r="WUP22" s="159"/>
      <c r="WUQ22" s="161"/>
      <c r="WUT22" s="160"/>
      <c r="WUU22" s="158"/>
      <c r="WUV22" s="159"/>
      <c r="WUX22" s="159"/>
      <c r="WUY22" s="160"/>
      <c r="WUZ22" s="158"/>
      <c r="WVA22" s="159"/>
      <c r="WVB22" s="31"/>
      <c r="WVC22" s="159"/>
      <c r="WVD22" s="160"/>
      <c r="WVE22" s="159"/>
      <c r="WVF22" s="159"/>
      <c r="WVG22" s="161"/>
      <c r="WVJ22" s="160"/>
      <c r="WVK22" s="158"/>
      <c r="WVL22" s="159"/>
      <c r="WVN22" s="159"/>
      <c r="WVO22" s="160"/>
      <c r="WVP22" s="158"/>
      <c r="WVQ22" s="159"/>
      <c r="WVR22" s="31"/>
      <c r="WVS22" s="159"/>
      <c r="WVT22" s="160"/>
      <c r="WVU22" s="159"/>
      <c r="WVV22" s="159"/>
      <c r="WVW22" s="161"/>
      <c r="WVZ22" s="160"/>
      <c r="WWA22" s="158"/>
      <c r="WWB22" s="159"/>
      <c r="WWD22" s="159"/>
      <c r="WWE22" s="160"/>
      <c r="WWF22" s="158"/>
      <c r="WWG22" s="159"/>
      <c r="WWH22" s="31"/>
      <c r="WWI22" s="159"/>
      <c r="WWJ22" s="160"/>
      <c r="WWK22" s="159"/>
      <c r="WWL22" s="159"/>
      <c r="WWM22" s="161"/>
      <c r="WWP22" s="160"/>
      <c r="WWQ22" s="158"/>
      <c r="WWR22" s="159"/>
      <c r="WWT22" s="159"/>
      <c r="WWU22" s="160"/>
      <c r="WWV22" s="158"/>
      <c r="WWW22" s="159"/>
      <c r="WWX22" s="31"/>
      <c r="WWY22" s="159"/>
      <c r="WWZ22" s="160"/>
      <c r="WXA22" s="159"/>
      <c r="WXB22" s="159"/>
      <c r="WXC22" s="161"/>
      <c r="WXF22" s="160"/>
      <c r="WXG22" s="158"/>
      <c r="WXH22" s="159"/>
      <c r="WXJ22" s="159"/>
      <c r="WXK22" s="160"/>
      <c r="WXL22" s="158"/>
      <c r="WXM22" s="159"/>
      <c r="WXN22" s="31"/>
      <c r="WXO22" s="159"/>
      <c r="WXP22" s="160"/>
      <c r="WXQ22" s="159"/>
      <c r="WXR22" s="159"/>
      <c r="WXS22" s="161"/>
      <c r="WXV22" s="160"/>
      <c r="WXW22" s="158"/>
      <c r="WXX22" s="159"/>
      <c r="WXZ22" s="159"/>
      <c r="WYA22" s="160"/>
      <c r="WYB22" s="158"/>
      <c r="WYC22" s="159"/>
      <c r="WYD22" s="31"/>
      <c r="WYE22" s="159"/>
      <c r="WYF22" s="160"/>
      <c r="WYG22" s="159"/>
      <c r="WYH22" s="159"/>
      <c r="WYI22" s="161"/>
      <c r="WYL22" s="160"/>
      <c r="WYM22" s="158"/>
      <c r="WYN22" s="159"/>
      <c r="WYP22" s="159"/>
      <c r="WYQ22" s="160"/>
      <c r="WYR22" s="158"/>
      <c r="WYS22" s="159"/>
      <c r="WYT22" s="31"/>
      <c r="WYU22" s="159"/>
      <c r="WYV22" s="160"/>
      <c r="WYW22" s="159"/>
      <c r="WYX22" s="159"/>
      <c r="WYY22" s="161"/>
      <c r="WZB22" s="160"/>
      <c r="WZC22" s="158"/>
      <c r="WZD22" s="159"/>
      <c r="WZF22" s="159"/>
      <c r="WZG22" s="160"/>
      <c r="WZH22" s="158"/>
      <c r="WZI22" s="159"/>
      <c r="WZJ22" s="31"/>
      <c r="WZK22" s="159"/>
      <c r="WZL22" s="160"/>
      <c r="WZM22" s="159"/>
      <c r="WZN22" s="159"/>
      <c r="WZO22" s="161"/>
      <c r="WZR22" s="160"/>
      <c r="WZS22" s="158"/>
      <c r="WZT22" s="159"/>
      <c r="WZV22" s="159"/>
      <c r="WZW22" s="160"/>
      <c r="WZX22" s="158"/>
      <c r="WZY22" s="159"/>
      <c r="WZZ22" s="31"/>
      <c r="XAA22" s="159"/>
      <c r="XAB22" s="160"/>
      <c r="XAC22" s="159"/>
      <c r="XAD22" s="159"/>
      <c r="XAE22" s="161"/>
      <c r="XAH22" s="160"/>
      <c r="XAI22" s="158"/>
      <c r="XAJ22" s="159"/>
      <c r="XAL22" s="159"/>
      <c r="XAM22" s="160"/>
      <c r="XAN22" s="158"/>
      <c r="XAO22" s="159"/>
      <c r="XAP22" s="31"/>
      <c r="XAQ22" s="159"/>
      <c r="XAR22" s="160"/>
      <c r="XAS22" s="159"/>
      <c r="XAT22" s="159"/>
      <c r="XAU22" s="161"/>
      <c r="XAX22" s="160"/>
      <c r="XAY22" s="158"/>
      <c r="XAZ22" s="159"/>
      <c r="XBB22" s="159"/>
      <c r="XBC22" s="160"/>
      <c r="XBD22" s="158"/>
      <c r="XBE22" s="159"/>
      <c r="XBF22" s="31"/>
      <c r="XBG22" s="159"/>
      <c r="XBH22" s="160"/>
      <c r="XBI22" s="159"/>
      <c r="XBJ22" s="159"/>
      <c r="XBK22" s="161"/>
      <c r="XBN22" s="160"/>
      <c r="XBO22" s="158"/>
      <c r="XBP22" s="159"/>
      <c r="XBR22" s="159"/>
      <c r="XBS22" s="160"/>
      <c r="XBT22" s="158"/>
      <c r="XBU22" s="159"/>
      <c r="XBV22" s="31"/>
      <c r="XBW22" s="159"/>
      <c r="XBX22" s="160"/>
      <c r="XBY22" s="159"/>
      <c r="XBZ22" s="159"/>
      <c r="XCA22" s="161"/>
      <c r="XCD22" s="160"/>
      <c r="XCE22" s="158"/>
      <c r="XCF22" s="159"/>
      <c r="XCH22" s="159"/>
      <c r="XCI22" s="160"/>
      <c r="XCJ22" s="158"/>
      <c r="XCK22" s="159"/>
      <c r="XCL22" s="31"/>
      <c r="XCM22" s="159"/>
      <c r="XCN22" s="160"/>
      <c r="XCO22" s="159"/>
      <c r="XCP22" s="159"/>
      <c r="XCQ22" s="161"/>
      <c r="XCT22" s="160"/>
      <c r="XCU22" s="158"/>
      <c r="XCV22" s="159"/>
      <c r="XCX22" s="159"/>
      <c r="XCY22" s="160"/>
      <c r="XCZ22" s="158"/>
      <c r="XDA22" s="159"/>
      <c r="XDB22" s="31"/>
      <c r="XDC22" s="159"/>
      <c r="XDD22" s="160"/>
      <c r="XDE22" s="159"/>
      <c r="XDF22" s="159"/>
      <c r="XDG22" s="161"/>
      <c r="XDJ22" s="160"/>
      <c r="XDK22" s="158"/>
      <c r="XDL22" s="159"/>
      <c r="XDN22" s="159"/>
      <c r="XDO22" s="160"/>
      <c r="XDP22" s="158"/>
      <c r="XDQ22" s="159"/>
      <c r="XDR22" s="31"/>
      <c r="XDS22" s="159"/>
      <c r="XDT22" s="160"/>
      <c r="XDU22" s="159"/>
      <c r="XDV22" s="159"/>
      <c r="XDW22" s="161"/>
      <c r="XDZ22" s="160"/>
      <c r="XEA22" s="158"/>
      <c r="XEB22" s="159"/>
      <c r="XED22" s="159"/>
      <c r="XEE22" s="160"/>
      <c r="XEF22" s="158"/>
      <c r="XEG22" s="159"/>
      <c r="XEH22" s="31"/>
      <c r="XEI22" s="159"/>
      <c r="XEJ22" s="160"/>
      <c r="XEK22" s="159"/>
      <c r="XEL22" s="159"/>
      <c r="XEM22" s="161"/>
      <c r="XEP22" s="160"/>
      <c r="XEQ22" s="158"/>
      <c r="XER22" s="159"/>
      <c r="XET22" s="159"/>
      <c r="XEU22" s="160"/>
      <c r="XEV22" s="158"/>
      <c r="XEW22" s="159"/>
      <c r="XEX22" s="31"/>
      <c r="XEY22" s="159"/>
      <c r="XEZ22" s="160"/>
      <c r="XFA22" s="159"/>
      <c r="XFB22" s="159"/>
      <c r="XFC22" s="16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36"/>
      <c r="B23" s="337">
        <v>42198</v>
      </c>
      <c r="C23" s="338">
        <v>40</v>
      </c>
      <c r="D23" s="339">
        <v>10.119999999999999</v>
      </c>
      <c r="E23" s="340">
        <v>0</v>
      </c>
      <c r="F23" s="339">
        <f t="shared" si="1"/>
        <v>404.79999999999995</v>
      </c>
      <c r="G23" s="337">
        <v>42332</v>
      </c>
      <c r="H23" s="338">
        <v>120</v>
      </c>
      <c r="I23" s="339">
        <v>9.0500000000000007</v>
      </c>
      <c r="J23" s="338">
        <v>0.02</v>
      </c>
      <c r="K23" s="339">
        <f>H23*I23-J23</f>
        <v>1085.98</v>
      </c>
      <c r="L23" s="340"/>
      <c r="M23" s="339"/>
      <c r="N23" s="339"/>
      <c r="O23" s="341"/>
      <c r="R23" s="160"/>
      <c r="S23" s="158"/>
      <c r="T23" s="159"/>
      <c r="V23" s="159"/>
      <c r="W23" s="160"/>
      <c r="X23" s="158"/>
      <c r="Y23" s="159"/>
      <c r="Z23" s="31"/>
      <c r="AA23" s="159"/>
      <c r="AB23" s="160"/>
      <c r="AC23" s="159"/>
      <c r="AD23" s="159"/>
      <c r="AE23" s="161"/>
      <c r="AH23" s="160"/>
      <c r="AI23" s="158"/>
      <c r="AJ23" s="159"/>
      <c r="AL23" s="159"/>
      <c r="AM23" s="160"/>
      <c r="AN23" s="158"/>
      <c r="AO23" s="159"/>
      <c r="AP23" s="31"/>
      <c r="AQ23" s="159"/>
      <c r="AR23" s="160"/>
      <c r="AS23" s="159"/>
      <c r="AT23" s="159"/>
      <c r="AU23" s="161"/>
      <c r="AX23" s="160"/>
      <c r="AY23" s="158"/>
      <c r="AZ23" s="159"/>
      <c r="BB23" s="159"/>
      <c r="BC23" s="160"/>
      <c r="BD23" s="158"/>
      <c r="BE23" s="159"/>
      <c r="BF23" s="31"/>
      <c r="BG23" s="159"/>
      <c r="BH23" s="160"/>
      <c r="BI23" s="159"/>
      <c r="BJ23" s="159"/>
      <c r="BK23" s="161"/>
      <c r="BN23" s="160"/>
      <c r="BO23" s="158"/>
      <c r="BP23" s="159"/>
      <c r="BR23" s="159"/>
      <c r="BS23" s="160"/>
      <c r="BT23" s="158"/>
      <c r="BU23" s="159"/>
      <c r="BV23" s="31"/>
      <c r="BW23" s="159"/>
      <c r="BX23" s="160"/>
      <c r="BY23" s="159"/>
      <c r="BZ23" s="159"/>
      <c r="CA23" s="161"/>
      <c r="CD23" s="160"/>
      <c r="CE23" s="158"/>
      <c r="CF23" s="159"/>
      <c r="CH23" s="159"/>
      <c r="CI23" s="160"/>
      <c r="CJ23" s="158"/>
      <c r="CK23" s="159"/>
      <c r="CL23" s="31"/>
      <c r="CM23" s="159"/>
      <c r="CN23" s="160"/>
      <c r="CO23" s="159"/>
      <c r="CP23" s="159"/>
      <c r="CQ23" s="161"/>
      <c r="CT23" s="160"/>
      <c r="CU23" s="158"/>
      <c r="CV23" s="159"/>
      <c r="CX23" s="159"/>
      <c r="CY23" s="160"/>
      <c r="CZ23" s="158"/>
      <c r="DA23" s="159"/>
      <c r="DB23" s="31"/>
      <c r="DC23" s="159"/>
      <c r="DD23" s="160"/>
      <c r="DE23" s="159"/>
      <c r="DF23" s="159"/>
      <c r="DG23" s="161"/>
      <c r="DJ23" s="160"/>
      <c r="DK23" s="158"/>
      <c r="DL23" s="159"/>
      <c r="DN23" s="159"/>
      <c r="DO23" s="160"/>
      <c r="DP23" s="158"/>
      <c r="DQ23" s="159"/>
      <c r="DR23" s="31"/>
      <c r="DS23" s="159"/>
      <c r="DT23" s="160"/>
      <c r="DU23" s="159"/>
      <c r="DV23" s="159"/>
      <c r="DW23" s="161"/>
      <c r="DZ23" s="160"/>
      <c r="EA23" s="158"/>
      <c r="EB23" s="159"/>
      <c r="ED23" s="159"/>
      <c r="EE23" s="160"/>
      <c r="EF23" s="158"/>
      <c r="EG23" s="159"/>
      <c r="EH23" s="31"/>
      <c r="EI23" s="159"/>
      <c r="EJ23" s="160"/>
      <c r="EK23" s="159"/>
      <c r="EL23" s="159"/>
      <c r="EM23" s="161"/>
      <c r="EP23" s="160"/>
      <c r="EQ23" s="158"/>
      <c r="ER23" s="159"/>
      <c r="ET23" s="159"/>
      <c r="EU23" s="160"/>
      <c r="EV23" s="158"/>
      <c r="EW23" s="159"/>
      <c r="EX23" s="31"/>
      <c r="EY23" s="159"/>
      <c r="EZ23" s="160"/>
      <c r="FA23" s="159"/>
      <c r="FB23" s="159"/>
      <c r="FC23" s="161"/>
      <c r="FF23" s="160"/>
      <c r="FG23" s="158"/>
      <c r="FH23" s="159"/>
      <c r="FJ23" s="159"/>
      <c r="FK23" s="160"/>
      <c r="FL23" s="158"/>
      <c r="FM23" s="159"/>
      <c r="FN23" s="31"/>
      <c r="FO23" s="159"/>
      <c r="FP23" s="160"/>
      <c r="FQ23" s="159"/>
      <c r="FR23" s="159"/>
      <c r="FS23" s="161"/>
      <c r="FV23" s="160"/>
      <c r="FW23" s="158"/>
      <c r="FX23" s="159"/>
      <c r="FZ23" s="159"/>
      <c r="GA23" s="160"/>
      <c r="GB23" s="158"/>
      <c r="GC23" s="159"/>
      <c r="GD23" s="31"/>
      <c r="GE23" s="159"/>
      <c r="GF23" s="160"/>
      <c r="GG23" s="159"/>
      <c r="GH23" s="159"/>
      <c r="GI23" s="161"/>
      <c r="GL23" s="160"/>
      <c r="GM23" s="158"/>
      <c r="GN23" s="159"/>
      <c r="GP23" s="159"/>
      <c r="GQ23" s="160"/>
      <c r="GR23" s="158"/>
      <c r="GS23" s="159"/>
      <c r="GT23" s="31"/>
      <c r="GU23" s="159"/>
      <c r="GV23" s="160"/>
      <c r="GW23" s="159"/>
      <c r="GX23" s="159"/>
      <c r="GY23" s="161"/>
      <c r="HB23" s="160"/>
      <c r="HC23" s="158"/>
      <c r="HD23" s="159"/>
      <c r="HF23" s="159"/>
      <c r="HG23" s="160"/>
      <c r="HH23" s="158"/>
      <c r="HI23" s="159"/>
      <c r="HJ23" s="31"/>
      <c r="HK23" s="159"/>
      <c r="HL23" s="160"/>
      <c r="HM23" s="159"/>
      <c r="HN23" s="159"/>
      <c r="HO23" s="161"/>
      <c r="HR23" s="160"/>
      <c r="HS23" s="158"/>
      <c r="HT23" s="159"/>
      <c r="HV23" s="159"/>
      <c r="HW23" s="160"/>
      <c r="HX23" s="158"/>
      <c r="HY23" s="159"/>
      <c r="HZ23" s="31"/>
      <c r="IA23" s="159"/>
      <c r="IB23" s="160"/>
      <c r="IC23" s="159"/>
      <c r="ID23" s="159"/>
      <c r="IE23" s="161"/>
      <c r="IH23" s="160"/>
      <c r="II23" s="158"/>
      <c r="IJ23" s="159"/>
      <c r="IL23" s="159"/>
      <c r="IM23" s="160"/>
      <c r="IN23" s="158"/>
      <c r="IO23" s="159"/>
      <c r="IP23" s="31"/>
      <c r="IQ23" s="159"/>
      <c r="IR23" s="160"/>
      <c r="IS23" s="159"/>
      <c r="IT23" s="159"/>
      <c r="IU23" s="161"/>
      <c r="IX23" s="160"/>
      <c r="IY23" s="158"/>
      <c r="IZ23" s="159"/>
      <c r="JB23" s="159"/>
      <c r="JC23" s="160"/>
      <c r="JD23" s="158"/>
      <c r="JE23" s="159"/>
      <c r="JF23" s="31"/>
      <c r="JG23" s="159"/>
      <c r="JH23" s="160"/>
      <c r="JI23" s="159"/>
      <c r="JJ23" s="159"/>
      <c r="JK23" s="161"/>
      <c r="JN23" s="160"/>
      <c r="JO23" s="158"/>
      <c r="JP23" s="159"/>
      <c r="JR23" s="159"/>
      <c r="JS23" s="160"/>
      <c r="JT23" s="158"/>
      <c r="JU23" s="159"/>
      <c r="JV23" s="31"/>
      <c r="JW23" s="159"/>
      <c r="JX23" s="160"/>
      <c r="JY23" s="159"/>
      <c r="JZ23" s="159"/>
      <c r="KA23" s="161"/>
      <c r="KD23" s="160"/>
      <c r="KE23" s="158"/>
      <c r="KF23" s="159"/>
      <c r="KH23" s="159"/>
      <c r="KI23" s="160"/>
      <c r="KJ23" s="158"/>
      <c r="KK23" s="159"/>
      <c r="KL23" s="31"/>
      <c r="KM23" s="159"/>
      <c r="KN23" s="160"/>
      <c r="KO23" s="159"/>
      <c r="KP23" s="159"/>
      <c r="KQ23" s="161"/>
      <c r="KT23" s="160"/>
      <c r="KU23" s="158"/>
      <c r="KV23" s="159"/>
      <c r="KX23" s="159"/>
      <c r="KY23" s="160"/>
      <c r="KZ23" s="158"/>
      <c r="LA23" s="159"/>
      <c r="LB23" s="31"/>
      <c r="LC23" s="159"/>
      <c r="LD23" s="160"/>
      <c r="LE23" s="159"/>
      <c r="LF23" s="159"/>
      <c r="LG23" s="161"/>
      <c r="LJ23" s="160"/>
      <c r="LK23" s="158"/>
      <c r="LL23" s="159"/>
      <c r="LN23" s="159"/>
      <c r="LO23" s="160"/>
      <c r="LP23" s="158"/>
      <c r="LQ23" s="159"/>
      <c r="LR23" s="31"/>
      <c r="LS23" s="159"/>
      <c r="LT23" s="160"/>
      <c r="LU23" s="159"/>
      <c r="LV23" s="159"/>
      <c r="LW23" s="161"/>
      <c r="LZ23" s="160"/>
      <c r="MA23" s="158"/>
      <c r="MB23" s="159"/>
      <c r="MD23" s="159"/>
      <c r="ME23" s="160"/>
      <c r="MF23" s="158"/>
      <c r="MG23" s="159"/>
      <c r="MH23" s="31"/>
      <c r="MI23" s="159"/>
      <c r="MJ23" s="160"/>
      <c r="MK23" s="159"/>
      <c r="ML23" s="159"/>
      <c r="MM23" s="161"/>
      <c r="MP23" s="160"/>
      <c r="MQ23" s="158"/>
      <c r="MR23" s="159"/>
      <c r="MT23" s="159"/>
      <c r="MU23" s="160"/>
      <c r="MV23" s="158"/>
      <c r="MW23" s="159"/>
      <c r="MX23" s="31"/>
      <c r="MY23" s="159"/>
      <c r="MZ23" s="160"/>
      <c r="NA23" s="159"/>
      <c r="NB23" s="159"/>
      <c r="NC23" s="161"/>
      <c r="NF23" s="160"/>
      <c r="NG23" s="158"/>
      <c r="NH23" s="159"/>
      <c r="NJ23" s="159"/>
      <c r="NK23" s="160"/>
      <c r="NL23" s="158"/>
      <c r="NM23" s="159"/>
      <c r="NN23" s="31"/>
      <c r="NO23" s="159"/>
      <c r="NP23" s="160"/>
      <c r="NQ23" s="159"/>
      <c r="NR23" s="159"/>
      <c r="NS23" s="161"/>
      <c r="NV23" s="160"/>
      <c r="NW23" s="158"/>
      <c r="NX23" s="159"/>
      <c r="NZ23" s="159"/>
      <c r="OA23" s="160"/>
      <c r="OB23" s="158"/>
      <c r="OC23" s="159"/>
      <c r="OD23" s="31"/>
      <c r="OE23" s="159"/>
      <c r="OF23" s="160"/>
      <c r="OG23" s="159"/>
      <c r="OH23" s="159"/>
      <c r="OI23" s="161"/>
      <c r="OL23" s="160"/>
      <c r="OM23" s="158"/>
      <c r="ON23" s="159"/>
      <c r="OP23" s="159"/>
      <c r="OQ23" s="160"/>
      <c r="OR23" s="158"/>
      <c r="OS23" s="159"/>
      <c r="OT23" s="31"/>
      <c r="OU23" s="159"/>
      <c r="OV23" s="160"/>
      <c r="OW23" s="159"/>
      <c r="OX23" s="159"/>
      <c r="OY23" s="161"/>
      <c r="PB23" s="160"/>
      <c r="PC23" s="158"/>
      <c r="PD23" s="159"/>
      <c r="PF23" s="159"/>
      <c r="PG23" s="160"/>
      <c r="PH23" s="158"/>
      <c r="PI23" s="159"/>
      <c r="PJ23" s="31"/>
      <c r="PK23" s="159"/>
      <c r="PL23" s="160"/>
      <c r="PM23" s="159"/>
      <c r="PN23" s="159"/>
      <c r="PO23" s="161"/>
      <c r="PR23" s="160"/>
      <c r="PS23" s="158"/>
      <c r="PT23" s="159"/>
      <c r="PV23" s="159"/>
      <c r="PW23" s="160"/>
      <c r="PX23" s="158"/>
      <c r="PY23" s="159"/>
      <c r="PZ23" s="31"/>
      <c r="QA23" s="159"/>
      <c r="QB23" s="160"/>
      <c r="QC23" s="159"/>
      <c r="QD23" s="159"/>
      <c r="QE23" s="161"/>
      <c r="QH23" s="160"/>
      <c r="QI23" s="158"/>
      <c r="QJ23" s="159"/>
      <c r="QL23" s="159"/>
      <c r="QM23" s="160"/>
      <c r="QN23" s="158"/>
      <c r="QO23" s="159"/>
      <c r="QP23" s="31"/>
      <c r="QQ23" s="159"/>
      <c r="QR23" s="160"/>
      <c r="QS23" s="159"/>
      <c r="QT23" s="159"/>
      <c r="QU23" s="161"/>
      <c r="QX23" s="160"/>
      <c r="QY23" s="158"/>
      <c r="QZ23" s="159"/>
      <c r="RB23" s="159"/>
      <c r="RC23" s="160"/>
      <c r="RD23" s="158"/>
      <c r="RE23" s="159"/>
      <c r="RF23" s="31"/>
      <c r="RG23" s="159"/>
      <c r="RH23" s="160"/>
      <c r="RI23" s="159"/>
      <c r="RJ23" s="159"/>
      <c r="RK23" s="161"/>
      <c r="RN23" s="160"/>
      <c r="RO23" s="158"/>
      <c r="RP23" s="159"/>
      <c r="RR23" s="159"/>
      <c r="RS23" s="160"/>
      <c r="RT23" s="158"/>
      <c r="RU23" s="159"/>
      <c r="RV23" s="31"/>
      <c r="RW23" s="159"/>
      <c r="RX23" s="160"/>
      <c r="RY23" s="159"/>
      <c r="RZ23" s="159"/>
      <c r="SA23" s="161"/>
      <c r="SD23" s="160"/>
      <c r="SE23" s="158"/>
      <c r="SF23" s="159"/>
      <c r="SH23" s="159"/>
      <c r="SI23" s="160"/>
      <c r="SJ23" s="158"/>
      <c r="SK23" s="159"/>
      <c r="SL23" s="31"/>
      <c r="SM23" s="159"/>
      <c r="SN23" s="160"/>
      <c r="SO23" s="159"/>
      <c r="SP23" s="159"/>
      <c r="SQ23" s="161"/>
      <c r="ST23" s="160"/>
      <c r="SU23" s="158"/>
      <c r="SV23" s="159"/>
      <c r="SX23" s="159"/>
      <c r="SY23" s="160"/>
      <c r="SZ23" s="158"/>
      <c r="TA23" s="159"/>
      <c r="TB23" s="31"/>
      <c r="TC23" s="159"/>
      <c r="TD23" s="160"/>
      <c r="TE23" s="159"/>
      <c r="TF23" s="159"/>
      <c r="TG23" s="161"/>
      <c r="TJ23" s="160"/>
      <c r="TK23" s="158"/>
      <c r="TL23" s="159"/>
      <c r="TN23" s="159"/>
      <c r="TO23" s="160"/>
      <c r="TP23" s="158"/>
      <c r="TQ23" s="159"/>
      <c r="TR23" s="31"/>
      <c r="TS23" s="159"/>
      <c r="TT23" s="160"/>
      <c r="TU23" s="159"/>
      <c r="TV23" s="159"/>
      <c r="TW23" s="161"/>
      <c r="TZ23" s="160"/>
      <c r="UA23" s="158"/>
      <c r="UB23" s="159"/>
      <c r="UD23" s="159"/>
      <c r="UE23" s="160"/>
      <c r="UF23" s="158"/>
      <c r="UG23" s="159"/>
      <c r="UH23" s="31"/>
      <c r="UI23" s="159"/>
      <c r="UJ23" s="160"/>
      <c r="UK23" s="159"/>
      <c r="UL23" s="159"/>
      <c r="UM23" s="161"/>
      <c r="UP23" s="160"/>
      <c r="UQ23" s="158"/>
      <c r="UR23" s="159"/>
      <c r="UT23" s="159"/>
      <c r="UU23" s="160"/>
      <c r="UV23" s="158"/>
      <c r="UW23" s="159"/>
      <c r="UX23" s="31"/>
      <c r="UY23" s="159"/>
      <c r="UZ23" s="160"/>
      <c r="VA23" s="159"/>
      <c r="VB23" s="159"/>
      <c r="VC23" s="161"/>
      <c r="VF23" s="160"/>
      <c r="VG23" s="158"/>
      <c r="VH23" s="159"/>
      <c r="VJ23" s="159"/>
      <c r="VK23" s="160"/>
      <c r="VL23" s="158"/>
      <c r="VM23" s="159"/>
      <c r="VN23" s="31"/>
      <c r="VO23" s="159"/>
      <c r="VP23" s="160"/>
      <c r="VQ23" s="159"/>
      <c r="VR23" s="159"/>
      <c r="VS23" s="161"/>
      <c r="VV23" s="160"/>
      <c r="VW23" s="158"/>
      <c r="VX23" s="159"/>
      <c r="VZ23" s="159"/>
      <c r="WA23" s="160"/>
      <c r="WB23" s="158"/>
      <c r="WC23" s="159"/>
      <c r="WD23" s="31"/>
      <c r="WE23" s="159"/>
      <c r="WF23" s="160"/>
      <c r="WG23" s="159"/>
      <c r="WH23" s="159"/>
      <c r="WI23" s="161"/>
      <c r="WL23" s="160"/>
      <c r="WM23" s="158"/>
      <c r="WN23" s="159"/>
      <c r="WP23" s="159"/>
      <c r="WQ23" s="160"/>
      <c r="WR23" s="158"/>
      <c r="WS23" s="159"/>
      <c r="WT23" s="31"/>
      <c r="WU23" s="159"/>
      <c r="WV23" s="160"/>
      <c r="WW23" s="159"/>
      <c r="WX23" s="159"/>
      <c r="WY23" s="161"/>
      <c r="XB23" s="160"/>
      <c r="XC23" s="158"/>
      <c r="XD23" s="159"/>
      <c r="XF23" s="159"/>
      <c r="XG23" s="160"/>
      <c r="XH23" s="158"/>
      <c r="XI23" s="159"/>
      <c r="XJ23" s="31"/>
      <c r="XK23" s="159"/>
      <c r="XL23" s="160"/>
      <c r="XM23" s="159"/>
      <c r="XN23" s="159"/>
      <c r="XO23" s="161"/>
      <c r="XR23" s="160"/>
      <c r="XS23" s="158"/>
      <c r="XT23" s="159"/>
      <c r="XV23" s="159"/>
      <c r="XW23" s="160"/>
      <c r="XX23" s="158"/>
      <c r="XY23" s="159"/>
      <c r="XZ23" s="31"/>
      <c r="YA23" s="159"/>
      <c r="YB23" s="160"/>
      <c r="YC23" s="159"/>
      <c r="YD23" s="159"/>
      <c r="YE23" s="161"/>
      <c r="YH23" s="160"/>
      <c r="YI23" s="158"/>
      <c r="YJ23" s="159"/>
      <c r="YL23" s="159"/>
      <c r="YM23" s="160"/>
      <c r="YN23" s="158"/>
      <c r="YO23" s="159"/>
      <c r="YP23" s="31"/>
      <c r="YQ23" s="159"/>
      <c r="YR23" s="160"/>
      <c r="YS23" s="159"/>
      <c r="YT23" s="159"/>
      <c r="YU23" s="161"/>
      <c r="YX23" s="160"/>
      <c r="YY23" s="158"/>
      <c r="YZ23" s="159"/>
      <c r="ZB23" s="159"/>
      <c r="ZC23" s="160"/>
      <c r="ZD23" s="158"/>
      <c r="ZE23" s="159"/>
      <c r="ZF23" s="31"/>
      <c r="ZG23" s="159"/>
      <c r="ZH23" s="160"/>
      <c r="ZI23" s="159"/>
      <c r="ZJ23" s="159"/>
      <c r="ZK23" s="161"/>
      <c r="ZN23" s="160"/>
      <c r="ZO23" s="158"/>
      <c r="ZP23" s="159"/>
      <c r="ZR23" s="159"/>
      <c r="ZS23" s="160"/>
      <c r="ZT23" s="158"/>
      <c r="ZU23" s="159"/>
      <c r="ZV23" s="31"/>
      <c r="ZW23" s="159"/>
      <c r="ZX23" s="160"/>
      <c r="ZY23" s="159"/>
      <c r="ZZ23" s="159"/>
      <c r="AAA23" s="161"/>
      <c r="AAD23" s="160"/>
      <c r="AAE23" s="158"/>
      <c r="AAF23" s="159"/>
      <c r="AAH23" s="159"/>
      <c r="AAI23" s="160"/>
      <c r="AAJ23" s="158"/>
      <c r="AAK23" s="159"/>
      <c r="AAL23" s="31"/>
      <c r="AAM23" s="159"/>
      <c r="AAN23" s="160"/>
      <c r="AAO23" s="159"/>
      <c r="AAP23" s="159"/>
      <c r="AAQ23" s="161"/>
      <c r="AAT23" s="160"/>
      <c r="AAU23" s="158"/>
      <c r="AAV23" s="159"/>
      <c r="AAX23" s="159"/>
      <c r="AAY23" s="160"/>
      <c r="AAZ23" s="158"/>
      <c r="ABA23" s="159"/>
      <c r="ABB23" s="31"/>
      <c r="ABC23" s="159"/>
      <c r="ABD23" s="160"/>
      <c r="ABE23" s="159"/>
      <c r="ABF23" s="159"/>
      <c r="ABG23" s="161"/>
      <c r="ABJ23" s="160"/>
      <c r="ABK23" s="158"/>
      <c r="ABL23" s="159"/>
      <c r="ABN23" s="159"/>
      <c r="ABO23" s="160"/>
      <c r="ABP23" s="158"/>
      <c r="ABQ23" s="159"/>
      <c r="ABR23" s="31"/>
      <c r="ABS23" s="159"/>
      <c r="ABT23" s="160"/>
      <c r="ABU23" s="159"/>
      <c r="ABV23" s="159"/>
      <c r="ABW23" s="161"/>
      <c r="ABZ23" s="160"/>
      <c r="ACA23" s="158"/>
      <c r="ACB23" s="159"/>
      <c r="ACD23" s="159"/>
      <c r="ACE23" s="160"/>
      <c r="ACF23" s="158"/>
      <c r="ACG23" s="159"/>
      <c r="ACH23" s="31"/>
      <c r="ACI23" s="159"/>
      <c r="ACJ23" s="160"/>
      <c r="ACK23" s="159"/>
      <c r="ACL23" s="159"/>
      <c r="ACM23" s="161"/>
      <c r="ACP23" s="160"/>
      <c r="ACQ23" s="158"/>
      <c r="ACR23" s="159"/>
      <c r="ACT23" s="159"/>
      <c r="ACU23" s="160"/>
      <c r="ACV23" s="158"/>
      <c r="ACW23" s="159"/>
      <c r="ACX23" s="31"/>
      <c r="ACY23" s="159"/>
      <c r="ACZ23" s="160"/>
      <c r="ADA23" s="159"/>
      <c r="ADB23" s="159"/>
      <c r="ADC23" s="161"/>
      <c r="ADF23" s="160"/>
      <c r="ADG23" s="158"/>
      <c r="ADH23" s="159"/>
      <c r="ADJ23" s="159"/>
      <c r="ADK23" s="160"/>
      <c r="ADL23" s="158"/>
      <c r="ADM23" s="159"/>
      <c r="ADN23" s="31"/>
      <c r="ADO23" s="159"/>
      <c r="ADP23" s="160"/>
      <c r="ADQ23" s="159"/>
      <c r="ADR23" s="159"/>
      <c r="ADS23" s="161"/>
      <c r="ADV23" s="160"/>
      <c r="ADW23" s="158"/>
      <c r="ADX23" s="159"/>
      <c r="ADZ23" s="159"/>
      <c r="AEA23" s="160"/>
      <c r="AEB23" s="158"/>
      <c r="AEC23" s="159"/>
      <c r="AED23" s="31"/>
      <c r="AEE23" s="159"/>
      <c r="AEF23" s="160"/>
      <c r="AEG23" s="159"/>
      <c r="AEH23" s="159"/>
      <c r="AEI23" s="161"/>
      <c r="AEL23" s="160"/>
      <c r="AEM23" s="158"/>
      <c r="AEN23" s="159"/>
      <c r="AEP23" s="159"/>
      <c r="AEQ23" s="160"/>
      <c r="AER23" s="158"/>
      <c r="AES23" s="159"/>
      <c r="AET23" s="31"/>
      <c r="AEU23" s="159"/>
      <c r="AEV23" s="160"/>
      <c r="AEW23" s="159"/>
      <c r="AEX23" s="159"/>
      <c r="AEY23" s="161"/>
      <c r="AFB23" s="160"/>
      <c r="AFC23" s="158"/>
      <c r="AFD23" s="159"/>
      <c r="AFF23" s="159"/>
      <c r="AFG23" s="160"/>
      <c r="AFH23" s="158"/>
      <c r="AFI23" s="159"/>
      <c r="AFJ23" s="31"/>
      <c r="AFK23" s="159"/>
      <c r="AFL23" s="160"/>
      <c r="AFM23" s="159"/>
      <c r="AFN23" s="159"/>
      <c r="AFO23" s="161"/>
      <c r="AFR23" s="160"/>
      <c r="AFS23" s="158"/>
      <c r="AFT23" s="159"/>
      <c r="AFV23" s="159"/>
      <c r="AFW23" s="160"/>
      <c r="AFX23" s="158"/>
      <c r="AFY23" s="159"/>
      <c r="AFZ23" s="31"/>
      <c r="AGA23" s="159"/>
      <c r="AGB23" s="160"/>
      <c r="AGC23" s="159"/>
      <c r="AGD23" s="159"/>
      <c r="AGE23" s="161"/>
      <c r="AGH23" s="160"/>
      <c r="AGI23" s="158"/>
      <c r="AGJ23" s="159"/>
      <c r="AGL23" s="159"/>
      <c r="AGM23" s="160"/>
      <c r="AGN23" s="158"/>
      <c r="AGO23" s="159"/>
      <c r="AGP23" s="31"/>
      <c r="AGQ23" s="159"/>
      <c r="AGR23" s="160"/>
      <c r="AGS23" s="159"/>
      <c r="AGT23" s="159"/>
      <c r="AGU23" s="161"/>
      <c r="AGX23" s="160"/>
      <c r="AGY23" s="158"/>
      <c r="AGZ23" s="159"/>
      <c r="AHB23" s="159"/>
      <c r="AHC23" s="160"/>
      <c r="AHD23" s="158"/>
      <c r="AHE23" s="159"/>
      <c r="AHF23" s="31"/>
      <c r="AHG23" s="159"/>
      <c r="AHH23" s="160"/>
      <c r="AHI23" s="159"/>
      <c r="AHJ23" s="159"/>
      <c r="AHK23" s="161"/>
      <c r="AHN23" s="160"/>
      <c r="AHO23" s="158"/>
      <c r="AHP23" s="159"/>
      <c r="AHR23" s="159"/>
      <c r="AHS23" s="160"/>
      <c r="AHT23" s="158"/>
      <c r="AHU23" s="159"/>
      <c r="AHV23" s="31"/>
      <c r="AHW23" s="159"/>
      <c r="AHX23" s="160"/>
      <c r="AHY23" s="159"/>
      <c r="AHZ23" s="159"/>
      <c r="AIA23" s="161"/>
      <c r="AID23" s="160"/>
      <c r="AIE23" s="158"/>
      <c r="AIF23" s="159"/>
      <c r="AIH23" s="159"/>
      <c r="AII23" s="160"/>
      <c r="AIJ23" s="158"/>
      <c r="AIK23" s="159"/>
      <c r="AIL23" s="31"/>
      <c r="AIM23" s="159"/>
      <c r="AIN23" s="160"/>
      <c r="AIO23" s="159"/>
      <c r="AIP23" s="159"/>
      <c r="AIQ23" s="161"/>
      <c r="AIT23" s="160"/>
      <c r="AIU23" s="158"/>
      <c r="AIV23" s="159"/>
      <c r="AIX23" s="159"/>
      <c r="AIY23" s="160"/>
      <c r="AIZ23" s="158"/>
      <c r="AJA23" s="159"/>
      <c r="AJB23" s="31"/>
      <c r="AJC23" s="159"/>
      <c r="AJD23" s="160"/>
      <c r="AJE23" s="159"/>
      <c r="AJF23" s="159"/>
      <c r="AJG23" s="161"/>
      <c r="AJJ23" s="160"/>
      <c r="AJK23" s="158"/>
      <c r="AJL23" s="159"/>
      <c r="AJN23" s="159"/>
      <c r="AJO23" s="160"/>
      <c r="AJP23" s="158"/>
      <c r="AJQ23" s="159"/>
      <c r="AJR23" s="31"/>
      <c r="AJS23" s="159"/>
      <c r="AJT23" s="160"/>
      <c r="AJU23" s="159"/>
      <c r="AJV23" s="159"/>
      <c r="AJW23" s="161"/>
      <c r="AJZ23" s="160"/>
      <c r="AKA23" s="158"/>
      <c r="AKB23" s="159"/>
      <c r="AKD23" s="159"/>
      <c r="AKE23" s="160"/>
      <c r="AKF23" s="158"/>
      <c r="AKG23" s="159"/>
      <c r="AKH23" s="31"/>
      <c r="AKI23" s="159"/>
      <c r="AKJ23" s="160"/>
      <c r="AKK23" s="159"/>
      <c r="AKL23" s="159"/>
      <c r="AKM23" s="161"/>
      <c r="AKP23" s="160"/>
      <c r="AKQ23" s="158"/>
      <c r="AKR23" s="159"/>
      <c r="AKT23" s="159"/>
      <c r="AKU23" s="160"/>
      <c r="AKV23" s="158"/>
      <c r="AKW23" s="159"/>
      <c r="AKX23" s="31"/>
      <c r="AKY23" s="159"/>
      <c r="AKZ23" s="160"/>
      <c r="ALA23" s="159"/>
      <c r="ALB23" s="159"/>
      <c r="ALC23" s="161"/>
      <c r="ALF23" s="160"/>
      <c r="ALG23" s="158"/>
      <c r="ALH23" s="159"/>
      <c r="ALJ23" s="159"/>
      <c r="ALK23" s="160"/>
      <c r="ALL23" s="158"/>
      <c r="ALM23" s="159"/>
      <c r="ALN23" s="31"/>
      <c r="ALO23" s="159"/>
      <c r="ALP23" s="160"/>
      <c r="ALQ23" s="159"/>
      <c r="ALR23" s="159"/>
      <c r="ALS23" s="161"/>
      <c r="ALV23" s="160"/>
      <c r="ALW23" s="158"/>
      <c r="ALX23" s="159"/>
      <c r="ALZ23" s="159"/>
      <c r="AMA23" s="160"/>
      <c r="AMB23" s="158"/>
      <c r="AMC23" s="159"/>
      <c r="AMD23" s="31"/>
      <c r="AME23" s="159"/>
      <c r="AMF23" s="160"/>
      <c r="AMG23" s="159"/>
      <c r="AMH23" s="159"/>
      <c r="AMI23" s="161"/>
      <c r="AML23" s="160"/>
      <c r="AMM23" s="158"/>
      <c r="AMN23" s="159"/>
      <c r="AMP23" s="159"/>
      <c r="AMQ23" s="160"/>
      <c r="AMR23" s="158"/>
      <c r="AMS23" s="159"/>
      <c r="AMT23" s="31"/>
      <c r="AMU23" s="159"/>
      <c r="AMV23" s="160"/>
      <c r="AMW23" s="159"/>
      <c r="AMX23" s="159"/>
      <c r="AMY23" s="161"/>
      <c r="ANB23" s="160"/>
      <c r="ANC23" s="158"/>
      <c r="AND23" s="159"/>
      <c r="ANF23" s="159"/>
      <c r="ANG23" s="160"/>
      <c r="ANH23" s="158"/>
      <c r="ANI23" s="159"/>
      <c r="ANJ23" s="31"/>
      <c r="ANK23" s="159"/>
      <c r="ANL23" s="160"/>
      <c r="ANM23" s="159"/>
      <c r="ANN23" s="159"/>
      <c r="ANO23" s="161"/>
      <c r="ANR23" s="160"/>
      <c r="ANS23" s="158"/>
      <c r="ANT23" s="159"/>
      <c r="ANV23" s="159"/>
      <c r="ANW23" s="160"/>
      <c r="ANX23" s="158"/>
      <c r="ANY23" s="159"/>
      <c r="ANZ23" s="31"/>
      <c r="AOA23" s="159"/>
      <c r="AOB23" s="160"/>
      <c r="AOC23" s="159"/>
      <c r="AOD23" s="159"/>
      <c r="AOE23" s="161"/>
      <c r="AOH23" s="160"/>
      <c r="AOI23" s="158"/>
      <c r="AOJ23" s="159"/>
      <c r="AOL23" s="159"/>
      <c r="AOM23" s="160"/>
      <c r="AON23" s="158"/>
      <c r="AOO23" s="159"/>
      <c r="AOP23" s="31"/>
      <c r="AOQ23" s="159"/>
      <c r="AOR23" s="160"/>
      <c r="AOS23" s="159"/>
      <c r="AOT23" s="159"/>
      <c r="AOU23" s="161"/>
      <c r="AOX23" s="160"/>
      <c r="AOY23" s="158"/>
      <c r="AOZ23" s="159"/>
      <c r="APB23" s="159"/>
      <c r="APC23" s="160"/>
      <c r="APD23" s="158"/>
      <c r="APE23" s="159"/>
      <c r="APF23" s="31"/>
      <c r="APG23" s="159"/>
      <c r="APH23" s="160"/>
      <c r="API23" s="159"/>
      <c r="APJ23" s="159"/>
      <c r="APK23" s="161"/>
      <c r="APN23" s="160"/>
      <c r="APO23" s="158"/>
      <c r="APP23" s="159"/>
      <c r="APR23" s="159"/>
      <c r="APS23" s="160"/>
      <c r="APT23" s="158"/>
      <c r="APU23" s="159"/>
      <c r="APV23" s="31"/>
      <c r="APW23" s="159"/>
      <c r="APX23" s="160"/>
      <c r="APY23" s="159"/>
      <c r="APZ23" s="159"/>
      <c r="AQA23" s="161"/>
      <c r="AQD23" s="160"/>
      <c r="AQE23" s="158"/>
      <c r="AQF23" s="159"/>
      <c r="AQH23" s="159"/>
      <c r="AQI23" s="160"/>
      <c r="AQJ23" s="158"/>
      <c r="AQK23" s="159"/>
      <c r="AQL23" s="31"/>
      <c r="AQM23" s="159"/>
      <c r="AQN23" s="160"/>
      <c r="AQO23" s="159"/>
      <c r="AQP23" s="159"/>
      <c r="AQQ23" s="161"/>
      <c r="AQT23" s="160"/>
      <c r="AQU23" s="158"/>
      <c r="AQV23" s="159"/>
      <c r="AQX23" s="159"/>
      <c r="AQY23" s="160"/>
      <c r="AQZ23" s="158"/>
      <c r="ARA23" s="159"/>
      <c r="ARB23" s="31"/>
      <c r="ARC23" s="159"/>
      <c r="ARD23" s="160"/>
      <c r="ARE23" s="159"/>
      <c r="ARF23" s="159"/>
      <c r="ARG23" s="161"/>
      <c r="ARJ23" s="160"/>
      <c r="ARK23" s="158"/>
      <c r="ARL23" s="159"/>
      <c r="ARN23" s="159"/>
      <c r="ARO23" s="160"/>
      <c r="ARP23" s="158"/>
      <c r="ARQ23" s="159"/>
      <c r="ARR23" s="31"/>
      <c r="ARS23" s="159"/>
      <c r="ART23" s="160"/>
      <c r="ARU23" s="159"/>
      <c r="ARV23" s="159"/>
      <c r="ARW23" s="161"/>
      <c r="ARZ23" s="160"/>
      <c r="ASA23" s="158"/>
      <c r="ASB23" s="159"/>
      <c r="ASD23" s="159"/>
      <c r="ASE23" s="160"/>
      <c r="ASF23" s="158"/>
      <c r="ASG23" s="159"/>
      <c r="ASH23" s="31"/>
      <c r="ASI23" s="159"/>
      <c r="ASJ23" s="160"/>
      <c r="ASK23" s="159"/>
      <c r="ASL23" s="159"/>
      <c r="ASM23" s="161"/>
      <c r="ASP23" s="160"/>
      <c r="ASQ23" s="158"/>
      <c r="ASR23" s="159"/>
      <c r="AST23" s="159"/>
      <c r="ASU23" s="160"/>
      <c r="ASV23" s="158"/>
      <c r="ASW23" s="159"/>
      <c r="ASX23" s="31"/>
      <c r="ASY23" s="159"/>
      <c r="ASZ23" s="160"/>
      <c r="ATA23" s="159"/>
      <c r="ATB23" s="159"/>
      <c r="ATC23" s="161"/>
      <c r="ATF23" s="160"/>
      <c r="ATG23" s="158"/>
      <c r="ATH23" s="159"/>
      <c r="ATJ23" s="159"/>
      <c r="ATK23" s="160"/>
      <c r="ATL23" s="158"/>
      <c r="ATM23" s="159"/>
      <c r="ATN23" s="31"/>
      <c r="ATO23" s="159"/>
      <c r="ATP23" s="160"/>
      <c r="ATQ23" s="159"/>
      <c r="ATR23" s="159"/>
      <c r="ATS23" s="161"/>
      <c r="ATV23" s="160"/>
      <c r="ATW23" s="158"/>
      <c r="ATX23" s="159"/>
      <c r="ATZ23" s="159"/>
      <c r="AUA23" s="160"/>
      <c r="AUB23" s="158"/>
      <c r="AUC23" s="159"/>
      <c r="AUD23" s="31"/>
      <c r="AUE23" s="159"/>
      <c r="AUF23" s="160"/>
      <c r="AUG23" s="159"/>
      <c r="AUH23" s="159"/>
      <c r="AUI23" s="161"/>
      <c r="AUL23" s="160"/>
      <c r="AUM23" s="158"/>
      <c r="AUN23" s="159"/>
      <c r="AUP23" s="159"/>
      <c r="AUQ23" s="160"/>
      <c r="AUR23" s="158"/>
      <c r="AUS23" s="159"/>
      <c r="AUT23" s="31"/>
      <c r="AUU23" s="159"/>
      <c r="AUV23" s="160"/>
      <c r="AUW23" s="159"/>
      <c r="AUX23" s="159"/>
      <c r="AUY23" s="161"/>
      <c r="AVB23" s="160"/>
      <c r="AVC23" s="158"/>
      <c r="AVD23" s="159"/>
      <c r="AVF23" s="159"/>
      <c r="AVG23" s="160"/>
      <c r="AVH23" s="158"/>
      <c r="AVI23" s="159"/>
      <c r="AVJ23" s="31"/>
      <c r="AVK23" s="159"/>
      <c r="AVL23" s="160"/>
      <c r="AVM23" s="159"/>
      <c r="AVN23" s="159"/>
      <c r="AVO23" s="161"/>
      <c r="AVR23" s="160"/>
      <c r="AVS23" s="158"/>
      <c r="AVT23" s="159"/>
      <c r="AVV23" s="159"/>
      <c r="AVW23" s="160"/>
      <c r="AVX23" s="158"/>
      <c r="AVY23" s="159"/>
      <c r="AVZ23" s="31"/>
      <c r="AWA23" s="159"/>
      <c r="AWB23" s="160"/>
      <c r="AWC23" s="159"/>
      <c r="AWD23" s="159"/>
      <c r="AWE23" s="161"/>
      <c r="AWH23" s="160"/>
      <c r="AWI23" s="158"/>
      <c r="AWJ23" s="159"/>
      <c r="AWL23" s="159"/>
      <c r="AWM23" s="160"/>
      <c r="AWN23" s="158"/>
      <c r="AWO23" s="159"/>
      <c r="AWP23" s="31"/>
      <c r="AWQ23" s="159"/>
      <c r="AWR23" s="160"/>
      <c r="AWS23" s="159"/>
      <c r="AWT23" s="159"/>
      <c r="AWU23" s="161"/>
      <c r="AWX23" s="160"/>
      <c r="AWY23" s="158"/>
      <c r="AWZ23" s="159"/>
      <c r="AXB23" s="159"/>
      <c r="AXC23" s="160"/>
      <c r="AXD23" s="158"/>
      <c r="AXE23" s="159"/>
      <c r="AXF23" s="31"/>
      <c r="AXG23" s="159"/>
      <c r="AXH23" s="160"/>
      <c r="AXI23" s="159"/>
      <c r="AXJ23" s="159"/>
      <c r="AXK23" s="161"/>
      <c r="AXN23" s="160"/>
      <c r="AXO23" s="158"/>
      <c r="AXP23" s="159"/>
      <c r="AXR23" s="159"/>
      <c r="AXS23" s="160"/>
      <c r="AXT23" s="158"/>
      <c r="AXU23" s="159"/>
      <c r="AXV23" s="31"/>
      <c r="AXW23" s="159"/>
      <c r="AXX23" s="160"/>
      <c r="AXY23" s="159"/>
      <c r="AXZ23" s="159"/>
      <c r="AYA23" s="161"/>
      <c r="AYD23" s="160"/>
      <c r="AYE23" s="158"/>
      <c r="AYF23" s="159"/>
      <c r="AYH23" s="159"/>
      <c r="AYI23" s="160"/>
      <c r="AYJ23" s="158"/>
      <c r="AYK23" s="159"/>
      <c r="AYL23" s="31"/>
      <c r="AYM23" s="159"/>
      <c r="AYN23" s="160"/>
      <c r="AYO23" s="159"/>
      <c r="AYP23" s="159"/>
      <c r="AYQ23" s="161"/>
      <c r="AYT23" s="160"/>
      <c r="AYU23" s="158"/>
      <c r="AYV23" s="159"/>
      <c r="AYX23" s="159"/>
      <c r="AYY23" s="160"/>
      <c r="AYZ23" s="158"/>
      <c r="AZA23" s="159"/>
      <c r="AZB23" s="31"/>
      <c r="AZC23" s="159"/>
      <c r="AZD23" s="160"/>
      <c r="AZE23" s="159"/>
      <c r="AZF23" s="159"/>
      <c r="AZG23" s="161"/>
      <c r="AZJ23" s="160"/>
      <c r="AZK23" s="158"/>
      <c r="AZL23" s="159"/>
      <c r="AZN23" s="159"/>
      <c r="AZO23" s="160"/>
      <c r="AZP23" s="158"/>
      <c r="AZQ23" s="159"/>
      <c r="AZR23" s="31"/>
      <c r="AZS23" s="159"/>
      <c r="AZT23" s="160"/>
      <c r="AZU23" s="159"/>
      <c r="AZV23" s="159"/>
      <c r="AZW23" s="161"/>
      <c r="AZZ23" s="160"/>
      <c r="BAA23" s="158"/>
      <c r="BAB23" s="159"/>
      <c r="BAD23" s="159"/>
      <c r="BAE23" s="160"/>
      <c r="BAF23" s="158"/>
      <c r="BAG23" s="159"/>
      <c r="BAH23" s="31"/>
      <c r="BAI23" s="159"/>
      <c r="BAJ23" s="160"/>
      <c r="BAK23" s="159"/>
      <c r="BAL23" s="159"/>
      <c r="BAM23" s="161"/>
      <c r="BAP23" s="160"/>
      <c r="BAQ23" s="158"/>
      <c r="BAR23" s="159"/>
      <c r="BAT23" s="159"/>
      <c r="BAU23" s="160"/>
      <c r="BAV23" s="158"/>
      <c r="BAW23" s="159"/>
      <c r="BAX23" s="31"/>
      <c r="BAY23" s="159"/>
      <c r="BAZ23" s="160"/>
      <c r="BBA23" s="159"/>
      <c r="BBB23" s="159"/>
      <c r="BBC23" s="161"/>
      <c r="BBF23" s="160"/>
      <c r="BBG23" s="158"/>
      <c r="BBH23" s="159"/>
      <c r="BBJ23" s="159"/>
      <c r="BBK23" s="160"/>
      <c r="BBL23" s="158"/>
      <c r="BBM23" s="159"/>
      <c r="BBN23" s="31"/>
      <c r="BBO23" s="159"/>
      <c r="BBP23" s="160"/>
      <c r="BBQ23" s="159"/>
      <c r="BBR23" s="159"/>
      <c r="BBS23" s="161"/>
      <c r="BBV23" s="160"/>
      <c r="BBW23" s="158"/>
      <c r="BBX23" s="159"/>
      <c r="BBZ23" s="159"/>
      <c r="BCA23" s="160"/>
      <c r="BCB23" s="158"/>
      <c r="BCC23" s="159"/>
      <c r="BCD23" s="31"/>
      <c r="BCE23" s="159"/>
      <c r="BCF23" s="160"/>
      <c r="BCG23" s="159"/>
      <c r="BCH23" s="159"/>
      <c r="BCI23" s="161"/>
      <c r="BCL23" s="160"/>
      <c r="BCM23" s="158"/>
      <c r="BCN23" s="159"/>
      <c r="BCP23" s="159"/>
      <c r="BCQ23" s="160"/>
      <c r="BCR23" s="158"/>
      <c r="BCS23" s="159"/>
      <c r="BCT23" s="31"/>
      <c r="BCU23" s="159"/>
      <c r="BCV23" s="160"/>
      <c r="BCW23" s="159"/>
      <c r="BCX23" s="159"/>
      <c r="BCY23" s="161"/>
      <c r="BDB23" s="160"/>
      <c r="BDC23" s="158"/>
      <c r="BDD23" s="159"/>
      <c r="BDF23" s="159"/>
      <c r="BDG23" s="160"/>
      <c r="BDH23" s="158"/>
      <c r="BDI23" s="159"/>
      <c r="BDJ23" s="31"/>
      <c r="BDK23" s="159"/>
      <c r="BDL23" s="160"/>
      <c r="BDM23" s="159"/>
      <c r="BDN23" s="159"/>
      <c r="BDO23" s="161"/>
      <c r="BDR23" s="160"/>
      <c r="BDS23" s="158"/>
      <c r="BDT23" s="159"/>
      <c r="BDV23" s="159"/>
      <c r="BDW23" s="160"/>
      <c r="BDX23" s="158"/>
      <c r="BDY23" s="159"/>
      <c r="BDZ23" s="31"/>
      <c r="BEA23" s="159"/>
      <c r="BEB23" s="160"/>
      <c r="BEC23" s="159"/>
      <c r="BED23" s="159"/>
      <c r="BEE23" s="161"/>
      <c r="BEH23" s="160"/>
      <c r="BEI23" s="158"/>
      <c r="BEJ23" s="159"/>
      <c r="BEL23" s="159"/>
      <c r="BEM23" s="160"/>
      <c r="BEN23" s="158"/>
      <c r="BEO23" s="159"/>
      <c r="BEP23" s="31"/>
      <c r="BEQ23" s="159"/>
      <c r="BER23" s="160"/>
      <c r="BES23" s="159"/>
      <c r="BET23" s="159"/>
      <c r="BEU23" s="161"/>
      <c r="BEX23" s="160"/>
      <c r="BEY23" s="158"/>
      <c r="BEZ23" s="159"/>
      <c r="BFB23" s="159"/>
      <c r="BFC23" s="160"/>
      <c r="BFD23" s="158"/>
      <c r="BFE23" s="159"/>
      <c r="BFF23" s="31"/>
      <c r="BFG23" s="159"/>
      <c r="BFH23" s="160"/>
      <c r="BFI23" s="159"/>
      <c r="BFJ23" s="159"/>
      <c r="BFK23" s="161"/>
      <c r="BFN23" s="160"/>
      <c r="BFO23" s="158"/>
      <c r="BFP23" s="159"/>
      <c r="BFR23" s="159"/>
      <c r="BFS23" s="160"/>
      <c r="BFT23" s="158"/>
      <c r="BFU23" s="159"/>
      <c r="BFV23" s="31"/>
      <c r="BFW23" s="159"/>
      <c r="BFX23" s="160"/>
      <c r="BFY23" s="159"/>
      <c r="BFZ23" s="159"/>
      <c r="BGA23" s="161"/>
      <c r="BGD23" s="160"/>
      <c r="BGE23" s="158"/>
      <c r="BGF23" s="159"/>
      <c r="BGH23" s="159"/>
      <c r="BGI23" s="160"/>
      <c r="BGJ23" s="158"/>
      <c r="BGK23" s="159"/>
      <c r="BGL23" s="31"/>
      <c r="BGM23" s="159"/>
      <c r="BGN23" s="160"/>
      <c r="BGO23" s="159"/>
      <c r="BGP23" s="159"/>
      <c r="BGQ23" s="161"/>
      <c r="BGT23" s="160"/>
      <c r="BGU23" s="158"/>
      <c r="BGV23" s="159"/>
      <c r="BGX23" s="159"/>
      <c r="BGY23" s="160"/>
      <c r="BGZ23" s="158"/>
      <c r="BHA23" s="159"/>
      <c r="BHB23" s="31"/>
      <c r="BHC23" s="159"/>
      <c r="BHD23" s="160"/>
      <c r="BHE23" s="159"/>
      <c r="BHF23" s="159"/>
      <c r="BHG23" s="161"/>
      <c r="BHJ23" s="160"/>
      <c r="BHK23" s="158"/>
      <c r="BHL23" s="159"/>
      <c r="BHN23" s="159"/>
      <c r="BHO23" s="160"/>
      <c r="BHP23" s="158"/>
      <c r="BHQ23" s="159"/>
      <c r="BHR23" s="31"/>
      <c r="BHS23" s="159"/>
      <c r="BHT23" s="160"/>
      <c r="BHU23" s="159"/>
      <c r="BHV23" s="159"/>
      <c r="BHW23" s="161"/>
      <c r="BHZ23" s="160"/>
      <c r="BIA23" s="158"/>
      <c r="BIB23" s="159"/>
      <c r="BID23" s="159"/>
      <c r="BIE23" s="160"/>
      <c r="BIF23" s="158"/>
      <c r="BIG23" s="159"/>
      <c r="BIH23" s="31"/>
      <c r="BII23" s="159"/>
      <c r="BIJ23" s="160"/>
      <c r="BIK23" s="159"/>
      <c r="BIL23" s="159"/>
      <c r="BIM23" s="161"/>
      <c r="BIP23" s="160"/>
      <c r="BIQ23" s="158"/>
      <c r="BIR23" s="159"/>
      <c r="BIT23" s="159"/>
      <c r="BIU23" s="160"/>
      <c r="BIV23" s="158"/>
      <c r="BIW23" s="159"/>
      <c r="BIX23" s="31"/>
      <c r="BIY23" s="159"/>
      <c r="BIZ23" s="160"/>
      <c r="BJA23" s="159"/>
      <c r="BJB23" s="159"/>
      <c r="BJC23" s="161"/>
      <c r="BJF23" s="160"/>
      <c r="BJG23" s="158"/>
      <c r="BJH23" s="159"/>
      <c r="BJJ23" s="159"/>
      <c r="BJK23" s="160"/>
      <c r="BJL23" s="158"/>
      <c r="BJM23" s="159"/>
      <c r="BJN23" s="31"/>
      <c r="BJO23" s="159"/>
      <c r="BJP23" s="160"/>
      <c r="BJQ23" s="159"/>
      <c r="BJR23" s="159"/>
      <c r="BJS23" s="161"/>
      <c r="BJV23" s="160"/>
      <c r="BJW23" s="158"/>
      <c r="BJX23" s="159"/>
      <c r="BJZ23" s="159"/>
      <c r="BKA23" s="160"/>
      <c r="BKB23" s="158"/>
      <c r="BKC23" s="159"/>
      <c r="BKD23" s="31"/>
      <c r="BKE23" s="159"/>
      <c r="BKF23" s="160"/>
      <c r="BKG23" s="159"/>
      <c r="BKH23" s="159"/>
      <c r="BKI23" s="161"/>
      <c r="BKL23" s="160"/>
      <c r="BKM23" s="158"/>
      <c r="BKN23" s="159"/>
      <c r="BKP23" s="159"/>
      <c r="BKQ23" s="160"/>
      <c r="BKR23" s="158"/>
      <c r="BKS23" s="159"/>
      <c r="BKT23" s="31"/>
      <c r="BKU23" s="159"/>
      <c r="BKV23" s="160"/>
      <c r="BKW23" s="159"/>
      <c r="BKX23" s="159"/>
      <c r="BKY23" s="161"/>
      <c r="BLB23" s="160"/>
      <c r="BLC23" s="158"/>
      <c r="BLD23" s="159"/>
      <c r="BLF23" s="159"/>
      <c r="BLG23" s="160"/>
      <c r="BLH23" s="158"/>
      <c r="BLI23" s="159"/>
      <c r="BLJ23" s="31"/>
      <c r="BLK23" s="159"/>
      <c r="BLL23" s="160"/>
      <c r="BLM23" s="159"/>
      <c r="BLN23" s="159"/>
      <c r="BLO23" s="161"/>
      <c r="BLR23" s="160"/>
      <c r="BLS23" s="158"/>
      <c r="BLT23" s="159"/>
      <c r="BLV23" s="159"/>
      <c r="BLW23" s="160"/>
      <c r="BLX23" s="158"/>
      <c r="BLY23" s="159"/>
      <c r="BLZ23" s="31"/>
      <c r="BMA23" s="159"/>
      <c r="BMB23" s="160"/>
      <c r="BMC23" s="159"/>
      <c r="BMD23" s="159"/>
      <c r="BME23" s="161"/>
      <c r="BMH23" s="160"/>
      <c r="BMI23" s="158"/>
      <c r="BMJ23" s="159"/>
      <c r="BML23" s="159"/>
      <c r="BMM23" s="160"/>
      <c r="BMN23" s="158"/>
      <c r="BMO23" s="159"/>
      <c r="BMP23" s="31"/>
      <c r="BMQ23" s="159"/>
      <c r="BMR23" s="160"/>
      <c r="BMS23" s="159"/>
      <c r="BMT23" s="159"/>
      <c r="BMU23" s="161"/>
      <c r="BMX23" s="160"/>
      <c r="BMY23" s="158"/>
      <c r="BMZ23" s="159"/>
      <c r="BNB23" s="159"/>
      <c r="BNC23" s="160"/>
      <c r="BND23" s="158"/>
      <c r="BNE23" s="159"/>
      <c r="BNF23" s="31"/>
      <c r="BNG23" s="159"/>
      <c r="BNH23" s="160"/>
      <c r="BNI23" s="159"/>
      <c r="BNJ23" s="159"/>
      <c r="BNK23" s="161"/>
      <c r="BNN23" s="160"/>
      <c r="BNO23" s="158"/>
      <c r="BNP23" s="159"/>
      <c r="BNR23" s="159"/>
      <c r="BNS23" s="160"/>
      <c r="BNT23" s="158"/>
      <c r="BNU23" s="159"/>
      <c r="BNV23" s="31"/>
      <c r="BNW23" s="159"/>
      <c r="BNX23" s="160"/>
      <c r="BNY23" s="159"/>
      <c r="BNZ23" s="159"/>
      <c r="BOA23" s="161"/>
      <c r="BOD23" s="160"/>
      <c r="BOE23" s="158"/>
      <c r="BOF23" s="159"/>
      <c r="BOH23" s="159"/>
      <c r="BOI23" s="160"/>
      <c r="BOJ23" s="158"/>
      <c r="BOK23" s="159"/>
      <c r="BOL23" s="31"/>
      <c r="BOM23" s="159"/>
      <c r="BON23" s="160"/>
      <c r="BOO23" s="159"/>
      <c r="BOP23" s="159"/>
      <c r="BOQ23" s="161"/>
      <c r="BOT23" s="160"/>
      <c r="BOU23" s="158"/>
      <c r="BOV23" s="159"/>
      <c r="BOX23" s="159"/>
      <c r="BOY23" s="160"/>
      <c r="BOZ23" s="158"/>
      <c r="BPA23" s="159"/>
      <c r="BPB23" s="31"/>
      <c r="BPC23" s="159"/>
      <c r="BPD23" s="160"/>
      <c r="BPE23" s="159"/>
      <c r="BPF23" s="159"/>
      <c r="BPG23" s="161"/>
      <c r="BPJ23" s="160"/>
      <c r="BPK23" s="158"/>
      <c r="BPL23" s="159"/>
      <c r="BPN23" s="159"/>
      <c r="BPO23" s="160"/>
      <c r="BPP23" s="158"/>
      <c r="BPQ23" s="159"/>
      <c r="BPR23" s="31"/>
      <c r="BPS23" s="159"/>
      <c r="BPT23" s="160"/>
      <c r="BPU23" s="159"/>
      <c r="BPV23" s="159"/>
      <c r="BPW23" s="161"/>
      <c r="BPZ23" s="160"/>
      <c r="BQA23" s="158"/>
      <c r="BQB23" s="159"/>
      <c r="BQD23" s="159"/>
      <c r="BQE23" s="160"/>
      <c r="BQF23" s="158"/>
      <c r="BQG23" s="159"/>
      <c r="BQH23" s="31"/>
      <c r="BQI23" s="159"/>
      <c r="BQJ23" s="160"/>
      <c r="BQK23" s="159"/>
      <c r="BQL23" s="159"/>
      <c r="BQM23" s="161"/>
      <c r="BQP23" s="160"/>
      <c r="BQQ23" s="158"/>
      <c r="BQR23" s="159"/>
      <c r="BQT23" s="159"/>
      <c r="BQU23" s="160"/>
      <c r="BQV23" s="158"/>
      <c r="BQW23" s="159"/>
      <c r="BQX23" s="31"/>
      <c r="BQY23" s="159"/>
      <c r="BQZ23" s="160"/>
      <c r="BRA23" s="159"/>
      <c r="BRB23" s="159"/>
      <c r="BRC23" s="161"/>
      <c r="BRF23" s="160"/>
      <c r="BRG23" s="158"/>
      <c r="BRH23" s="159"/>
      <c r="BRJ23" s="159"/>
      <c r="BRK23" s="160"/>
      <c r="BRL23" s="158"/>
      <c r="BRM23" s="159"/>
      <c r="BRN23" s="31"/>
      <c r="BRO23" s="159"/>
      <c r="BRP23" s="160"/>
      <c r="BRQ23" s="159"/>
      <c r="BRR23" s="159"/>
      <c r="BRS23" s="161"/>
      <c r="BRV23" s="160"/>
      <c r="BRW23" s="158"/>
      <c r="BRX23" s="159"/>
      <c r="BRZ23" s="159"/>
      <c r="BSA23" s="160"/>
      <c r="BSB23" s="158"/>
      <c r="BSC23" s="159"/>
      <c r="BSD23" s="31"/>
      <c r="BSE23" s="159"/>
      <c r="BSF23" s="160"/>
      <c r="BSG23" s="159"/>
      <c r="BSH23" s="159"/>
      <c r="BSI23" s="161"/>
      <c r="BSL23" s="160"/>
      <c r="BSM23" s="158"/>
      <c r="BSN23" s="159"/>
      <c r="BSP23" s="159"/>
      <c r="BSQ23" s="160"/>
      <c r="BSR23" s="158"/>
      <c r="BSS23" s="159"/>
      <c r="BST23" s="31"/>
      <c r="BSU23" s="159"/>
      <c r="BSV23" s="160"/>
      <c r="BSW23" s="159"/>
      <c r="BSX23" s="159"/>
      <c r="BSY23" s="161"/>
      <c r="BTB23" s="160"/>
      <c r="BTC23" s="158"/>
      <c r="BTD23" s="159"/>
      <c r="BTF23" s="159"/>
      <c r="BTG23" s="160"/>
      <c r="BTH23" s="158"/>
      <c r="BTI23" s="159"/>
      <c r="BTJ23" s="31"/>
      <c r="BTK23" s="159"/>
      <c r="BTL23" s="160"/>
      <c r="BTM23" s="159"/>
      <c r="BTN23" s="159"/>
      <c r="BTO23" s="161"/>
      <c r="BTR23" s="160"/>
      <c r="BTS23" s="158"/>
      <c r="BTT23" s="159"/>
      <c r="BTV23" s="159"/>
      <c r="BTW23" s="160"/>
      <c r="BTX23" s="158"/>
      <c r="BTY23" s="159"/>
      <c r="BTZ23" s="31"/>
      <c r="BUA23" s="159"/>
      <c r="BUB23" s="160"/>
      <c r="BUC23" s="159"/>
      <c r="BUD23" s="159"/>
      <c r="BUE23" s="161"/>
      <c r="BUH23" s="160"/>
      <c r="BUI23" s="158"/>
      <c r="BUJ23" s="159"/>
      <c r="BUL23" s="159"/>
      <c r="BUM23" s="160"/>
      <c r="BUN23" s="158"/>
      <c r="BUO23" s="159"/>
      <c r="BUP23" s="31"/>
      <c r="BUQ23" s="159"/>
      <c r="BUR23" s="160"/>
      <c r="BUS23" s="159"/>
      <c r="BUT23" s="159"/>
      <c r="BUU23" s="161"/>
      <c r="BUX23" s="160"/>
      <c r="BUY23" s="158"/>
      <c r="BUZ23" s="159"/>
      <c r="BVB23" s="159"/>
      <c r="BVC23" s="160"/>
      <c r="BVD23" s="158"/>
      <c r="BVE23" s="159"/>
      <c r="BVF23" s="31"/>
      <c r="BVG23" s="159"/>
      <c r="BVH23" s="160"/>
      <c r="BVI23" s="159"/>
      <c r="BVJ23" s="159"/>
      <c r="BVK23" s="161"/>
      <c r="BVN23" s="160"/>
      <c r="BVO23" s="158"/>
      <c r="BVP23" s="159"/>
      <c r="BVR23" s="159"/>
      <c r="BVS23" s="160"/>
      <c r="BVT23" s="158"/>
      <c r="BVU23" s="159"/>
      <c r="BVV23" s="31"/>
      <c r="BVW23" s="159"/>
      <c r="BVX23" s="160"/>
      <c r="BVY23" s="159"/>
      <c r="BVZ23" s="159"/>
      <c r="BWA23" s="161"/>
      <c r="BWD23" s="160"/>
      <c r="BWE23" s="158"/>
      <c r="BWF23" s="159"/>
      <c r="BWH23" s="159"/>
      <c r="BWI23" s="160"/>
      <c r="BWJ23" s="158"/>
      <c r="BWK23" s="159"/>
      <c r="BWL23" s="31"/>
      <c r="BWM23" s="159"/>
      <c r="BWN23" s="160"/>
      <c r="BWO23" s="159"/>
      <c r="BWP23" s="159"/>
      <c r="BWQ23" s="161"/>
      <c r="BWT23" s="160"/>
      <c r="BWU23" s="158"/>
      <c r="BWV23" s="159"/>
      <c r="BWX23" s="159"/>
      <c r="BWY23" s="160"/>
      <c r="BWZ23" s="158"/>
      <c r="BXA23" s="159"/>
      <c r="BXB23" s="31"/>
      <c r="BXC23" s="159"/>
      <c r="BXD23" s="160"/>
      <c r="BXE23" s="159"/>
      <c r="BXF23" s="159"/>
      <c r="BXG23" s="161"/>
      <c r="BXJ23" s="160"/>
      <c r="BXK23" s="158"/>
      <c r="BXL23" s="159"/>
      <c r="BXN23" s="159"/>
      <c r="BXO23" s="160"/>
      <c r="BXP23" s="158"/>
      <c r="BXQ23" s="159"/>
      <c r="BXR23" s="31"/>
      <c r="BXS23" s="159"/>
      <c r="BXT23" s="160"/>
      <c r="BXU23" s="159"/>
      <c r="BXV23" s="159"/>
      <c r="BXW23" s="161"/>
      <c r="BXZ23" s="160"/>
      <c r="BYA23" s="158"/>
      <c r="BYB23" s="159"/>
      <c r="BYD23" s="159"/>
      <c r="BYE23" s="160"/>
      <c r="BYF23" s="158"/>
      <c r="BYG23" s="159"/>
      <c r="BYH23" s="31"/>
      <c r="BYI23" s="159"/>
      <c r="BYJ23" s="160"/>
      <c r="BYK23" s="159"/>
      <c r="BYL23" s="159"/>
      <c r="BYM23" s="161"/>
      <c r="BYP23" s="160"/>
      <c r="BYQ23" s="158"/>
      <c r="BYR23" s="159"/>
      <c r="BYT23" s="159"/>
      <c r="BYU23" s="160"/>
      <c r="BYV23" s="158"/>
      <c r="BYW23" s="159"/>
      <c r="BYX23" s="31"/>
      <c r="BYY23" s="159"/>
      <c r="BYZ23" s="160"/>
      <c r="BZA23" s="159"/>
      <c r="BZB23" s="159"/>
      <c r="BZC23" s="161"/>
      <c r="BZF23" s="160"/>
      <c r="BZG23" s="158"/>
      <c r="BZH23" s="159"/>
      <c r="BZJ23" s="159"/>
      <c r="BZK23" s="160"/>
      <c r="BZL23" s="158"/>
      <c r="BZM23" s="159"/>
      <c r="BZN23" s="31"/>
      <c r="BZO23" s="159"/>
      <c r="BZP23" s="160"/>
      <c r="BZQ23" s="159"/>
      <c r="BZR23" s="159"/>
      <c r="BZS23" s="161"/>
      <c r="BZV23" s="160"/>
      <c r="BZW23" s="158"/>
      <c r="BZX23" s="159"/>
      <c r="BZZ23" s="159"/>
      <c r="CAA23" s="160"/>
      <c r="CAB23" s="158"/>
      <c r="CAC23" s="159"/>
      <c r="CAD23" s="31"/>
      <c r="CAE23" s="159"/>
      <c r="CAF23" s="160"/>
      <c r="CAG23" s="159"/>
      <c r="CAH23" s="159"/>
      <c r="CAI23" s="161"/>
      <c r="CAL23" s="160"/>
      <c r="CAM23" s="158"/>
      <c r="CAN23" s="159"/>
      <c r="CAP23" s="159"/>
      <c r="CAQ23" s="160"/>
      <c r="CAR23" s="158"/>
      <c r="CAS23" s="159"/>
      <c r="CAT23" s="31"/>
      <c r="CAU23" s="159"/>
      <c r="CAV23" s="160"/>
      <c r="CAW23" s="159"/>
      <c r="CAX23" s="159"/>
      <c r="CAY23" s="161"/>
      <c r="CBB23" s="160"/>
      <c r="CBC23" s="158"/>
      <c r="CBD23" s="159"/>
      <c r="CBF23" s="159"/>
      <c r="CBG23" s="160"/>
      <c r="CBH23" s="158"/>
      <c r="CBI23" s="159"/>
      <c r="CBJ23" s="31"/>
      <c r="CBK23" s="159"/>
      <c r="CBL23" s="160"/>
      <c r="CBM23" s="159"/>
      <c r="CBN23" s="159"/>
      <c r="CBO23" s="161"/>
      <c r="CBR23" s="160"/>
      <c r="CBS23" s="158"/>
      <c r="CBT23" s="159"/>
      <c r="CBV23" s="159"/>
      <c r="CBW23" s="160"/>
      <c r="CBX23" s="158"/>
      <c r="CBY23" s="159"/>
      <c r="CBZ23" s="31"/>
      <c r="CCA23" s="159"/>
      <c r="CCB23" s="160"/>
      <c r="CCC23" s="159"/>
      <c r="CCD23" s="159"/>
      <c r="CCE23" s="161"/>
      <c r="CCH23" s="160"/>
      <c r="CCI23" s="158"/>
      <c r="CCJ23" s="159"/>
      <c r="CCL23" s="159"/>
      <c r="CCM23" s="160"/>
      <c r="CCN23" s="158"/>
      <c r="CCO23" s="159"/>
      <c r="CCP23" s="31"/>
      <c r="CCQ23" s="159"/>
      <c r="CCR23" s="160"/>
      <c r="CCS23" s="159"/>
      <c r="CCT23" s="159"/>
      <c r="CCU23" s="161"/>
      <c r="CCX23" s="160"/>
      <c r="CCY23" s="158"/>
      <c r="CCZ23" s="159"/>
      <c r="CDB23" s="159"/>
      <c r="CDC23" s="160"/>
      <c r="CDD23" s="158"/>
      <c r="CDE23" s="159"/>
      <c r="CDF23" s="31"/>
      <c r="CDG23" s="159"/>
      <c r="CDH23" s="160"/>
      <c r="CDI23" s="159"/>
      <c r="CDJ23" s="159"/>
      <c r="CDK23" s="161"/>
      <c r="CDN23" s="160"/>
      <c r="CDO23" s="158"/>
      <c r="CDP23" s="159"/>
      <c r="CDR23" s="159"/>
      <c r="CDS23" s="160"/>
      <c r="CDT23" s="158"/>
      <c r="CDU23" s="159"/>
      <c r="CDV23" s="31"/>
      <c r="CDW23" s="159"/>
      <c r="CDX23" s="160"/>
      <c r="CDY23" s="159"/>
      <c r="CDZ23" s="159"/>
      <c r="CEA23" s="161"/>
      <c r="CED23" s="160"/>
      <c r="CEE23" s="158"/>
      <c r="CEF23" s="159"/>
      <c r="CEH23" s="159"/>
      <c r="CEI23" s="160"/>
      <c r="CEJ23" s="158"/>
      <c r="CEK23" s="159"/>
      <c r="CEL23" s="31"/>
      <c r="CEM23" s="159"/>
      <c r="CEN23" s="160"/>
      <c r="CEO23" s="159"/>
      <c r="CEP23" s="159"/>
      <c r="CEQ23" s="161"/>
      <c r="CET23" s="160"/>
      <c r="CEU23" s="158"/>
      <c r="CEV23" s="159"/>
      <c r="CEX23" s="159"/>
      <c r="CEY23" s="160"/>
      <c r="CEZ23" s="158"/>
      <c r="CFA23" s="159"/>
      <c r="CFB23" s="31"/>
      <c r="CFC23" s="159"/>
      <c r="CFD23" s="160"/>
      <c r="CFE23" s="159"/>
      <c r="CFF23" s="159"/>
      <c r="CFG23" s="161"/>
      <c r="CFJ23" s="160"/>
      <c r="CFK23" s="158"/>
      <c r="CFL23" s="159"/>
      <c r="CFN23" s="159"/>
      <c r="CFO23" s="160"/>
      <c r="CFP23" s="158"/>
      <c r="CFQ23" s="159"/>
      <c r="CFR23" s="31"/>
      <c r="CFS23" s="159"/>
      <c r="CFT23" s="160"/>
      <c r="CFU23" s="159"/>
      <c r="CFV23" s="159"/>
      <c r="CFW23" s="161"/>
      <c r="CFZ23" s="160"/>
      <c r="CGA23" s="158"/>
      <c r="CGB23" s="159"/>
      <c r="CGD23" s="159"/>
      <c r="CGE23" s="160"/>
      <c r="CGF23" s="158"/>
      <c r="CGG23" s="159"/>
      <c r="CGH23" s="31"/>
      <c r="CGI23" s="159"/>
      <c r="CGJ23" s="160"/>
      <c r="CGK23" s="159"/>
      <c r="CGL23" s="159"/>
      <c r="CGM23" s="161"/>
      <c r="CGP23" s="160"/>
      <c r="CGQ23" s="158"/>
      <c r="CGR23" s="159"/>
      <c r="CGT23" s="159"/>
      <c r="CGU23" s="160"/>
      <c r="CGV23" s="158"/>
      <c r="CGW23" s="159"/>
      <c r="CGX23" s="31"/>
      <c r="CGY23" s="159"/>
      <c r="CGZ23" s="160"/>
      <c r="CHA23" s="159"/>
      <c r="CHB23" s="159"/>
      <c r="CHC23" s="161"/>
      <c r="CHF23" s="160"/>
      <c r="CHG23" s="158"/>
      <c r="CHH23" s="159"/>
      <c r="CHJ23" s="159"/>
      <c r="CHK23" s="160"/>
      <c r="CHL23" s="158"/>
      <c r="CHM23" s="159"/>
      <c r="CHN23" s="31"/>
      <c r="CHO23" s="159"/>
      <c r="CHP23" s="160"/>
      <c r="CHQ23" s="159"/>
      <c r="CHR23" s="159"/>
      <c r="CHS23" s="161"/>
      <c r="CHV23" s="160"/>
      <c r="CHW23" s="158"/>
      <c r="CHX23" s="159"/>
      <c r="CHZ23" s="159"/>
      <c r="CIA23" s="160"/>
      <c r="CIB23" s="158"/>
      <c r="CIC23" s="159"/>
      <c r="CID23" s="31"/>
      <c r="CIE23" s="159"/>
      <c r="CIF23" s="160"/>
      <c r="CIG23" s="159"/>
      <c r="CIH23" s="159"/>
      <c r="CII23" s="161"/>
      <c r="CIL23" s="160"/>
      <c r="CIM23" s="158"/>
      <c r="CIN23" s="159"/>
      <c r="CIP23" s="159"/>
      <c r="CIQ23" s="160"/>
      <c r="CIR23" s="158"/>
      <c r="CIS23" s="159"/>
      <c r="CIT23" s="31"/>
      <c r="CIU23" s="159"/>
      <c r="CIV23" s="160"/>
      <c r="CIW23" s="159"/>
      <c r="CIX23" s="159"/>
      <c r="CIY23" s="161"/>
      <c r="CJB23" s="160"/>
      <c r="CJC23" s="158"/>
      <c r="CJD23" s="159"/>
      <c r="CJF23" s="159"/>
      <c r="CJG23" s="160"/>
      <c r="CJH23" s="158"/>
      <c r="CJI23" s="159"/>
      <c r="CJJ23" s="31"/>
      <c r="CJK23" s="159"/>
      <c r="CJL23" s="160"/>
      <c r="CJM23" s="159"/>
      <c r="CJN23" s="159"/>
      <c r="CJO23" s="161"/>
      <c r="CJR23" s="160"/>
      <c r="CJS23" s="158"/>
      <c r="CJT23" s="159"/>
      <c r="CJV23" s="159"/>
      <c r="CJW23" s="160"/>
      <c r="CJX23" s="158"/>
      <c r="CJY23" s="159"/>
      <c r="CJZ23" s="31"/>
      <c r="CKA23" s="159"/>
      <c r="CKB23" s="160"/>
      <c r="CKC23" s="159"/>
      <c r="CKD23" s="159"/>
      <c r="CKE23" s="161"/>
      <c r="CKH23" s="160"/>
      <c r="CKI23" s="158"/>
      <c r="CKJ23" s="159"/>
      <c r="CKL23" s="159"/>
      <c r="CKM23" s="160"/>
      <c r="CKN23" s="158"/>
      <c r="CKO23" s="159"/>
      <c r="CKP23" s="31"/>
      <c r="CKQ23" s="159"/>
      <c r="CKR23" s="160"/>
      <c r="CKS23" s="159"/>
      <c r="CKT23" s="159"/>
      <c r="CKU23" s="161"/>
      <c r="CKX23" s="160"/>
      <c r="CKY23" s="158"/>
      <c r="CKZ23" s="159"/>
      <c r="CLB23" s="159"/>
      <c r="CLC23" s="160"/>
      <c r="CLD23" s="158"/>
      <c r="CLE23" s="159"/>
      <c r="CLF23" s="31"/>
      <c r="CLG23" s="159"/>
      <c r="CLH23" s="160"/>
      <c r="CLI23" s="159"/>
      <c r="CLJ23" s="159"/>
      <c r="CLK23" s="161"/>
      <c r="CLN23" s="160"/>
      <c r="CLO23" s="158"/>
      <c r="CLP23" s="159"/>
      <c r="CLR23" s="159"/>
      <c r="CLS23" s="160"/>
      <c r="CLT23" s="158"/>
      <c r="CLU23" s="159"/>
      <c r="CLV23" s="31"/>
      <c r="CLW23" s="159"/>
      <c r="CLX23" s="160"/>
      <c r="CLY23" s="159"/>
      <c r="CLZ23" s="159"/>
      <c r="CMA23" s="161"/>
      <c r="CMD23" s="160"/>
      <c r="CME23" s="158"/>
      <c r="CMF23" s="159"/>
      <c r="CMH23" s="159"/>
      <c r="CMI23" s="160"/>
      <c r="CMJ23" s="158"/>
      <c r="CMK23" s="159"/>
      <c r="CML23" s="31"/>
      <c r="CMM23" s="159"/>
      <c r="CMN23" s="160"/>
      <c r="CMO23" s="159"/>
      <c r="CMP23" s="159"/>
      <c r="CMQ23" s="161"/>
      <c r="CMT23" s="160"/>
      <c r="CMU23" s="158"/>
      <c r="CMV23" s="159"/>
      <c r="CMX23" s="159"/>
      <c r="CMY23" s="160"/>
      <c r="CMZ23" s="158"/>
      <c r="CNA23" s="159"/>
      <c r="CNB23" s="31"/>
      <c r="CNC23" s="159"/>
      <c r="CND23" s="160"/>
      <c r="CNE23" s="159"/>
      <c r="CNF23" s="159"/>
      <c r="CNG23" s="161"/>
      <c r="CNJ23" s="160"/>
      <c r="CNK23" s="158"/>
      <c r="CNL23" s="159"/>
      <c r="CNN23" s="159"/>
      <c r="CNO23" s="160"/>
      <c r="CNP23" s="158"/>
      <c r="CNQ23" s="159"/>
      <c r="CNR23" s="31"/>
      <c r="CNS23" s="159"/>
      <c r="CNT23" s="160"/>
      <c r="CNU23" s="159"/>
      <c r="CNV23" s="159"/>
      <c r="CNW23" s="161"/>
      <c r="CNZ23" s="160"/>
      <c r="COA23" s="158"/>
      <c r="COB23" s="159"/>
      <c r="COD23" s="159"/>
      <c r="COE23" s="160"/>
      <c r="COF23" s="158"/>
      <c r="COG23" s="159"/>
      <c r="COH23" s="31"/>
      <c r="COI23" s="159"/>
      <c r="COJ23" s="160"/>
      <c r="COK23" s="159"/>
      <c r="COL23" s="159"/>
      <c r="COM23" s="161"/>
      <c r="COP23" s="160"/>
      <c r="COQ23" s="158"/>
      <c r="COR23" s="159"/>
      <c r="COT23" s="159"/>
      <c r="COU23" s="160"/>
      <c r="COV23" s="158"/>
      <c r="COW23" s="159"/>
      <c r="COX23" s="31"/>
      <c r="COY23" s="159"/>
      <c r="COZ23" s="160"/>
      <c r="CPA23" s="159"/>
      <c r="CPB23" s="159"/>
      <c r="CPC23" s="161"/>
      <c r="CPF23" s="160"/>
      <c r="CPG23" s="158"/>
      <c r="CPH23" s="159"/>
      <c r="CPJ23" s="159"/>
      <c r="CPK23" s="160"/>
      <c r="CPL23" s="158"/>
      <c r="CPM23" s="159"/>
      <c r="CPN23" s="31"/>
      <c r="CPO23" s="159"/>
      <c r="CPP23" s="160"/>
      <c r="CPQ23" s="159"/>
      <c r="CPR23" s="159"/>
      <c r="CPS23" s="161"/>
      <c r="CPV23" s="160"/>
      <c r="CPW23" s="158"/>
      <c r="CPX23" s="159"/>
      <c r="CPZ23" s="159"/>
      <c r="CQA23" s="160"/>
      <c r="CQB23" s="158"/>
      <c r="CQC23" s="159"/>
      <c r="CQD23" s="31"/>
      <c r="CQE23" s="159"/>
      <c r="CQF23" s="160"/>
      <c r="CQG23" s="159"/>
      <c r="CQH23" s="159"/>
      <c r="CQI23" s="161"/>
      <c r="CQL23" s="160"/>
      <c r="CQM23" s="158"/>
      <c r="CQN23" s="159"/>
      <c r="CQP23" s="159"/>
      <c r="CQQ23" s="160"/>
      <c r="CQR23" s="158"/>
      <c r="CQS23" s="159"/>
      <c r="CQT23" s="31"/>
      <c r="CQU23" s="159"/>
      <c r="CQV23" s="160"/>
      <c r="CQW23" s="159"/>
      <c r="CQX23" s="159"/>
      <c r="CQY23" s="161"/>
      <c r="CRB23" s="160"/>
      <c r="CRC23" s="158"/>
      <c r="CRD23" s="159"/>
      <c r="CRF23" s="159"/>
      <c r="CRG23" s="160"/>
      <c r="CRH23" s="158"/>
      <c r="CRI23" s="159"/>
      <c r="CRJ23" s="31"/>
      <c r="CRK23" s="159"/>
      <c r="CRL23" s="160"/>
      <c r="CRM23" s="159"/>
      <c r="CRN23" s="159"/>
      <c r="CRO23" s="161"/>
      <c r="CRR23" s="160"/>
      <c r="CRS23" s="158"/>
      <c r="CRT23" s="159"/>
      <c r="CRV23" s="159"/>
      <c r="CRW23" s="160"/>
      <c r="CRX23" s="158"/>
      <c r="CRY23" s="159"/>
      <c r="CRZ23" s="31"/>
      <c r="CSA23" s="159"/>
      <c r="CSB23" s="160"/>
      <c r="CSC23" s="159"/>
      <c r="CSD23" s="159"/>
      <c r="CSE23" s="161"/>
      <c r="CSH23" s="160"/>
      <c r="CSI23" s="158"/>
      <c r="CSJ23" s="159"/>
      <c r="CSL23" s="159"/>
      <c r="CSM23" s="160"/>
      <c r="CSN23" s="158"/>
      <c r="CSO23" s="159"/>
      <c r="CSP23" s="31"/>
      <c r="CSQ23" s="159"/>
      <c r="CSR23" s="160"/>
      <c r="CSS23" s="159"/>
      <c r="CST23" s="159"/>
      <c r="CSU23" s="161"/>
      <c r="CSX23" s="160"/>
      <c r="CSY23" s="158"/>
      <c r="CSZ23" s="159"/>
      <c r="CTB23" s="159"/>
      <c r="CTC23" s="160"/>
      <c r="CTD23" s="158"/>
      <c r="CTE23" s="159"/>
      <c r="CTF23" s="31"/>
      <c r="CTG23" s="159"/>
      <c r="CTH23" s="160"/>
      <c r="CTI23" s="159"/>
      <c r="CTJ23" s="159"/>
      <c r="CTK23" s="161"/>
      <c r="CTN23" s="160"/>
      <c r="CTO23" s="158"/>
      <c r="CTP23" s="159"/>
      <c r="CTR23" s="159"/>
      <c r="CTS23" s="160"/>
      <c r="CTT23" s="158"/>
      <c r="CTU23" s="159"/>
      <c r="CTV23" s="31"/>
      <c r="CTW23" s="159"/>
      <c r="CTX23" s="160"/>
      <c r="CTY23" s="159"/>
      <c r="CTZ23" s="159"/>
      <c r="CUA23" s="161"/>
      <c r="CUD23" s="160"/>
      <c r="CUE23" s="158"/>
      <c r="CUF23" s="159"/>
      <c r="CUH23" s="159"/>
      <c r="CUI23" s="160"/>
      <c r="CUJ23" s="158"/>
      <c r="CUK23" s="159"/>
      <c r="CUL23" s="31"/>
      <c r="CUM23" s="159"/>
      <c r="CUN23" s="160"/>
      <c r="CUO23" s="159"/>
      <c r="CUP23" s="159"/>
      <c r="CUQ23" s="161"/>
      <c r="CUT23" s="160"/>
      <c r="CUU23" s="158"/>
      <c r="CUV23" s="159"/>
      <c r="CUX23" s="159"/>
      <c r="CUY23" s="160"/>
      <c r="CUZ23" s="158"/>
      <c r="CVA23" s="159"/>
      <c r="CVB23" s="31"/>
      <c r="CVC23" s="159"/>
      <c r="CVD23" s="160"/>
      <c r="CVE23" s="159"/>
      <c r="CVF23" s="159"/>
      <c r="CVG23" s="161"/>
      <c r="CVJ23" s="160"/>
      <c r="CVK23" s="158"/>
      <c r="CVL23" s="159"/>
      <c r="CVN23" s="159"/>
      <c r="CVO23" s="160"/>
      <c r="CVP23" s="158"/>
      <c r="CVQ23" s="159"/>
      <c r="CVR23" s="31"/>
      <c r="CVS23" s="159"/>
      <c r="CVT23" s="160"/>
      <c r="CVU23" s="159"/>
      <c r="CVV23" s="159"/>
      <c r="CVW23" s="161"/>
      <c r="CVZ23" s="160"/>
      <c r="CWA23" s="158"/>
      <c r="CWB23" s="159"/>
      <c r="CWD23" s="159"/>
      <c r="CWE23" s="160"/>
      <c r="CWF23" s="158"/>
      <c r="CWG23" s="159"/>
      <c r="CWH23" s="31"/>
      <c r="CWI23" s="159"/>
      <c r="CWJ23" s="160"/>
      <c r="CWK23" s="159"/>
      <c r="CWL23" s="159"/>
      <c r="CWM23" s="161"/>
      <c r="CWP23" s="160"/>
      <c r="CWQ23" s="158"/>
      <c r="CWR23" s="159"/>
      <c r="CWT23" s="159"/>
      <c r="CWU23" s="160"/>
      <c r="CWV23" s="158"/>
      <c r="CWW23" s="159"/>
      <c r="CWX23" s="31"/>
      <c r="CWY23" s="159"/>
      <c r="CWZ23" s="160"/>
      <c r="CXA23" s="159"/>
      <c r="CXB23" s="159"/>
      <c r="CXC23" s="161"/>
      <c r="CXF23" s="160"/>
      <c r="CXG23" s="158"/>
      <c r="CXH23" s="159"/>
      <c r="CXJ23" s="159"/>
      <c r="CXK23" s="160"/>
      <c r="CXL23" s="158"/>
      <c r="CXM23" s="159"/>
      <c r="CXN23" s="31"/>
      <c r="CXO23" s="159"/>
      <c r="CXP23" s="160"/>
      <c r="CXQ23" s="159"/>
      <c r="CXR23" s="159"/>
      <c r="CXS23" s="161"/>
      <c r="CXV23" s="160"/>
      <c r="CXW23" s="158"/>
      <c r="CXX23" s="159"/>
      <c r="CXZ23" s="159"/>
      <c r="CYA23" s="160"/>
      <c r="CYB23" s="158"/>
      <c r="CYC23" s="159"/>
      <c r="CYD23" s="31"/>
      <c r="CYE23" s="159"/>
      <c r="CYF23" s="160"/>
      <c r="CYG23" s="159"/>
      <c r="CYH23" s="159"/>
      <c r="CYI23" s="161"/>
      <c r="CYL23" s="160"/>
      <c r="CYM23" s="158"/>
      <c r="CYN23" s="159"/>
      <c r="CYP23" s="159"/>
      <c r="CYQ23" s="160"/>
      <c r="CYR23" s="158"/>
      <c r="CYS23" s="159"/>
      <c r="CYT23" s="31"/>
      <c r="CYU23" s="159"/>
      <c r="CYV23" s="160"/>
      <c r="CYW23" s="159"/>
      <c r="CYX23" s="159"/>
      <c r="CYY23" s="161"/>
      <c r="CZB23" s="160"/>
      <c r="CZC23" s="158"/>
      <c r="CZD23" s="159"/>
      <c r="CZF23" s="159"/>
      <c r="CZG23" s="160"/>
      <c r="CZH23" s="158"/>
      <c r="CZI23" s="159"/>
      <c r="CZJ23" s="31"/>
      <c r="CZK23" s="159"/>
      <c r="CZL23" s="160"/>
      <c r="CZM23" s="159"/>
      <c r="CZN23" s="159"/>
      <c r="CZO23" s="161"/>
      <c r="CZR23" s="160"/>
      <c r="CZS23" s="158"/>
      <c r="CZT23" s="159"/>
      <c r="CZV23" s="159"/>
      <c r="CZW23" s="160"/>
      <c r="CZX23" s="158"/>
      <c r="CZY23" s="159"/>
      <c r="CZZ23" s="31"/>
      <c r="DAA23" s="159"/>
      <c r="DAB23" s="160"/>
      <c r="DAC23" s="159"/>
      <c r="DAD23" s="159"/>
      <c r="DAE23" s="161"/>
      <c r="DAH23" s="160"/>
      <c r="DAI23" s="158"/>
      <c r="DAJ23" s="159"/>
      <c r="DAL23" s="159"/>
      <c r="DAM23" s="160"/>
      <c r="DAN23" s="158"/>
      <c r="DAO23" s="159"/>
      <c r="DAP23" s="31"/>
      <c r="DAQ23" s="159"/>
      <c r="DAR23" s="160"/>
      <c r="DAS23" s="159"/>
      <c r="DAT23" s="159"/>
      <c r="DAU23" s="161"/>
      <c r="DAX23" s="160"/>
      <c r="DAY23" s="158"/>
      <c r="DAZ23" s="159"/>
      <c r="DBB23" s="159"/>
      <c r="DBC23" s="160"/>
      <c r="DBD23" s="158"/>
      <c r="DBE23" s="159"/>
      <c r="DBF23" s="31"/>
      <c r="DBG23" s="159"/>
      <c r="DBH23" s="160"/>
      <c r="DBI23" s="159"/>
      <c r="DBJ23" s="159"/>
      <c r="DBK23" s="161"/>
      <c r="DBN23" s="160"/>
      <c r="DBO23" s="158"/>
      <c r="DBP23" s="159"/>
      <c r="DBR23" s="159"/>
      <c r="DBS23" s="160"/>
      <c r="DBT23" s="158"/>
      <c r="DBU23" s="159"/>
      <c r="DBV23" s="31"/>
      <c r="DBW23" s="159"/>
      <c r="DBX23" s="160"/>
      <c r="DBY23" s="159"/>
      <c r="DBZ23" s="159"/>
      <c r="DCA23" s="161"/>
      <c r="DCD23" s="160"/>
      <c r="DCE23" s="158"/>
      <c r="DCF23" s="159"/>
      <c r="DCH23" s="159"/>
      <c r="DCI23" s="160"/>
      <c r="DCJ23" s="158"/>
      <c r="DCK23" s="159"/>
      <c r="DCL23" s="31"/>
      <c r="DCM23" s="159"/>
      <c r="DCN23" s="160"/>
      <c r="DCO23" s="159"/>
      <c r="DCP23" s="159"/>
      <c r="DCQ23" s="161"/>
      <c r="DCT23" s="160"/>
      <c r="DCU23" s="158"/>
      <c r="DCV23" s="159"/>
      <c r="DCX23" s="159"/>
      <c r="DCY23" s="160"/>
      <c r="DCZ23" s="158"/>
      <c r="DDA23" s="159"/>
      <c r="DDB23" s="31"/>
      <c r="DDC23" s="159"/>
      <c r="DDD23" s="160"/>
      <c r="DDE23" s="159"/>
      <c r="DDF23" s="159"/>
      <c r="DDG23" s="161"/>
      <c r="DDJ23" s="160"/>
      <c r="DDK23" s="158"/>
      <c r="DDL23" s="159"/>
      <c r="DDN23" s="159"/>
      <c r="DDO23" s="160"/>
      <c r="DDP23" s="158"/>
      <c r="DDQ23" s="159"/>
      <c r="DDR23" s="31"/>
      <c r="DDS23" s="159"/>
      <c r="DDT23" s="160"/>
      <c r="DDU23" s="159"/>
      <c r="DDV23" s="159"/>
      <c r="DDW23" s="161"/>
      <c r="DDZ23" s="160"/>
      <c r="DEA23" s="158"/>
      <c r="DEB23" s="159"/>
      <c r="DED23" s="159"/>
      <c r="DEE23" s="160"/>
      <c r="DEF23" s="158"/>
      <c r="DEG23" s="159"/>
      <c r="DEH23" s="31"/>
      <c r="DEI23" s="159"/>
      <c r="DEJ23" s="160"/>
      <c r="DEK23" s="159"/>
      <c r="DEL23" s="159"/>
      <c r="DEM23" s="161"/>
      <c r="DEP23" s="160"/>
      <c r="DEQ23" s="158"/>
      <c r="DER23" s="159"/>
      <c r="DET23" s="159"/>
      <c r="DEU23" s="160"/>
      <c r="DEV23" s="158"/>
      <c r="DEW23" s="159"/>
      <c r="DEX23" s="31"/>
      <c r="DEY23" s="159"/>
      <c r="DEZ23" s="160"/>
      <c r="DFA23" s="159"/>
      <c r="DFB23" s="159"/>
      <c r="DFC23" s="161"/>
      <c r="DFF23" s="160"/>
      <c r="DFG23" s="158"/>
      <c r="DFH23" s="159"/>
      <c r="DFJ23" s="159"/>
      <c r="DFK23" s="160"/>
      <c r="DFL23" s="158"/>
      <c r="DFM23" s="159"/>
      <c r="DFN23" s="31"/>
      <c r="DFO23" s="159"/>
      <c r="DFP23" s="160"/>
      <c r="DFQ23" s="159"/>
      <c r="DFR23" s="159"/>
      <c r="DFS23" s="161"/>
      <c r="DFV23" s="160"/>
      <c r="DFW23" s="158"/>
      <c r="DFX23" s="159"/>
      <c r="DFZ23" s="159"/>
      <c r="DGA23" s="160"/>
      <c r="DGB23" s="158"/>
      <c r="DGC23" s="159"/>
      <c r="DGD23" s="31"/>
      <c r="DGE23" s="159"/>
      <c r="DGF23" s="160"/>
      <c r="DGG23" s="159"/>
      <c r="DGH23" s="159"/>
      <c r="DGI23" s="161"/>
      <c r="DGL23" s="160"/>
      <c r="DGM23" s="158"/>
      <c r="DGN23" s="159"/>
      <c r="DGP23" s="159"/>
      <c r="DGQ23" s="160"/>
      <c r="DGR23" s="158"/>
      <c r="DGS23" s="159"/>
      <c r="DGT23" s="31"/>
      <c r="DGU23" s="159"/>
      <c r="DGV23" s="160"/>
      <c r="DGW23" s="159"/>
      <c r="DGX23" s="159"/>
      <c r="DGY23" s="161"/>
      <c r="DHB23" s="160"/>
      <c r="DHC23" s="158"/>
      <c r="DHD23" s="159"/>
      <c r="DHF23" s="159"/>
      <c r="DHG23" s="160"/>
      <c r="DHH23" s="158"/>
      <c r="DHI23" s="159"/>
      <c r="DHJ23" s="31"/>
      <c r="DHK23" s="159"/>
      <c r="DHL23" s="160"/>
      <c r="DHM23" s="159"/>
      <c r="DHN23" s="159"/>
      <c r="DHO23" s="161"/>
      <c r="DHR23" s="160"/>
      <c r="DHS23" s="158"/>
      <c r="DHT23" s="159"/>
      <c r="DHV23" s="159"/>
      <c r="DHW23" s="160"/>
      <c r="DHX23" s="158"/>
      <c r="DHY23" s="159"/>
      <c r="DHZ23" s="31"/>
      <c r="DIA23" s="159"/>
      <c r="DIB23" s="160"/>
      <c r="DIC23" s="159"/>
      <c r="DID23" s="159"/>
      <c r="DIE23" s="161"/>
      <c r="DIH23" s="160"/>
      <c r="DII23" s="158"/>
      <c r="DIJ23" s="159"/>
      <c r="DIL23" s="159"/>
      <c r="DIM23" s="160"/>
      <c r="DIN23" s="158"/>
      <c r="DIO23" s="159"/>
      <c r="DIP23" s="31"/>
      <c r="DIQ23" s="159"/>
      <c r="DIR23" s="160"/>
      <c r="DIS23" s="159"/>
      <c r="DIT23" s="159"/>
      <c r="DIU23" s="161"/>
      <c r="DIX23" s="160"/>
      <c r="DIY23" s="158"/>
      <c r="DIZ23" s="159"/>
      <c r="DJB23" s="159"/>
      <c r="DJC23" s="160"/>
      <c r="DJD23" s="158"/>
      <c r="DJE23" s="159"/>
      <c r="DJF23" s="31"/>
      <c r="DJG23" s="159"/>
      <c r="DJH23" s="160"/>
      <c r="DJI23" s="159"/>
      <c r="DJJ23" s="159"/>
      <c r="DJK23" s="161"/>
      <c r="DJN23" s="160"/>
      <c r="DJO23" s="158"/>
      <c r="DJP23" s="159"/>
      <c r="DJR23" s="159"/>
      <c r="DJS23" s="160"/>
      <c r="DJT23" s="158"/>
      <c r="DJU23" s="159"/>
      <c r="DJV23" s="31"/>
      <c r="DJW23" s="159"/>
      <c r="DJX23" s="160"/>
      <c r="DJY23" s="159"/>
      <c r="DJZ23" s="159"/>
      <c r="DKA23" s="161"/>
      <c r="DKD23" s="160"/>
      <c r="DKE23" s="158"/>
      <c r="DKF23" s="159"/>
      <c r="DKH23" s="159"/>
      <c r="DKI23" s="160"/>
      <c r="DKJ23" s="158"/>
      <c r="DKK23" s="159"/>
      <c r="DKL23" s="31"/>
      <c r="DKM23" s="159"/>
      <c r="DKN23" s="160"/>
      <c r="DKO23" s="159"/>
      <c r="DKP23" s="159"/>
      <c r="DKQ23" s="161"/>
      <c r="DKT23" s="160"/>
      <c r="DKU23" s="158"/>
      <c r="DKV23" s="159"/>
      <c r="DKX23" s="159"/>
      <c r="DKY23" s="160"/>
      <c r="DKZ23" s="158"/>
      <c r="DLA23" s="159"/>
      <c r="DLB23" s="31"/>
      <c r="DLC23" s="159"/>
      <c r="DLD23" s="160"/>
      <c r="DLE23" s="159"/>
      <c r="DLF23" s="159"/>
      <c r="DLG23" s="161"/>
      <c r="DLJ23" s="160"/>
      <c r="DLK23" s="158"/>
      <c r="DLL23" s="159"/>
      <c r="DLN23" s="159"/>
      <c r="DLO23" s="160"/>
      <c r="DLP23" s="158"/>
      <c r="DLQ23" s="159"/>
      <c r="DLR23" s="31"/>
      <c r="DLS23" s="159"/>
      <c r="DLT23" s="160"/>
      <c r="DLU23" s="159"/>
      <c r="DLV23" s="159"/>
      <c r="DLW23" s="161"/>
      <c r="DLZ23" s="160"/>
      <c r="DMA23" s="158"/>
      <c r="DMB23" s="159"/>
      <c r="DMD23" s="159"/>
      <c r="DME23" s="160"/>
      <c r="DMF23" s="158"/>
      <c r="DMG23" s="159"/>
      <c r="DMH23" s="31"/>
      <c r="DMI23" s="159"/>
      <c r="DMJ23" s="160"/>
      <c r="DMK23" s="159"/>
      <c r="DML23" s="159"/>
      <c r="DMM23" s="161"/>
      <c r="DMP23" s="160"/>
      <c r="DMQ23" s="158"/>
      <c r="DMR23" s="159"/>
      <c r="DMT23" s="159"/>
      <c r="DMU23" s="160"/>
      <c r="DMV23" s="158"/>
      <c r="DMW23" s="159"/>
      <c r="DMX23" s="31"/>
      <c r="DMY23" s="159"/>
      <c r="DMZ23" s="160"/>
      <c r="DNA23" s="159"/>
      <c r="DNB23" s="159"/>
      <c r="DNC23" s="161"/>
      <c r="DNF23" s="160"/>
      <c r="DNG23" s="158"/>
      <c r="DNH23" s="159"/>
      <c r="DNJ23" s="159"/>
      <c r="DNK23" s="160"/>
      <c r="DNL23" s="158"/>
      <c r="DNM23" s="159"/>
      <c r="DNN23" s="31"/>
      <c r="DNO23" s="159"/>
      <c r="DNP23" s="160"/>
      <c r="DNQ23" s="159"/>
      <c r="DNR23" s="159"/>
      <c r="DNS23" s="161"/>
      <c r="DNV23" s="160"/>
      <c r="DNW23" s="158"/>
      <c r="DNX23" s="159"/>
      <c r="DNZ23" s="159"/>
      <c r="DOA23" s="160"/>
      <c r="DOB23" s="158"/>
      <c r="DOC23" s="159"/>
      <c r="DOD23" s="31"/>
      <c r="DOE23" s="159"/>
      <c r="DOF23" s="160"/>
      <c r="DOG23" s="159"/>
      <c r="DOH23" s="159"/>
      <c r="DOI23" s="161"/>
      <c r="DOL23" s="160"/>
      <c r="DOM23" s="158"/>
      <c r="DON23" s="159"/>
      <c r="DOP23" s="159"/>
      <c r="DOQ23" s="160"/>
      <c r="DOR23" s="158"/>
      <c r="DOS23" s="159"/>
      <c r="DOT23" s="31"/>
      <c r="DOU23" s="159"/>
      <c r="DOV23" s="160"/>
      <c r="DOW23" s="159"/>
      <c r="DOX23" s="159"/>
      <c r="DOY23" s="161"/>
      <c r="DPB23" s="160"/>
      <c r="DPC23" s="158"/>
      <c r="DPD23" s="159"/>
      <c r="DPF23" s="159"/>
      <c r="DPG23" s="160"/>
      <c r="DPH23" s="158"/>
      <c r="DPI23" s="159"/>
      <c r="DPJ23" s="31"/>
      <c r="DPK23" s="159"/>
      <c r="DPL23" s="160"/>
      <c r="DPM23" s="159"/>
      <c r="DPN23" s="159"/>
      <c r="DPO23" s="161"/>
      <c r="DPR23" s="160"/>
      <c r="DPS23" s="158"/>
      <c r="DPT23" s="159"/>
      <c r="DPV23" s="159"/>
      <c r="DPW23" s="160"/>
      <c r="DPX23" s="158"/>
      <c r="DPY23" s="159"/>
      <c r="DPZ23" s="31"/>
      <c r="DQA23" s="159"/>
      <c r="DQB23" s="160"/>
      <c r="DQC23" s="159"/>
      <c r="DQD23" s="159"/>
      <c r="DQE23" s="161"/>
      <c r="DQH23" s="160"/>
      <c r="DQI23" s="158"/>
      <c r="DQJ23" s="159"/>
      <c r="DQL23" s="159"/>
      <c r="DQM23" s="160"/>
      <c r="DQN23" s="158"/>
      <c r="DQO23" s="159"/>
      <c r="DQP23" s="31"/>
      <c r="DQQ23" s="159"/>
      <c r="DQR23" s="160"/>
      <c r="DQS23" s="159"/>
      <c r="DQT23" s="159"/>
      <c r="DQU23" s="161"/>
      <c r="DQX23" s="160"/>
      <c r="DQY23" s="158"/>
      <c r="DQZ23" s="159"/>
      <c r="DRB23" s="159"/>
      <c r="DRC23" s="160"/>
      <c r="DRD23" s="158"/>
      <c r="DRE23" s="159"/>
      <c r="DRF23" s="31"/>
      <c r="DRG23" s="159"/>
      <c r="DRH23" s="160"/>
      <c r="DRI23" s="159"/>
      <c r="DRJ23" s="159"/>
      <c r="DRK23" s="161"/>
      <c r="DRN23" s="160"/>
      <c r="DRO23" s="158"/>
      <c r="DRP23" s="159"/>
      <c r="DRR23" s="159"/>
      <c r="DRS23" s="160"/>
      <c r="DRT23" s="158"/>
      <c r="DRU23" s="159"/>
      <c r="DRV23" s="31"/>
      <c r="DRW23" s="159"/>
      <c r="DRX23" s="160"/>
      <c r="DRY23" s="159"/>
      <c r="DRZ23" s="159"/>
      <c r="DSA23" s="161"/>
      <c r="DSD23" s="160"/>
      <c r="DSE23" s="158"/>
      <c r="DSF23" s="159"/>
      <c r="DSH23" s="159"/>
      <c r="DSI23" s="160"/>
      <c r="DSJ23" s="158"/>
      <c r="DSK23" s="159"/>
      <c r="DSL23" s="31"/>
      <c r="DSM23" s="159"/>
      <c r="DSN23" s="160"/>
      <c r="DSO23" s="159"/>
      <c r="DSP23" s="159"/>
      <c r="DSQ23" s="161"/>
      <c r="DST23" s="160"/>
      <c r="DSU23" s="158"/>
      <c r="DSV23" s="159"/>
      <c r="DSX23" s="159"/>
      <c r="DSY23" s="160"/>
      <c r="DSZ23" s="158"/>
      <c r="DTA23" s="159"/>
      <c r="DTB23" s="31"/>
      <c r="DTC23" s="159"/>
      <c r="DTD23" s="160"/>
      <c r="DTE23" s="159"/>
      <c r="DTF23" s="159"/>
      <c r="DTG23" s="161"/>
      <c r="DTJ23" s="160"/>
      <c r="DTK23" s="158"/>
      <c r="DTL23" s="159"/>
      <c r="DTN23" s="159"/>
      <c r="DTO23" s="160"/>
      <c r="DTP23" s="158"/>
      <c r="DTQ23" s="159"/>
      <c r="DTR23" s="31"/>
      <c r="DTS23" s="159"/>
      <c r="DTT23" s="160"/>
      <c r="DTU23" s="159"/>
      <c r="DTV23" s="159"/>
      <c r="DTW23" s="161"/>
      <c r="DTZ23" s="160"/>
      <c r="DUA23" s="158"/>
      <c r="DUB23" s="159"/>
      <c r="DUD23" s="159"/>
      <c r="DUE23" s="160"/>
      <c r="DUF23" s="158"/>
      <c r="DUG23" s="159"/>
      <c r="DUH23" s="31"/>
      <c r="DUI23" s="159"/>
      <c r="DUJ23" s="160"/>
      <c r="DUK23" s="159"/>
      <c r="DUL23" s="159"/>
      <c r="DUM23" s="161"/>
      <c r="DUP23" s="160"/>
      <c r="DUQ23" s="158"/>
      <c r="DUR23" s="159"/>
      <c r="DUT23" s="159"/>
      <c r="DUU23" s="160"/>
      <c r="DUV23" s="158"/>
      <c r="DUW23" s="159"/>
      <c r="DUX23" s="31"/>
      <c r="DUY23" s="159"/>
      <c r="DUZ23" s="160"/>
      <c r="DVA23" s="159"/>
      <c r="DVB23" s="159"/>
      <c r="DVC23" s="161"/>
      <c r="DVF23" s="160"/>
      <c r="DVG23" s="158"/>
      <c r="DVH23" s="159"/>
      <c r="DVJ23" s="159"/>
      <c r="DVK23" s="160"/>
      <c r="DVL23" s="158"/>
      <c r="DVM23" s="159"/>
      <c r="DVN23" s="31"/>
      <c r="DVO23" s="159"/>
      <c r="DVP23" s="160"/>
      <c r="DVQ23" s="159"/>
      <c r="DVR23" s="159"/>
      <c r="DVS23" s="161"/>
      <c r="DVV23" s="160"/>
      <c r="DVW23" s="158"/>
      <c r="DVX23" s="159"/>
      <c r="DVZ23" s="159"/>
      <c r="DWA23" s="160"/>
      <c r="DWB23" s="158"/>
      <c r="DWC23" s="159"/>
      <c r="DWD23" s="31"/>
      <c r="DWE23" s="159"/>
      <c r="DWF23" s="160"/>
      <c r="DWG23" s="159"/>
      <c r="DWH23" s="159"/>
      <c r="DWI23" s="161"/>
      <c r="DWL23" s="160"/>
      <c r="DWM23" s="158"/>
      <c r="DWN23" s="159"/>
      <c r="DWP23" s="159"/>
      <c r="DWQ23" s="160"/>
      <c r="DWR23" s="158"/>
      <c r="DWS23" s="159"/>
      <c r="DWT23" s="31"/>
      <c r="DWU23" s="159"/>
      <c r="DWV23" s="160"/>
      <c r="DWW23" s="159"/>
      <c r="DWX23" s="159"/>
      <c r="DWY23" s="161"/>
      <c r="DXB23" s="160"/>
      <c r="DXC23" s="158"/>
      <c r="DXD23" s="159"/>
      <c r="DXF23" s="159"/>
      <c r="DXG23" s="160"/>
      <c r="DXH23" s="158"/>
      <c r="DXI23" s="159"/>
      <c r="DXJ23" s="31"/>
      <c r="DXK23" s="159"/>
      <c r="DXL23" s="160"/>
      <c r="DXM23" s="159"/>
      <c r="DXN23" s="159"/>
      <c r="DXO23" s="161"/>
      <c r="DXR23" s="160"/>
      <c r="DXS23" s="158"/>
      <c r="DXT23" s="159"/>
      <c r="DXV23" s="159"/>
      <c r="DXW23" s="160"/>
      <c r="DXX23" s="158"/>
      <c r="DXY23" s="159"/>
      <c r="DXZ23" s="31"/>
      <c r="DYA23" s="159"/>
      <c r="DYB23" s="160"/>
      <c r="DYC23" s="159"/>
      <c r="DYD23" s="159"/>
      <c r="DYE23" s="161"/>
      <c r="DYH23" s="160"/>
      <c r="DYI23" s="158"/>
      <c r="DYJ23" s="159"/>
      <c r="DYL23" s="159"/>
      <c r="DYM23" s="160"/>
      <c r="DYN23" s="158"/>
      <c r="DYO23" s="159"/>
      <c r="DYP23" s="31"/>
      <c r="DYQ23" s="159"/>
      <c r="DYR23" s="160"/>
      <c r="DYS23" s="159"/>
      <c r="DYT23" s="159"/>
      <c r="DYU23" s="161"/>
      <c r="DYX23" s="160"/>
      <c r="DYY23" s="158"/>
      <c r="DYZ23" s="159"/>
      <c r="DZB23" s="159"/>
      <c r="DZC23" s="160"/>
      <c r="DZD23" s="158"/>
      <c r="DZE23" s="159"/>
      <c r="DZF23" s="31"/>
      <c r="DZG23" s="159"/>
      <c r="DZH23" s="160"/>
      <c r="DZI23" s="159"/>
      <c r="DZJ23" s="159"/>
      <c r="DZK23" s="161"/>
      <c r="DZN23" s="160"/>
      <c r="DZO23" s="158"/>
      <c r="DZP23" s="159"/>
      <c r="DZR23" s="159"/>
      <c r="DZS23" s="160"/>
      <c r="DZT23" s="158"/>
      <c r="DZU23" s="159"/>
      <c r="DZV23" s="31"/>
      <c r="DZW23" s="159"/>
      <c r="DZX23" s="160"/>
      <c r="DZY23" s="159"/>
      <c r="DZZ23" s="159"/>
      <c r="EAA23" s="161"/>
      <c r="EAD23" s="160"/>
      <c r="EAE23" s="158"/>
      <c r="EAF23" s="159"/>
      <c r="EAH23" s="159"/>
      <c r="EAI23" s="160"/>
      <c r="EAJ23" s="158"/>
      <c r="EAK23" s="159"/>
      <c r="EAL23" s="31"/>
      <c r="EAM23" s="159"/>
      <c r="EAN23" s="160"/>
      <c r="EAO23" s="159"/>
      <c r="EAP23" s="159"/>
      <c r="EAQ23" s="161"/>
      <c r="EAT23" s="160"/>
      <c r="EAU23" s="158"/>
      <c r="EAV23" s="159"/>
      <c r="EAX23" s="159"/>
      <c r="EAY23" s="160"/>
      <c r="EAZ23" s="158"/>
      <c r="EBA23" s="159"/>
      <c r="EBB23" s="31"/>
      <c r="EBC23" s="159"/>
      <c r="EBD23" s="160"/>
      <c r="EBE23" s="159"/>
      <c r="EBF23" s="159"/>
      <c r="EBG23" s="161"/>
      <c r="EBJ23" s="160"/>
      <c r="EBK23" s="158"/>
      <c r="EBL23" s="159"/>
      <c r="EBN23" s="159"/>
      <c r="EBO23" s="160"/>
      <c r="EBP23" s="158"/>
      <c r="EBQ23" s="159"/>
      <c r="EBR23" s="31"/>
      <c r="EBS23" s="159"/>
      <c r="EBT23" s="160"/>
      <c r="EBU23" s="159"/>
      <c r="EBV23" s="159"/>
      <c r="EBW23" s="161"/>
      <c r="EBZ23" s="160"/>
      <c r="ECA23" s="158"/>
      <c r="ECB23" s="159"/>
      <c r="ECD23" s="159"/>
      <c r="ECE23" s="160"/>
      <c r="ECF23" s="158"/>
      <c r="ECG23" s="159"/>
      <c r="ECH23" s="31"/>
      <c r="ECI23" s="159"/>
      <c r="ECJ23" s="160"/>
      <c r="ECK23" s="159"/>
      <c r="ECL23" s="159"/>
      <c r="ECM23" s="161"/>
      <c r="ECP23" s="160"/>
      <c r="ECQ23" s="158"/>
      <c r="ECR23" s="159"/>
      <c r="ECT23" s="159"/>
      <c r="ECU23" s="160"/>
      <c r="ECV23" s="158"/>
      <c r="ECW23" s="159"/>
      <c r="ECX23" s="31"/>
      <c r="ECY23" s="159"/>
      <c r="ECZ23" s="160"/>
      <c r="EDA23" s="159"/>
      <c r="EDB23" s="159"/>
      <c r="EDC23" s="161"/>
      <c r="EDF23" s="160"/>
      <c r="EDG23" s="158"/>
      <c r="EDH23" s="159"/>
      <c r="EDJ23" s="159"/>
      <c r="EDK23" s="160"/>
      <c r="EDL23" s="158"/>
      <c r="EDM23" s="159"/>
      <c r="EDN23" s="31"/>
      <c r="EDO23" s="159"/>
      <c r="EDP23" s="160"/>
      <c r="EDQ23" s="159"/>
      <c r="EDR23" s="159"/>
      <c r="EDS23" s="161"/>
      <c r="EDV23" s="160"/>
      <c r="EDW23" s="158"/>
      <c r="EDX23" s="159"/>
      <c r="EDZ23" s="159"/>
      <c r="EEA23" s="160"/>
      <c r="EEB23" s="158"/>
      <c r="EEC23" s="159"/>
      <c r="EED23" s="31"/>
      <c r="EEE23" s="159"/>
      <c r="EEF23" s="160"/>
      <c r="EEG23" s="159"/>
      <c r="EEH23" s="159"/>
      <c r="EEI23" s="161"/>
      <c r="EEL23" s="160"/>
      <c r="EEM23" s="158"/>
      <c r="EEN23" s="159"/>
      <c r="EEP23" s="159"/>
      <c r="EEQ23" s="160"/>
      <c r="EER23" s="158"/>
      <c r="EES23" s="159"/>
      <c r="EET23" s="31"/>
      <c r="EEU23" s="159"/>
      <c r="EEV23" s="160"/>
      <c r="EEW23" s="159"/>
      <c r="EEX23" s="159"/>
      <c r="EEY23" s="161"/>
      <c r="EFB23" s="160"/>
      <c r="EFC23" s="158"/>
      <c r="EFD23" s="159"/>
      <c r="EFF23" s="159"/>
      <c r="EFG23" s="160"/>
      <c r="EFH23" s="158"/>
      <c r="EFI23" s="159"/>
      <c r="EFJ23" s="31"/>
      <c r="EFK23" s="159"/>
      <c r="EFL23" s="160"/>
      <c r="EFM23" s="159"/>
      <c r="EFN23" s="159"/>
      <c r="EFO23" s="161"/>
      <c r="EFR23" s="160"/>
      <c r="EFS23" s="158"/>
      <c r="EFT23" s="159"/>
      <c r="EFV23" s="159"/>
      <c r="EFW23" s="160"/>
      <c r="EFX23" s="158"/>
      <c r="EFY23" s="159"/>
      <c r="EFZ23" s="31"/>
      <c r="EGA23" s="159"/>
      <c r="EGB23" s="160"/>
      <c r="EGC23" s="159"/>
      <c r="EGD23" s="159"/>
      <c r="EGE23" s="161"/>
      <c r="EGH23" s="160"/>
      <c r="EGI23" s="158"/>
      <c r="EGJ23" s="159"/>
      <c r="EGL23" s="159"/>
      <c r="EGM23" s="160"/>
      <c r="EGN23" s="158"/>
      <c r="EGO23" s="159"/>
      <c r="EGP23" s="31"/>
      <c r="EGQ23" s="159"/>
      <c r="EGR23" s="160"/>
      <c r="EGS23" s="159"/>
      <c r="EGT23" s="159"/>
      <c r="EGU23" s="161"/>
      <c r="EGX23" s="160"/>
      <c r="EGY23" s="158"/>
      <c r="EGZ23" s="159"/>
      <c r="EHB23" s="159"/>
      <c r="EHC23" s="160"/>
      <c r="EHD23" s="158"/>
      <c r="EHE23" s="159"/>
      <c r="EHF23" s="31"/>
      <c r="EHG23" s="159"/>
      <c r="EHH23" s="160"/>
      <c r="EHI23" s="159"/>
      <c r="EHJ23" s="159"/>
      <c r="EHK23" s="161"/>
      <c r="EHN23" s="160"/>
      <c r="EHO23" s="158"/>
      <c r="EHP23" s="159"/>
      <c r="EHR23" s="159"/>
      <c r="EHS23" s="160"/>
      <c r="EHT23" s="158"/>
      <c r="EHU23" s="159"/>
      <c r="EHV23" s="31"/>
      <c r="EHW23" s="159"/>
      <c r="EHX23" s="160"/>
      <c r="EHY23" s="159"/>
      <c r="EHZ23" s="159"/>
      <c r="EIA23" s="161"/>
      <c r="EID23" s="160"/>
      <c r="EIE23" s="158"/>
      <c r="EIF23" s="159"/>
      <c r="EIH23" s="159"/>
      <c r="EII23" s="160"/>
      <c r="EIJ23" s="158"/>
      <c r="EIK23" s="159"/>
      <c r="EIL23" s="31"/>
      <c r="EIM23" s="159"/>
      <c r="EIN23" s="160"/>
      <c r="EIO23" s="159"/>
      <c r="EIP23" s="159"/>
      <c r="EIQ23" s="161"/>
      <c r="EIT23" s="160"/>
      <c r="EIU23" s="158"/>
      <c r="EIV23" s="159"/>
      <c r="EIX23" s="159"/>
      <c r="EIY23" s="160"/>
      <c r="EIZ23" s="158"/>
      <c r="EJA23" s="159"/>
      <c r="EJB23" s="31"/>
      <c r="EJC23" s="159"/>
      <c r="EJD23" s="160"/>
      <c r="EJE23" s="159"/>
      <c r="EJF23" s="159"/>
      <c r="EJG23" s="161"/>
      <c r="EJJ23" s="160"/>
      <c r="EJK23" s="158"/>
      <c r="EJL23" s="159"/>
      <c r="EJN23" s="159"/>
      <c r="EJO23" s="160"/>
      <c r="EJP23" s="158"/>
      <c r="EJQ23" s="159"/>
      <c r="EJR23" s="31"/>
      <c r="EJS23" s="159"/>
      <c r="EJT23" s="160"/>
      <c r="EJU23" s="159"/>
      <c r="EJV23" s="159"/>
      <c r="EJW23" s="161"/>
      <c r="EJZ23" s="160"/>
      <c r="EKA23" s="158"/>
      <c r="EKB23" s="159"/>
      <c r="EKD23" s="159"/>
      <c r="EKE23" s="160"/>
      <c r="EKF23" s="158"/>
      <c r="EKG23" s="159"/>
      <c r="EKH23" s="31"/>
      <c r="EKI23" s="159"/>
      <c r="EKJ23" s="160"/>
      <c r="EKK23" s="159"/>
      <c r="EKL23" s="159"/>
      <c r="EKM23" s="161"/>
      <c r="EKP23" s="160"/>
      <c r="EKQ23" s="158"/>
      <c r="EKR23" s="159"/>
      <c r="EKT23" s="159"/>
      <c r="EKU23" s="160"/>
      <c r="EKV23" s="158"/>
      <c r="EKW23" s="159"/>
      <c r="EKX23" s="31"/>
      <c r="EKY23" s="159"/>
      <c r="EKZ23" s="160"/>
      <c r="ELA23" s="159"/>
      <c r="ELB23" s="159"/>
      <c r="ELC23" s="161"/>
      <c r="ELF23" s="160"/>
      <c r="ELG23" s="158"/>
      <c r="ELH23" s="159"/>
      <c r="ELJ23" s="159"/>
      <c r="ELK23" s="160"/>
      <c r="ELL23" s="158"/>
      <c r="ELM23" s="159"/>
      <c r="ELN23" s="31"/>
      <c r="ELO23" s="159"/>
      <c r="ELP23" s="160"/>
      <c r="ELQ23" s="159"/>
      <c r="ELR23" s="159"/>
      <c r="ELS23" s="161"/>
      <c r="ELV23" s="160"/>
      <c r="ELW23" s="158"/>
      <c r="ELX23" s="159"/>
      <c r="ELZ23" s="159"/>
      <c r="EMA23" s="160"/>
      <c r="EMB23" s="158"/>
      <c r="EMC23" s="159"/>
      <c r="EMD23" s="31"/>
      <c r="EME23" s="159"/>
      <c r="EMF23" s="160"/>
      <c r="EMG23" s="159"/>
      <c r="EMH23" s="159"/>
      <c r="EMI23" s="161"/>
      <c r="EML23" s="160"/>
      <c r="EMM23" s="158"/>
      <c r="EMN23" s="159"/>
      <c r="EMP23" s="159"/>
      <c r="EMQ23" s="160"/>
      <c r="EMR23" s="158"/>
      <c r="EMS23" s="159"/>
      <c r="EMT23" s="31"/>
      <c r="EMU23" s="159"/>
      <c r="EMV23" s="160"/>
      <c r="EMW23" s="159"/>
      <c r="EMX23" s="159"/>
      <c r="EMY23" s="161"/>
      <c r="ENB23" s="160"/>
      <c r="ENC23" s="158"/>
      <c r="END23" s="159"/>
      <c r="ENF23" s="159"/>
      <c r="ENG23" s="160"/>
      <c r="ENH23" s="158"/>
      <c r="ENI23" s="159"/>
      <c r="ENJ23" s="31"/>
      <c r="ENK23" s="159"/>
      <c r="ENL23" s="160"/>
      <c r="ENM23" s="159"/>
      <c r="ENN23" s="159"/>
      <c r="ENO23" s="161"/>
      <c r="ENR23" s="160"/>
      <c r="ENS23" s="158"/>
      <c r="ENT23" s="159"/>
      <c r="ENV23" s="159"/>
      <c r="ENW23" s="160"/>
      <c r="ENX23" s="158"/>
      <c r="ENY23" s="159"/>
      <c r="ENZ23" s="31"/>
      <c r="EOA23" s="159"/>
      <c r="EOB23" s="160"/>
      <c r="EOC23" s="159"/>
      <c r="EOD23" s="159"/>
      <c r="EOE23" s="161"/>
      <c r="EOH23" s="160"/>
      <c r="EOI23" s="158"/>
      <c r="EOJ23" s="159"/>
      <c r="EOL23" s="159"/>
      <c r="EOM23" s="160"/>
      <c r="EON23" s="158"/>
      <c r="EOO23" s="159"/>
      <c r="EOP23" s="31"/>
      <c r="EOQ23" s="159"/>
      <c r="EOR23" s="160"/>
      <c r="EOS23" s="159"/>
      <c r="EOT23" s="159"/>
      <c r="EOU23" s="161"/>
      <c r="EOX23" s="160"/>
      <c r="EOY23" s="158"/>
      <c r="EOZ23" s="159"/>
      <c r="EPB23" s="159"/>
      <c r="EPC23" s="160"/>
      <c r="EPD23" s="158"/>
      <c r="EPE23" s="159"/>
      <c r="EPF23" s="31"/>
      <c r="EPG23" s="159"/>
      <c r="EPH23" s="160"/>
      <c r="EPI23" s="159"/>
      <c r="EPJ23" s="159"/>
      <c r="EPK23" s="161"/>
      <c r="EPN23" s="160"/>
      <c r="EPO23" s="158"/>
      <c r="EPP23" s="159"/>
      <c r="EPR23" s="159"/>
      <c r="EPS23" s="160"/>
      <c r="EPT23" s="158"/>
      <c r="EPU23" s="159"/>
      <c r="EPV23" s="31"/>
      <c r="EPW23" s="159"/>
      <c r="EPX23" s="160"/>
      <c r="EPY23" s="159"/>
      <c r="EPZ23" s="159"/>
      <c r="EQA23" s="161"/>
      <c r="EQD23" s="160"/>
      <c r="EQE23" s="158"/>
      <c r="EQF23" s="159"/>
      <c r="EQH23" s="159"/>
      <c r="EQI23" s="160"/>
      <c r="EQJ23" s="158"/>
      <c r="EQK23" s="159"/>
      <c r="EQL23" s="31"/>
      <c r="EQM23" s="159"/>
      <c r="EQN23" s="160"/>
      <c r="EQO23" s="159"/>
      <c r="EQP23" s="159"/>
      <c r="EQQ23" s="161"/>
      <c r="EQT23" s="160"/>
      <c r="EQU23" s="158"/>
      <c r="EQV23" s="159"/>
      <c r="EQX23" s="159"/>
      <c r="EQY23" s="160"/>
      <c r="EQZ23" s="158"/>
      <c r="ERA23" s="159"/>
      <c r="ERB23" s="31"/>
      <c r="ERC23" s="159"/>
      <c r="ERD23" s="160"/>
      <c r="ERE23" s="159"/>
      <c r="ERF23" s="159"/>
      <c r="ERG23" s="161"/>
      <c r="ERJ23" s="160"/>
      <c r="ERK23" s="158"/>
      <c r="ERL23" s="159"/>
      <c r="ERN23" s="159"/>
      <c r="ERO23" s="160"/>
      <c r="ERP23" s="158"/>
      <c r="ERQ23" s="159"/>
      <c r="ERR23" s="31"/>
      <c r="ERS23" s="159"/>
      <c r="ERT23" s="160"/>
      <c r="ERU23" s="159"/>
      <c r="ERV23" s="159"/>
      <c r="ERW23" s="161"/>
      <c r="ERZ23" s="160"/>
      <c r="ESA23" s="158"/>
      <c r="ESB23" s="159"/>
      <c r="ESD23" s="159"/>
      <c r="ESE23" s="160"/>
      <c r="ESF23" s="158"/>
      <c r="ESG23" s="159"/>
      <c r="ESH23" s="31"/>
      <c r="ESI23" s="159"/>
      <c r="ESJ23" s="160"/>
      <c r="ESK23" s="159"/>
      <c r="ESL23" s="159"/>
      <c r="ESM23" s="161"/>
      <c r="ESP23" s="160"/>
      <c r="ESQ23" s="158"/>
      <c r="ESR23" s="159"/>
      <c r="EST23" s="159"/>
      <c r="ESU23" s="160"/>
      <c r="ESV23" s="158"/>
      <c r="ESW23" s="159"/>
      <c r="ESX23" s="31"/>
      <c r="ESY23" s="159"/>
      <c r="ESZ23" s="160"/>
      <c r="ETA23" s="159"/>
      <c r="ETB23" s="159"/>
      <c r="ETC23" s="161"/>
      <c r="ETF23" s="160"/>
      <c r="ETG23" s="158"/>
      <c r="ETH23" s="159"/>
      <c r="ETJ23" s="159"/>
      <c r="ETK23" s="160"/>
      <c r="ETL23" s="158"/>
      <c r="ETM23" s="159"/>
      <c r="ETN23" s="31"/>
      <c r="ETO23" s="159"/>
      <c r="ETP23" s="160"/>
      <c r="ETQ23" s="159"/>
      <c r="ETR23" s="159"/>
      <c r="ETS23" s="161"/>
      <c r="ETV23" s="160"/>
      <c r="ETW23" s="158"/>
      <c r="ETX23" s="159"/>
      <c r="ETZ23" s="159"/>
      <c r="EUA23" s="160"/>
      <c r="EUB23" s="158"/>
      <c r="EUC23" s="159"/>
      <c r="EUD23" s="31"/>
      <c r="EUE23" s="159"/>
      <c r="EUF23" s="160"/>
      <c r="EUG23" s="159"/>
      <c r="EUH23" s="159"/>
      <c r="EUI23" s="161"/>
      <c r="EUL23" s="160"/>
      <c r="EUM23" s="158"/>
      <c r="EUN23" s="159"/>
      <c r="EUP23" s="159"/>
      <c r="EUQ23" s="160"/>
      <c r="EUR23" s="158"/>
      <c r="EUS23" s="159"/>
      <c r="EUT23" s="31"/>
      <c r="EUU23" s="159"/>
      <c r="EUV23" s="160"/>
      <c r="EUW23" s="159"/>
      <c r="EUX23" s="159"/>
      <c r="EUY23" s="161"/>
      <c r="EVB23" s="160"/>
      <c r="EVC23" s="158"/>
      <c r="EVD23" s="159"/>
      <c r="EVF23" s="159"/>
      <c r="EVG23" s="160"/>
      <c r="EVH23" s="158"/>
      <c r="EVI23" s="159"/>
      <c r="EVJ23" s="31"/>
      <c r="EVK23" s="159"/>
      <c r="EVL23" s="160"/>
      <c r="EVM23" s="159"/>
      <c r="EVN23" s="159"/>
      <c r="EVO23" s="161"/>
      <c r="EVR23" s="160"/>
      <c r="EVS23" s="158"/>
      <c r="EVT23" s="159"/>
      <c r="EVV23" s="159"/>
      <c r="EVW23" s="160"/>
      <c r="EVX23" s="158"/>
      <c r="EVY23" s="159"/>
      <c r="EVZ23" s="31"/>
      <c r="EWA23" s="159"/>
      <c r="EWB23" s="160"/>
      <c r="EWC23" s="159"/>
      <c r="EWD23" s="159"/>
      <c r="EWE23" s="161"/>
      <c r="EWH23" s="160"/>
      <c r="EWI23" s="158"/>
      <c r="EWJ23" s="159"/>
      <c r="EWL23" s="159"/>
      <c r="EWM23" s="160"/>
      <c r="EWN23" s="158"/>
      <c r="EWO23" s="159"/>
      <c r="EWP23" s="31"/>
      <c r="EWQ23" s="159"/>
      <c r="EWR23" s="160"/>
      <c r="EWS23" s="159"/>
      <c r="EWT23" s="159"/>
      <c r="EWU23" s="161"/>
      <c r="EWX23" s="160"/>
      <c r="EWY23" s="158"/>
      <c r="EWZ23" s="159"/>
      <c r="EXB23" s="159"/>
      <c r="EXC23" s="160"/>
      <c r="EXD23" s="158"/>
      <c r="EXE23" s="159"/>
      <c r="EXF23" s="31"/>
      <c r="EXG23" s="159"/>
      <c r="EXH23" s="160"/>
      <c r="EXI23" s="159"/>
      <c r="EXJ23" s="159"/>
      <c r="EXK23" s="161"/>
      <c r="EXN23" s="160"/>
      <c r="EXO23" s="158"/>
      <c r="EXP23" s="159"/>
      <c r="EXR23" s="159"/>
      <c r="EXS23" s="160"/>
      <c r="EXT23" s="158"/>
      <c r="EXU23" s="159"/>
      <c r="EXV23" s="31"/>
      <c r="EXW23" s="159"/>
      <c r="EXX23" s="160"/>
      <c r="EXY23" s="159"/>
      <c r="EXZ23" s="159"/>
      <c r="EYA23" s="161"/>
      <c r="EYD23" s="160"/>
      <c r="EYE23" s="158"/>
      <c r="EYF23" s="159"/>
      <c r="EYH23" s="159"/>
      <c r="EYI23" s="160"/>
      <c r="EYJ23" s="158"/>
      <c r="EYK23" s="159"/>
      <c r="EYL23" s="31"/>
      <c r="EYM23" s="159"/>
      <c r="EYN23" s="160"/>
      <c r="EYO23" s="159"/>
      <c r="EYP23" s="159"/>
      <c r="EYQ23" s="161"/>
      <c r="EYT23" s="160"/>
      <c r="EYU23" s="158"/>
      <c r="EYV23" s="159"/>
      <c r="EYX23" s="159"/>
      <c r="EYY23" s="160"/>
      <c r="EYZ23" s="158"/>
      <c r="EZA23" s="159"/>
      <c r="EZB23" s="31"/>
      <c r="EZC23" s="159"/>
      <c r="EZD23" s="160"/>
      <c r="EZE23" s="159"/>
      <c r="EZF23" s="159"/>
      <c r="EZG23" s="161"/>
      <c r="EZJ23" s="160"/>
      <c r="EZK23" s="158"/>
      <c r="EZL23" s="159"/>
      <c r="EZN23" s="159"/>
      <c r="EZO23" s="160"/>
      <c r="EZP23" s="158"/>
      <c r="EZQ23" s="159"/>
      <c r="EZR23" s="31"/>
      <c r="EZS23" s="159"/>
      <c r="EZT23" s="160"/>
      <c r="EZU23" s="159"/>
      <c r="EZV23" s="159"/>
      <c r="EZW23" s="161"/>
      <c r="EZZ23" s="160"/>
      <c r="FAA23" s="158"/>
      <c r="FAB23" s="159"/>
      <c r="FAD23" s="159"/>
      <c r="FAE23" s="160"/>
      <c r="FAF23" s="158"/>
      <c r="FAG23" s="159"/>
      <c r="FAH23" s="31"/>
      <c r="FAI23" s="159"/>
      <c r="FAJ23" s="160"/>
      <c r="FAK23" s="159"/>
      <c r="FAL23" s="159"/>
      <c r="FAM23" s="161"/>
      <c r="FAP23" s="160"/>
      <c r="FAQ23" s="158"/>
      <c r="FAR23" s="159"/>
      <c r="FAT23" s="159"/>
      <c r="FAU23" s="160"/>
      <c r="FAV23" s="158"/>
      <c r="FAW23" s="159"/>
      <c r="FAX23" s="31"/>
      <c r="FAY23" s="159"/>
      <c r="FAZ23" s="160"/>
      <c r="FBA23" s="159"/>
      <c r="FBB23" s="159"/>
      <c r="FBC23" s="161"/>
      <c r="FBF23" s="160"/>
      <c r="FBG23" s="158"/>
      <c r="FBH23" s="159"/>
      <c r="FBJ23" s="159"/>
      <c r="FBK23" s="160"/>
      <c r="FBL23" s="158"/>
      <c r="FBM23" s="159"/>
      <c r="FBN23" s="31"/>
      <c r="FBO23" s="159"/>
      <c r="FBP23" s="160"/>
      <c r="FBQ23" s="159"/>
      <c r="FBR23" s="159"/>
      <c r="FBS23" s="161"/>
      <c r="FBV23" s="160"/>
      <c r="FBW23" s="158"/>
      <c r="FBX23" s="159"/>
      <c r="FBZ23" s="159"/>
      <c r="FCA23" s="160"/>
      <c r="FCB23" s="158"/>
      <c r="FCC23" s="159"/>
      <c r="FCD23" s="31"/>
      <c r="FCE23" s="159"/>
      <c r="FCF23" s="160"/>
      <c r="FCG23" s="159"/>
      <c r="FCH23" s="159"/>
      <c r="FCI23" s="161"/>
      <c r="FCL23" s="160"/>
      <c r="FCM23" s="158"/>
      <c r="FCN23" s="159"/>
      <c r="FCP23" s="159"/>
      <c r="FCQ23" s="160"/>
      <c r="FCR23" s="158"/>
      <c r="FCS23" s="159"/>
      <c r="FCT23" s="31"/>
      <c r="FCU23" s="159"/>
      <c r="FCV23" s="160"/>
      <c r="FCW23" s="159"/>
      <c r="FCX23" s="159"/>
      <c r="FCY23" s="161"/>
      <c r="FDB23" s="160"/>
      <c r="FDC23" s="158"/>
      <c r="FDD23" s="159"/>
      <c r="FDF23" s="159"/>
      <c r="FDG23" s="160"/>
      <c r="FDH23" s="158"/>
      <c r="FDI23" s="159"/>
      <c r="FDJ23" s="31"/>
      <c r="FDK23" s="159"/>
      <c r="FDL23" s="160"/>
      <c r="FDM23" s="159"/>
      <c r="FDN23" s="159"/>
      <c r="FDO23" s="161"/>
      <c r="FDR23" s="160"/>
      <c r="FDS23" s="158"/>
      <c r="FDT23" s="159"/>
      <c r="FDV23" s="159"/>
      <c r="FDW23" s="160"/>
      <c r="FDX23" s="158"/>
      <c r="FDY23" s="159"/>
      <c r="FDZ23" s="31"/>
      <c r="FEA23" s="159"/>
      <c r="FEB23" s="160"/>
      <c r="FEC23" s="159"/>
      <c r="FED23" s="159"/>
      <c r="FEE23" s="161"/>
      <c r="FEH23" s="160"/>
      <c r="FEI23" s="158"/>
      <c r="FEJ23" s="159"/>
      <c r="FEL23" s="159"/>
      <c r="FEM23" s="160"/>
      <c r="FEN23" s="158"/>
      <c r="FEO23" s="159"/>
      <c r="FEP23" s="31"/>
      <c r="FEQ23" s="159"/>
      <c r="FER23" s="160"/>
      <c r="FES23" s="159"/>
      <c r="FET23" s="159"/>
      <c r="FEU23" s="161"/>
      <c r="FEX23" s="160"/>
      <c r="FEY23" s="158"/>
      <c r="FEZ23" s="159"/>
      <c r="FFB23" s="159"/>
      <c r="FFC23" s="160"/>
      <c r="FFD23" s="158"/>
      <c r="FFE23" s="159"/>
      <c r="FFF23" s="31"/>
      <c r="FFG23" s="159"/>
      <c r="FFH23" s="160"/>
      <c r="FFI23" s="159"/>
      <c r="FFJ23" s="159"/>
      <c r="FFK23" s="161"/>
      <c r="FFN23" s="160"/>
      <c r="FFO23" s="158"/>
      <c r="FFP23" s="159"/>
      <c r="FFR23" s="159"/>
      <c r="FFS23" s="160"/>
      <c r="FFT23" s="158"/>
      <c r="FFU23" s="159"/>
      <c r="FFV23" s="31"/>
      <c r="FFW23" s="159"/>
      <c r="FFX23" s="160"/>
      <c r="FFY23" s="159"/>
      <c r="FFZ23" s="159"/>
      <c r="FGA23" s="161"/>
      <c r="FGD23" s="160"/>
      <c r="FGE23" s="158"/>
      <c r="FGF23" s="159"/>
      <c r="FGH23" s="159"/>
      <c r="FGI23" s="160"/>
      <c r="FGJ23" s="158"/>
      <c r="FGK23" s="159"/>
      <c r="FGL23" s="31"/>
      <c r="FGM23" s="159"/>
      <c r="FGN23" s="160"/>
      <c r="FGO23" s="159"/>
      <c r="FGP23" s="159"/>
      <c r="FGQ23" s="161"/>
      <c r="FGT23" s="160"/>
      <c r="FGU23" s="158"/>
      <c r="FGV23" s="159"/>
      <c r="FGX23" s="159"/>
      <c r="FGY23" s="160"/>
      <c r="FGZ23" s="158"/>
      <c r="FHA23" s="159"/>
      <c r="FHB23" s="31"/>
      <c r="FHC23" s="159"/>
      <c r="FHD23" s="160"/>
      <c r="FHE23" s="159"/>
      <c r="FHF23" s="159"/>
      <c r="FHG23" s="161"/>
      <c r="FHJ23" s="160"/>
      <c r="FHK23" s="158"/>
      <c r="FHL23" s="159"/>
      <c r="FHN23" s="159"/>
      <c r="FHO23" s="160"/>
      <c r="FHP23" s="158"/>
      <c r="FHQ23" s="159"/>
      <c r="FHR23" s="31"/>
      <c r="FHS23" s="159"/>
      <c r="FHT23" s="160"/>
      <c r="FHU23" s="159"/>
      <c r="FHV23" s="159"/>
      <c r="FHW23" s="161"/>
      <c r="FHZ23" s="160"/>
      <c r="FIA23" s="158"/>
      <c r="FIB23" s="159"/>
      <c r="FID23" s="159"/>
      <c r="FIE23" s="160"/>
      <c r="FIF23" s="158"/>
      <c r="FIG23" s="159"/>
      <c r="FIH23" s="31"/>
      <c r="FII23" s="159"/>
      <c r="FIJ23" s="160"/>
      <c r="FIK23" s="159"/>
      <c r="FIL23" s="159"/>
      <c r="FIM23" s="161"/>
      <c r="FIP23" s="160"/>
      <c r="FIQ23" s="158"/>
      <c r="FIR23" s="159"/>
      <c r="FIT23" s="159"/>
      <c r="FIU23" s="160"/>
      <c r="FIV23" s="158"/>
      <c r="FIW23" s="159"/>
      <c r="FIX23" s="31"/>
      <c r="FIY23" s="159"/>
      <c r="FIZ23" s="160"/>
      <c r="FJA23" s="159"/>
      <c r="FJB23" s="159"/>
      <c r="FJC23" s="161"/>
      <c r="FJF23" s="160"/>
      <c r="FJG23" s="158"/>
      <c r="FJH23" s="159"/>
      <c r="FJJ23" s="159"/>
      <c r="FJK23" s="160"/>
      <c r="FJL23" s="158"/>
      <c r="FJM23" s="159"/>
      <c r="FJN23" s="31"/>
      <c r="FJO23" s="159"/>
      <c r="FJP23" s="160"/>
      <c r="FJQ23" s="159"/>
      <c r="FJR23" s="159"/>
      <c r="FJS23" s="161"/>
      <c r="FJV23" s="160"/>
      <c r="FJW23" s="158"/>
      <c r="FJX23" s="159"/>
      <c r="FJZ23" s="159"/>
      <c r="FKA23" s="160"/>
      <c r="FKB23" s="158"/>
      <c r="FKC23" s="159"/>
      <c r="FKD23" s="31"/>
      <c r="FKE23" s="159"/>
      <c r="FKF23" s="160"/>
      <c r="FKG23" s="159"/>
      <c r="FKH23" s="159"/>
      <c r="FKI23" s="161"/>
      <c r="FKL23" s="160"/>
      <c r="FKM23" s="158"/>
      <c r="FKN23" s="159"/>
      <c r="FKP23" s="159"/>
      <c r="FKQ23" s="160"/>
      <c r="FKR23" s="158"/>
      <c r="FKS23" s="159"/>
      <c r="FKT23" s="31"/>
      <c r="FKU23" s="159"/>
      <c r="FKV23" s="160"/>
      <c r="FKW23" s="159"/>
      <c r="FKX23" s="159"/>
      <c r="FKY23" s="161"/>
      <c r="FLB23" s="160"/>
      <c r="FLC23" s="158"/>
      <c r="FLD23" s="159"/>
      <c r="FLF23" s="159"/>
      <c r="FLG23" s="160"/>
      <c r="FLH23" s="158"/>
      <c r="FLI23" s="159"/>
      <c r="FLJ23" s="31"/>
      <c r="FLK23" s="159"/>
      <c r="FLL23" s="160"/>
      <c r="FLM23" s="159"/>
      <c r="FLN23" s="159"/>
      <c r="FLO23" s="161"/>
      <c r="FLR23" s="160"/>
      <c r="FLS23" s="158"/>
      <c r="FLT23" s="159"/>
      <c r="FLV23" s="159"/>
      <c r="FLW23" s="160"/>
      <c r="FLX23" s="158"/>
      <c r="FLY23" s="159"/>
      <c r="FLZ23" s="31"/>
      <c r="FMA23" s="159"/>
      <c r="FMB23" s="160"/>
      <c r="FMC23" s="159"/>
      <c r="FMD23" s="159"/>
      <c r="FME23" s="161"/>
      <c r="FMH23" s="160"/>
      <c r="FMI23" s="158"/>
      <c r="FMJ23" s="159"/>
      <c r="FML23" s="159"/>
      <c r="FMM23" s="160"/>
      <c r="FMN23" s="158"/>
      <c r="FMO23" s="159"/>
      <c r="FMP23" s="31"/>
      <c r="FMQ23" s="159"/>
      <c r="FMR23" s="160"/>
      <c r="FMS23" s="159"/>
      <c r="FMT23" s="159"/>
      <c r="FMU23" s="161"/>
      <c r="FMX23" s="160"/>
      <c r="FMY23" s="158"/>
      <c r="FMZ23" s="159"/>
      <c r="FNB23" s="159"/>
      <c r="FNC23" s="160"/>
      <c r="FND23" s="158"/>
      <c r="FNE23" s="159"/>
      <c r="FNF23" s="31"/>
      <c r="FNG23" s="159"/>
      <c r="FNH23" s="160"/>
      <c r="FNI23" s="159"/>
      <c r="FNJ23" s="159"/>
      <c r="FNK23" s="161"/>
      <c r="FNN23" s="160"/>
      <c r="FNO23" s="158"/>
      <c r="FNP23" s="159"/>
      <c r="FNR23" s="159"/>
      <c r="FNS23" s="160"/>
      <c r="FNT23" s="158"/>
      <c r="FNU23" s="159"/>
      <c r="FNV23" s="31"/>
      <c r="FNW23" s="159"/>
      <c r="FNX23" s="160"/>
      <c r="FNY23" s="159"/>
      <c r="FNZ23" s="159"/>
      <c r="FOA23" s="161"/>
      <c r="FOD23" s="160"/>
      <c r="FOE23" s="158"/>
      <c r="FOF23" s="159"/>
      <c r="FOH23" s="159"/>
      <c r="FOI23" s="160"/>
      <c r="FOJ23" s="158"/>
      <c r="FOK23" s="159"/>
      <c r="FOL23" s="31"/>
      <c r="FOM23" s="159"/>
      <c r="FON23" s="160"/>
      <c r="FOO23" s="159"/>
      <c r="FOP23" s="159"/>
      <c r="FOQ23" s="161"/>
      <c r="FOT23" s="160"/>
      <c r="FOU23" s="158"/>
      <c r="FOV23" s="159"/>
      <c r="FOX23" s="159"/>
      <c r="FOY23" s="160"/>
      <c r="FOZ23" s="158"/>
      <c r="FPA23" s="159"/>
      <c r="FPB23" s="31"/>
      <c r="FPC23" s="159"/>
      <c r="FPD23" s="160"/>
      <c r="FPE23" s="159"/>
      <c r="FPF23" s="159"/>
      <c r="FPG23" s="161"/>
      <c r="FPJ23" s="160"/>
      <c r="FPK23" s="158"/>
      <c r="FPL23" s="159"/>
      <c r="FPN23" s="159"/>
      <c r="FPO23" s="160"/>
      <c r="FPP23" s="158"/>
      <c r="FPQ23" s="159"/>
      <c r="FPR23" s="31"/>
      <c r="FPS23" s="159"/>
      <c r="FPT23" s="160"/>
      <c r="FPU23" s="159"/>
      <c r="FPV23" s="159"/>
      <c r="FPW23" s="161"/>
      <c r="FPZ23" s="160"/>
      <c r="FQA23" s="158"/>
      <c r="FQB23" s="159"/>
      <c r="FQD23" s="159"/>
      <c r="FQE23" s="160"/>
      <c r="FQF23" s="158"/>
      <c r="FQG23" s="159"/>
      <c r="FQH23" s="31"/>
      <c r="FQI23" s="159"/>
      <c r="FQJ23" s="160"/>
      <c r="FQK23" s="159"/>
      <c r="FQL23" s="159"/>
      <c r="FQM23" s="161"/>
      <c r="FQP23" s="160"/>
      <c r="FQQ23" s="158"/>
      <c r="FQR23" s="159"/>
      <c r="FQT23" s="159"/>
      <c r="FQU23" s="160"/>
      <c r="FQV23" s="158"/>
      <c r="FQW23" s="159"/>
      <c r="FQX23" s="31"/>
      <c r="FQY23" s="159"/>
      <c r="FQZ23" s="160"/>
      <c r="FRA23" s="159"/>
      <c r="FRB23" s="159"/>
      <c r="FRC23" s="161"/>
      <c r="FRF23" s="160"/>
      <c r="FRG23" s="158"/>
      <c r="FRH23" s="159"/>
      <c r="FRJ23" s="159"/>
      <c r="FRK23" s="160"/>
      <c r="FRL23" s="158"/>
      <c r="FRM23" s="159"/>
      <c r="FRN23" s="31"/>
      <c r="FRO23" s="159"/>
      <c r="FRP23" s="160"/>
      <c r="FRQ23" s="159"/>
      <c r="FRR23" s="159"/>
      <c r="FRS23" s="161"/>
      <c r="FRV23" s="160"/>
      <c r="FRW23" s="158"/>
      <c r="FRX23" s="159"/>
      <c r="FRZ23" s="159"/>
      <c r="FSA23" s="160"/>
      <c r="FSB23" s="158"/>
      <c r="FSC23" s="159"/>
      <c r="FSD23" s="31"/>
      <c r="FSE23" s="159"/>
      <c r="FSF23" s="160"/>
      <c r="FSG23" s="159"/>
      <c r="FSH23" s="159"/>
      <c r="FSI23" s="161"/>
      <c r="FSL23" s="160"/>
      <c r="FSM23" s="158"/>
      <c r="FSN23" s="159"/>
      <c r="FSP23" s="159"/>
      <c r="FSQ23" s="160"/>
      <c r="FSR23" s="158"/>
      <c r="FSS23" s="159"/>
      <c r="FST23" s="31"/>
      <c r="FSU23" s="159"/>
      <c r="FSV23" s="160"/>
      <c r="FSW23" s="159"/>
      <c r="FSX23" s="159"/>
      <c r="FSY23" s="161"/>
      <c r="FTB23" s="160"/>
      <c r="FTC23" s="158"/>
      <c r="FTD23" s="159"/>
      <c r="FTF23" s="159"/>
      <c r="FTG23" s="160"/>
      <c r="FTH23" s="158"/>
      <c r="FTI23" s="159"/>
      <c r="FTJ23" s="31"/>
      <c r="FTK23" s="159"/>
      <c r="FTL23" s="160"/>
      <c r="FTM23" s="159"/>
      <c r="FTN23" s="159"/>
      <c r="FTO23" s="161"/>
      <c r="FTR23" s="160"/>
      <c r="FTS23" s="158"/>
      <c r="FTT23" s="159"/>
      <c r="FTV23" s="159"/>
      <c r="FTW23" s="160"/>
      <c r="FTX23" s="158"/>
      <c r="FTY23" s="159"/>
      <c r="FTZ23" s="31"/>
      <c r="FUA23" s="159"/>
      <c r="FUB23" s="160"/>
      <c r="FUC23" s="159"/>
      <c r="FUD23" s="159"/>
      <c r="FUE23" s="161"/>
      <c r="FUH23" s="160"/>
      <c r="FUI23" s="158"/>
      <c r="FUJ23" s="159"/>
      <c r="FUL23" s="159"/>
      <c r="FUM23" s="160"/>
      <c r="FUN23" s="158"/>
      <c r="FUO23" s="159"/>
      <c r="FUP23" s="31"/>
      <c r="FUQ23" s="159"/>
      <c r="FUR23" s="160"/>
      <c r="FUS23" s="159"/>
      <c r="FUT23" s="159"/>
      <c r="FUU23" s="161"/>
      <c r="FUX23" s="160"/>
      <c r="FUY23" s="158"/>
      <c r="FUZ23" s="159"/>
      <c r="FVB23" s="159"/>
      <c r="FVC23" s="160"/>
      <c r="FVD23" s="158"/>
      <c r="FVE23" s="159"/>
      <c r="FVF23" s="31"/>
      <c r="FVG23" s="159"/>
      <c r="FVH23" s="160"/>
      <c r="FVI23" s="159"/>
      <c r="FVJ23" s="159"/>
      <c r="FVK23" s="161"/>
      <c r="FVN23" s="160"/>
      <c r="FVO23" s="158"/>
      <c r="FVP23" s="159"/>
      <c r="FVR23" s="159"/>
      <c r="FVS23" s="160"/>
      <c r="FVT23" s="158"/>
      <c r="FVU23" s="159"/>
      <c r="FVV23" s="31"/>
      <c r="FVW23" s="159"/>
      <c r="FVX23" s="160"/>
      <c r="FVY23" s="159"/>
      <c r="FVZ23" s="159"/>
      <c r="FWA23" s="161"/>
      <c r="FWD23" s="160"/>
      <c r="FWE23" s="158"/>
      <c r="FWF23" s="159"/>
      <c r="FWH23" s="159"/>
      <c r="FWI23" s="160"/>
      <c r="FWJ23" s="158"/>
      <c r="FWK23" s="159"/>
      <c r="FWL23" s="31"/>
      <c r="FWM23" s="159"/>
      <c r="FWN23" s="160"/>
      <c r="FWO23" s="159"/>
      <c r="FWP23" s="159"/>
      <c r="FWQ23" s="161"/>
      <c r="FWT23" s="160"/>
      <c r="FWU23" s="158"/>
      <c r="FWV23" s="159"/>
      <c r="FWX23" s="159"/>
      <c r="FWY23" s="160"/>
      <c r="FWZ23" s="158"/>
      <c r="FXA23" s="159"/>
      <c r="FXB23" s="31"/>
      <c r="FXC23" s="159"/>
      <c r="FXD23" s="160"/>
      <c r="FXE23" s="159"/>
      <c r="FXF23" s="159"/>
      <c r="FXG23" s="161"/>
      <c r="FXJ23" s="160"/>
      <c r="FXK23" s="158"/>
      <c r="FXL23" s="159"/>
      <c r="FXN23" s="159"/>
      <c r="FXO23" s="160"/>
      <c r="FXP23" s="158"/>
      <c r="FXQ23" s="159"/>
      <c r="FXR23" s="31"/>
      <c r="FXS23" s="159"/>
      <c r="FXT23" s="160"/>
      <c r="FXU23" s="159"/>
      <c r="FXV23" s="159"/>
      <c r="FXW23" s="161"/>
      <c r="FXZ23" s="160"/>
      <c r="FYA23" s="158"/>
      <c r="FYB23" s="159"/>
      <c r="FYD23" s="159"/>
      <c r="FYE23" s="160"/>
      <c r="FYF23" s="158"/>
      <c r="FYG23" s="159"/>
      <c r="FYH23" s="31"/>
      <c r="FYI23" s="159"/>
      <c r="FYJ23" s="160"/>
      <c r="FYK23" s="159"/>
      <c r="FYL23" s="159"/>
      <c r="FYM23" s="161"/>
      <c r="FYP23" s="160"/>
      <c r="FYQ23" s="158"/>
      <c r="FYR23" s="159"/>
      <c r="FYT23" s="159"/>
      <c r="FYU23" s="160"/>
      <c r="FYV23" s="158"/>
      <c r="FYW23" s="159"/>
      <c r="FYX23" s="31"/>
      <c r="FYY23" s="159"/>
      <c r="FYZ23" s="160"/>
      <c r="FZA23" s="159"/>
      <c r="FZB23" s="159"/>
      <c r="FZC23" s="161"/>
      <c r="FZF23" s="160"/>
      <c r="FZG23" s="158"/>
      <c r="FZH23" s="159"/>
      <c r="FZJ23" s="159"/>
      <c r="FZK23" s="160"/>
      <c r="FZL23" s="158"/>
      <c r="FZM23" s="159"/>
      <c r="FZN23" s="31"/>
      <c r="FZO23" s="159"/>
      <c r="FZP23" s="160"/>
      <c r="FZQ23" s="159"/>
      <c r="FZR23" s="159"/>
      <c r="FZS23" s="161"/>
      <c r="FZV23" s="160"/>
      <c r="FZW23" s="158"/>
      <c r="FZX23" s="159"/>
      <c r="FZZ23" s="159"/>
      <c r="GAA23" s="160"/>
      <c r="GAB23" s="158"/>
      <c r="GAC23" s="159"/>
      <c r="GAD23" s="31"/>
      <c r="GAE23" s="159"/>
      <c r="GAF23" s="160"/>
      <c r="GAG23" s="159"/>
      <c r="GAH23" s="159"/>
      <c r="GAI23" s="161"/>
      <c r="GAL23" s="160"/>
      <c r="GAM23" s="158"/>
      <c r="GAN23" s="159"/>
      <c r="GAP23" s="159"/>
      <c r="GAQ23" s="160"/>
      <c r="GAR23" s="158"/>
      <c r="GAS23" s="159"/>
      <c r="GAT23" s="31"/>
      <c r="GAU23" s="159"/>
      <c r="GAV23" s="160"/>
      <c r="GAW23" s="159"/>
      <c r="GAX23" s="159"/>
      <c r="GAY23" s="161"/>
      <c r="GBB23" s="160"/>
      <c r="GBC23" s="158"/>
      <c r="GBD23" s="159"/>
      <c r="GBF23" s="159"/>
      <c r="GBG23" s="160"/>
      <c r="GBH23" s="158"/>
      <c r="GBI23" s="159"/>
      <c r="GBJ23" s="31"/>
      <c r="GBK23" s="159"/>
      <c r="GBL23" s="160"/>
      <c r="GBM23" s="159"/>
      <c r="GBN23" s="159"/>
      <c r="GBO23" s="161"/>
      <c r="GBR23" s="160"/>
      <c r="GBS23" s="158"/>
      <c r="GBT23" s="159"/>
      <c r="GBV23" s="159"/>
      <c r="GBW23" s="160"/>
      <c r="GBX23" s="158"/>
      <c r="GBY23" s="159"/>
      <c r="GBZ23" s="31"/>
      <c r="GCA23" s="159"/>
      <c r="GCB23" s="160"/>
      <c r="GCC23" s="159"/>
      <c r="GCD23" s="159"/>
      <c r="GCE23" s="161"/>
      <c r="GCH23" s="160"/>
      <c r="GCI23" s="158"/>
      <c r="GCJ23" s="159"/>
      <c r="GCL23" s="159"/>
      <c r="GCM23" s="160"/>
      <c r="GCN23" s="158"/>
      <c r="GCO23" s="159"/>
      <c r="GCP23" s="31"/>
      <c r="GCQ23" s="159"/>
      <c r="GCR23" s="160"/>
      <c r="GCS23" s="159"/>
      <c r="GCT23" s="159"/>
      <c r="GCU23" s="161"/>
      <c r="GCX23" s="160"/>
      <c r="GCY23" s="158"/>
      <c r="GCZ23" s="159"/>
      <c r="GDB23" s="159"/>
      <c r="GDC23" s="160"/>
      <c r="GDD23" s="158"/>
      <c r="GDE23" s="159"/>
      <c r="GDF23" s="31"/>
      <c r="GDG23" s="159"/>
      <c r="GDH23" s="160"/>
      <c r="GDI23" s="159"/>
      <c r="GDJ23" s="159"/>
      <c r="GDK23" s="161"/>
      <c r="GDN23" s="160"/>
      <c r="GDO23" s="158"/>
      <c r="GDP23" s="159"/>
      <c r="GDR23" s="159"/>
      <c r="GDS23" s="160"/>
      <c r="GDT23" s="158"/>
      <c r="GDU23" s="159"/>
      <c r="GDV23" s="31"/>
      <c r="GDW23" s="159"/>
      <c r="GDX23" s="160"/>
      <c r="GDY23" s="159"/>
      <c r="GDZ23" s="159"/>
      <c r="GEA23" s="161"/>
      <c r="GED23" s="160"/>
      <c r="GEE23" s="158"/>
      <c r="GEF23" s="159"/>
      <c r="GEH23" s="159"/>
      <c r="GEI23" s="160"/>
      <c r="GEJ23" s="158"/>
      <c r="GEK23" s="159"/>
      <c r="GEL23" s="31"/>
      <c r="GEM23" s="159"/>
      <c r="GEN23" s="160"/>
      <c r="GEO23" s="159"/>
      <c r="GEP23" s="159"/>
      <c r="GEQ23" s="161"/>
      <c r="GET23" s="160"/>
      <c r="GEU23" s="158"/>
      <c r="GEV23" s="159"/>
      <c r="GEX23" s="159"/>
      <c r="GEY23" s="160"/>
      <c r="GEZ23" s="158"/>
      <c r="GFA23" s="159"/>
      <c r="GFB23" s="31"/>
      <c r="GFC23" s="159"/>
      <c r="GFD23" s="160"/>
      <c r="GFE23" s="159"/>
      <c r="GFF23" s="159"/>
      <c r="GFG23" s="161"/>
      <c r="GFJ23" s="160"/>
      <c r="GFK23" s="158"/>
      <c r="GFL23" s="159"/>
      <c r="GFN23" s="159"/>
      <c r="GFO23" s="160"/>
      <c r="GFP23" s="158"/>
      <c r="GFQ23" s="159"/>
      <c r="GFR23" s="31"/>
      <c r="GFS23" s="159"/>
      <c r="GFT23" s="160"/>
      <c r="GFU23" s="159"/>
      <c r="GFV23" s="159"/>
      <c r="GFW23" s="161"/>
      <c r="GFZ23" s="160"/>
      <c r="GGA23" s="158"/>
      <c r="GGB23" s="159"/>
      <c r="GGD23" s="159"/>
      <c r="GGE23" s="160"/>
      <c r="GGF23" s="158"/>
      <c r="GGG23" s="159"/>
      <c r="GGH23" s="31"/>
      <c r="GGI23" s="159"/>
      <c r="GGJ23" s="160"/>
      <c r="GGK23" s="159"/>
      <c r="GGL23" s="159"/>
      <c r="GGM23" s="161"/>
      <c r="GGP23" s="160"/>
      <c r="GGQ23" s="158"/>
      <c r="GGR23" s="159"/>
      <c r="GGT23" s="159"/>
      <c r="GGU23" s="160"/>
      <c r="GGV23" s="158"/>
      <c r="GGW23" s="159"/>
      <c r="GGX23" s="31"/>
      <c r="GGY23" s="159"/>
      <c r="GGZ23" s="160"/>
      <c r="GHA23" s="159"/>
      <c r="GHB23" s="159"/>
      <c r="GHC23" s="161"/>
      <c r="GHF23" s="160"/>
      <c r="GHG23" s="158"/>
      <c r="GHH23" s="159"/>
      <c r="GHJ23" s="159"/>
      <c r="GHK23" s="160"/>
      <c r="GHL23" s="158"/>
      <c r="GHM23" s="159"/>
      <c r="GHN23" s="31"/>
      <c r="GHO23" s="159"/>
      <c r="GHP23" s="160"/>
      <c r="GHQ23" s="159"/>
      <c r="GHR23" s="159"/>
      <c r="GHS23" s="161"/>
      <c r="GHV23" s="160"/>
      <c r="GHW23" s="158"/>
      <c r="GHX23" s="159"/>
      <c r="GHZ23" s="159"/>
      <c r="GIA23" s="160"/>
      <c r="GIB23" s="158"/>
      <c r="GIC23" s="159"/>
      <c r="GID23" s="31"/>
      <c r="GIE23" s="159"/>
      <c r="GIF23" s="160"/>
      <c r="GIG23" s="159"/>
      <c r="GIH23" s="159"/>
      <c r="GII23" s="161"/>
      <c r="GIL23" s="160"/>
      <c r="GIM23" s="158"/>
      <c r="GIN23" s="159"/>
      <c r="GIP23" s="159"/>
      <c r="GIQ23" s="160"/>
      <c r="GIR23" s="158"/>
      <c r="GIS23" s="159"/>
      <c r="GIT23" s="31"/>
      <c r="GIU23" s="159"/>
      <c r="GIV23" s="160"/>
      <c r="GIW23" s="159"/>
      <c r="GIX23" s="159"/>
      <c r="GIY23" s="161"/>
      <c r="GJB23" s="160"/>
      <c r="GJC23" s="158"/>
      <c r="GJD23" s="159"/>
      <c r="GJF23" s="159"/>
      <c r="GJG23" s="160"/>
      <c r="GJH23" s="158"/>
      <c r="GJI23" s="159"/>
      <c r="GJJ23" s="31"/>
      <c r="GJK23" s="159"/>
      <c r="GJL23" s="160"/>
      <c r="GJM23" s="159"/>
      <c r="GJN23" s="159"/>
      <c r="GJO23" s="161"/>
      <c r="GJR23" s="160"/>
      <c r="GJS23" s="158"/>
      <c r="GJT23" s="159"/>
      <c r="GJV23" s="159"/>
      <c r="GJW23" s="160"/>
      <c r="GJX23" s="158"/>
      <c r="GJY23" s="159"/>
      <c r="GJZ23" s="31"/>
      <c r="GKA23" s="159"/>
      <c r="GKB23" s="160"/>
      <c r="GKC23" s="159"/>
      <c r="GKD23" s="159"/>
      <c r="GKE23" s="161"/>
      <c r="GKH23" s="160"/>
      <c r="GKI23" s="158"/>
      <c r="GKJ23" s="159"/>
      <c r="GKL23" s="159"/>
      <c r="GKM23" s="160"/>
      <c r="GKN23" s="158"/>
      <c r="GKO23" s="159"/>
      <c r="GKP23" s="31"/>
      <c r="GKQ23" s="159"/>
      <c r="GKR23" s="160"/>
      <c r="GKS23" s="159"/>
      <c r="GKT23" s="159"/>
      <c r="GKU23" s="161"/>
      <c r="GKX23" s="160"/>
      <c r="GKY23" s="158"/>
      <c r="GKZ23" s="159"/>
      <c r="GLB23" s="159"/>
      <c r="GLC23" s="160"/>
      <c r="GLD23" s="158"/>
      <c r="GLE23" s="159"/>
      <c r="GLF23" s="31"/>
      <c r="GLG23" s="159"/>
      <c r="GLH23" s="160"/>
      <c r="GLI23" s="159"/>
      <c r="GLJ23" s="159"/>
      <c r="GLK23" s="161"/>
      <c r="GLN23" s="160"/>
      <c r="GLO23" s="158"/>
      <c r="GLP23" s="159"/>
      <c r="GLR23" s="159"/>
      <c r="GLS23" s="160"/>
      <c r="GLT23" s="158"/>
      <c r="GLU23" s="159"/>
      <c r="GLV23" s="31"/>
      <c r="GLW23" s="159"/>
      <c r="GLX23" s="160"/>
      <c r="GLY23" s="159"/>
      <c r="GLZ23" s="159"/>
      <c r="GMA23" s="161"/>
      <c r="GMD23" s="160"/>
      <c r="GME23" s="158"/>
      <c r="GMF23" s="159"/>
      <c r="GMH23" s="159"/>
      <c r="GMI23" s="160"/>
      <c r="GMJ23" s="158"/>
      <c r="GMK23" s="159"/>
      <c r="GML23" s="31"/>
      <c r="GMM23" s="159"/>
      <c r="GMN23" s="160"/>
      <c r="GMO23" s="159"/>
      <c r="GMP23" s="159"/>
      <c r="GMQ23" s="161"/>
      <c r="GMT23" s="160"/>
      <c r="GMU23" s="158"/>
      <c r="GMV23" s="159"/>
      <c r="GMX23" s="159"/>
      <c r="GMY23" s="160"/>
      <c r="GMZ23" s="158"/>
      <c r="GNA23" s="159"/>
      <c r="GNB23" s="31"/>
      <c r="GNC23" s="159"/>
      <c r="GND23" s="160"/>
      <c r="GNE23" s="159"/>
      <c r="GNF23" s="159"/>
      <c r="GNG23" s="161"/>
      <c r="GNJ23" s="160"/>
      <c r="GNK23" s="158"/>
      <c r="GNL23" s="159"/>
      <c r="GNN23" s="159"/>
      <c r="GNO23" s="160"/>
      <c r="GNP23" s="158"/>
      <c r="GNQ23" s="159"/>
      <c r="GNR23" s="31"/>
      <c r="GNS23" s="159"/>
      <c r="GNT23" s="160"/>
      <c r="GNU23" s="159"/>
      <c r="GNV23" s="159"/>
      <c r="GNW23" s="161"/>
      <c r="GNZ23" s="160"/>
      <c r="GOA23" s="158"/>
      <c r="GOB23" s="159"/>
      <c r="GOD23" s="159"/>
      <c r="GOE23" s="160"/>
      <c r="GOF23" s="158"/>
      <c r="GOG23" s="159"/>
      <c r="GOH23" s="31"/>
      <c r="GOI23" s="159"/>
      <c r="GOJ23" s="160"/>
      <c r="GOK23" s="159"/>
      <c r="GOL23" s="159"/>
      <c r="GOM23" s="161"/>
      <c r="GOP23" s="160"/>
      <c r="GOQ23" s="158"/>
      <c r="GOR23" s="159"/>
      <c r="GOT23" s="159"/>
      <c r="GOU23" s="160"/>
      <c r="GOV23" s="158"/>
      <c r="GOW23" s="159"/>
      <c r="GOX23" s="31"/>
      <c r="GOY23" s="159"/>
      <c r="GOZ23" s="160"/>
      <c r="GPA23" s="159"/>
      <c r="GPB23" s="159"/>
      <c r="GPC23" s="161"/>
      <c r="GPF23" s="160"/>
      <c r="GPG23" s="158"/>
      <c r="GPH23" s="159"/>
      <c r="GPJ23" s="159"/>
      <c r="GPK23" s="160"/>
      <c r="GPL23" s="158"/>
      <c r="GPM23" s="159"/>
      <c r="GPN23" s="31"/>
      <c r="GPO23" s="159"/>
      <c r="GPP23" s="160"/>
      <c r="GPQ23" s="159"/>
      <c r="GPR23" s="159"/>
      <c r="GPS23" s="161"/>
      <c r="GPV23" s="160"/>
      <c r="GPW23" s="158"/>
      <c r="GPX23" s="159"/>
      <c r="GPZ23" s="159"/>
      <c r="GQA23" s="160"/>
      <c r="GQB23" s="158"/>
      <c r="GQC23" s="159"/>
      <c r="GQD23" s="31"/>
      <c r="GQE23" s="159"/>
      <c r="GQF23" s="160"/>
      <c r="GQG23" s="159"/>
      <c r="GQH23" s="159"/>
      <c r="GQI23" s="161"/>
      <c r="GQL23" s="160"/>
      <c r="GQM23" s="158"/>
      <c r="GQN23" s="159"/>
      <c r="GQP23" s="159"/>
      <c r="GQQ23" s="160"/>
      <c r="GQR23" s="158"/>
      <c r="GQS23" s="159"/>
      <c r="GQT23" s="31"/>
      <c r="GQU23" s="159"/>
      <c r="GQV23" s="160"/>
      <c r="GQW23" s="159"/>
      <c r="GQX23" s="159"/>
      <c r="GQY23" s="161"/>
      <c r="GRB23" s="160"/>
      <c r="GRC23" s="158"/>
      <c r="GRD23" s="159"/>
      <c r="GRF23" s="159"/>
      <c r="GRG23" s="160"/>
      <c r="GRH23" s="158"/>
      <c r="GRI23" s="159"/>
      <c r="GRJ23" s="31"/>
      <c r="GRK23" s="159"/>
      <c r="GRL23" s="160"/>
      <c r="GRM23" s="159"/>
      <c r="GRN23" s="159"/>
      <c r="GRO23" s="161"/>
      <c r="GRR23" s="160"/>
      <c r="GRS23" s="158"/>
      <c r="GRT23" s="159"/>
      <c r="GRV23" s="159"/>
      <c r="GRW23" s="160"/>
      <c r="GRX23" s="158"/>
      <c r="GRY23" s="159"/>
      <c r="GRZ23" s="31"/>
      <c r="GSA23" s="159"/>
      <c r="GSB23" s="160"/>
      <c r="GSC23" s="159"/>
      <c r="GSD23" s="159"/>
      <c r="GSE23" s="161"/>
      <c r="GSH23" s="160"/>
      <c r="GSI23" s="158"/>
      <c r="GSJ23" s="159"/>
      <c r="GSL23" s="159"/>
      <c r="GSM23" s="160"/>
      <c r="GSN23" s="158"/>
      <c r="GSO23" s="159"/>
      <c r="GSP23" s="31"/>
      <c r="GSQ23" s="159"/>
      <c r="GSR23" s="160"/>
      <c r="GSS23" s="159"/>
      <c r="GST23" s="159"/>
      <c r="GSU23" s="161"/>
      <c r="GSX23" s="160"/>
      <c r="GSY23" s="158"/>
      <c r="GSZ23" s="159"/>
      <c r="GTB23" s="159"/>
      <c r="GTC23" s="160"/>
      <c r="GTD23" s="158"/>
      <c r="GTE23" s="159"/>
      <c r="GTF23" s="31"/>
      <c r="GTG23" s="159"/>
      <c r="GTH23" s="160"/>
      <c r="GTI23" s="159"/>
      <c r="GTJ23" s="159"/>
      <c r="GTK23" s="161"/>
      <c r="GTN23" s="160"/>
      <c r="GTO23" s="158"/>
      <c r="GTP23" s="159"/>
      <c r="GTR23" s="159"/>
      <c r="GTS23" s="160"/>
      <c r="GTT23" s="158"/>
      <c r="GTU23" s="159"/>
      <c r="GTV23" s="31"/>
      <c r="GTW23" s="159"/>
      <c r="GTX23" s="160"/>
      <c r="GTY23" s="159"/>
      <c r="GTZ23" s="159"/>
      <c r="GUA23" s="161"/>
      <c r="GUD23" s="160"/>
      <c r="GUE23" s="158"/>
      <c r="GUF23" s="159"/>
      <c r="GUH23" s="159"/>
      <c r="GUI23" s="160"/>
      <c r="GUJ23" s="158"/>
      <c r="GUK23" s="159"/>
      <c r="GUL23" s="31"/>
      <c r="GUM23" s="159"/>
      <c r="GUN23" s="160"/>
      <c r="GUO23" s="159"/>
      <c r="GUP23" s="159"/>
      <c r="GUQ23" s="161"/>
      <c r="GUT23" s="160"/>
      <c r="GUU23" s="158"/>
      <c r="GUV23" s="159"/>
      <c r="GUX23" s="159"/>
      <c r="GUY23" s="160"/>
      <c r="GUZ23" s="158"/>
      <c r="GVA23" s="159"/>
      <c r="GVB23" s="31"/>
      <c r="GVC23" s="159"/>
      <c r="GVD23" s="160"/>
      <c r="GVE23" s="159"/>
      <c r="GVF23" s="159"/>
      <c r="GVG23" s="161"/>
      <c r="GVJ23" s="160"/>
      <c r="GVK23" s="158"/>
      <c r="GVL23" s="159"/>
      <c r="GVN23" s="159"/>
      <c r="GVO23" s="160"/>
      <c r="GVP23" s="158"/>
      <c r="GVQ23" s="159"/>
      <c r="GVR23" s="31"/>
      <c r="GVS23" s="159"/>
      <c r="GVT23" s="160"/>
      <c r="GVU23" s="159"/>
      <c r="GVV23" s="159"/>
      <c r="GVW23" s="161"/>
      <c r="GVZ23" s="160"/>
      <c r="GWA23" s="158"/>
      <c r="GWB23" s="159"/>
      <c r="GWD23" s="159"/>
      <c r="GWE23" s="160"/>
      <c r="GWF23" s="158"/>
      <c r="GWG23" s="159"/>
      <c r="GWH23" s="31"/>
      <c r="GWI23" s="159"/>
      <c r="GWJ23" s="160"/>
      <c r="GWK23" s="159"/>
      <c r="GWL23" s="159"/>
      <c r="GWM23" s="161"/>
      <c r="GWP23" s="160"/>
      <c r="GWQ23" s="158"/>
      <c r="GWR23" s="159"/>
      <c r="GWT23" s="159"/>
      <c r="GWU23" s="160"/>
      <c r="GWV23" s="158"/>
      <c r="GWW23" s="159"/>
      <c r="GWX23" s="31"/>
      <c r="GWY23" s="159"/>
      <c r="GWZ23" s="160"/>
      <c r="GXA23" s="159"/>
      <c r="GXB23" s="159"/>
      <c r="GXC23" s="161"/>
      <c r="GXF23" s="160"/>
      <c r="GXG23" s="158"/>
      <c r="GXH23" s="159"/>
      <c r="GXJ23" s="159"/>
      <c r="GXK23" s="160"/>
      <c r="GXL23" s="158"/>
      <c r="GXM23" s="159"/>
      <c r="GXN23" s="31"/>
      <c r="GXO23" s="159"/>
      <c r="GXP23" s="160"/>
      <c r="GXQ23" s="159"/>
      <c r="GXR23" s="159"/>
      <c r="GXS23" s="161"/>
      <c r="GXV23" s="160"/>
      <c r="GXW23" s="158"/>
      <c r="GXX23" s="159"/>
      <c r="GXZ23" s="159"/>
      <c r="GYA23" s="160"/>
      <c r="GYB23" s="158"/>
      <c r="GYC23" s="159"/>
      <c r="GYD23" s="31"/>
      <c r="GYE23" s="159"/>
      <c r="GYF23" s="160"/>
      <c r="GYG23" s="159"/>
      <c r="GYH23" s="159"/>
      <c r="GYI23" s="161"/>
      <c r="GYL23" s="160"/>
      <c r="GYM23" s="158"/>
      <c r="GYN23" s="159"/>
      <c r="GYP23" s="159"/>
      <c r="GYQ23" s="160"/>
      <c r="GYR23" s="158"/>
      <c r="GYS23" s="159"/>
      <c r="GYT23" s="31"/>
      <c r="GYU23" s="159"/>
      <c r="GYV23" s="160"/>
      <c r="GYW23" s="159"/>
      <c r="GYX23" s="159"/>
      <c r="GYY23" s="161"/>
      <c r="GZB23" s="160"/>
      <c r="GZC23" s="158"/>
      <c r="GZD23" s="159"/>
      <c r="GZF23" s="159"/>
      <c r="GZG23" s="160"/>
      <c r="GZH23" s="158"/>
      <c r="GZI23" s="159"/>
      <c r="GZJ23" s="31"/>
      <c r="GZK23" s="159"/>
      <c r="GZL23" s="160"/>
      <c r="GZM23" s="159"/>
      <c r="GZN23" s="159"/>
      <c r="GZO23" s="161"/>
      <c r="GZR23" s="160"/>
      <c r="GZS23" s="158"/>
      <c r="GZT23" s="159"/>
      <c r="GZV23" s="159"/>
      <c r="GZW23" s="160"/>
      <c r="GZX23" s="158"/>
      <c r="GZY23" s="159"/>
      <c r="GZZ23" s="31"/>
      <c r="HAA23" s="159"/>
      <c r="HAB23" s="160"/>
      <c r="HAC23" s="159"/>
      <c r="HAD23" s="159"/>
      <c r="HAE23" s="161"/>
      <c r="HAH23" s="160"/>
      <c r="HAI23" s="158"/>
      <c r="HAJ23" s="159"/>
      <c r="HAL23" s="159"/>
      <c r="HAM23" s="160"/>
      <c r="HAN23" s="158"/>
      <c r="HAO23" s="159"/>
      <c r="HAP23" s="31"/>
      <c r="HAQ23" s="159"/>
      <c r="HAR23" s="160"/>
      <c r="HAS23" s="159"/>
      <c r="HAT23" s="159"/>
      <c r="HAU23" s="161"/>
      <c r="HAX23" s="160"/>
      <c r="HAY23" s="158"/>
      <c r="HAZ23" s="159"/>
      <c r="HBB23" s="159"/>
      <c r="HBC23" s="160"/>
      <c r="HBD23" s="158"/>
      <c r="HBE23" s="159"/>
      <c r="HBF23" s="31"/>
      <c r="HBG23" s="159"/>
      <c r="HBH23" s="160"/>
      <c r="HBI23" s="159"/>
      <c r="HBJ23" s="159"/>
      <c r="HBK23" s="161"/>
      <c r="HBN23" s="160"/>
      <c r="HBO23" s="158"/>
      <c r="HBP23" s="159"/>
      <c r="HBR23" s="159"/>
      <c r="HBS23" s="160"/>
      <c r="HBT23" s="158"/>
      <c r="HBU23" s="159"/>
      <c r="HBV23" s="31"/>
      <c r="HBW23" s="159"/>
      <c r="HBX23" s="160"/>
      <c r="HBY23" s="159"/>
      <c r="HBZ23" s="159"/>
      <c r="HCA23" s="161"/>
      <c r="HCD23" s="160"/>
      <c r="HCE23" s="158"/>
      <c r="HCF23" s="159"/>
      <c r="HCH23" s="159"/>
      <c r="HCI23" s="160"/>
      <c r="HCJ23" s="158"/>
      <c r="HCK23" s="159"/>
      <c r="HCL23" s="31"/>
      <c r="HCM23" s="159"/>
      <c r="HCN23" s="160"/>
      <c r="HCO23" s="159"/>
      <c r="HCP23" s="159"/>
      <c r="HCQ23" s="161"/>
      <c r="HCT23" s="160"/>
      <c r="HCU23" s="158"/>
      <c r="HCV23" s="159"/>
      <c r="HCX23" s="159"/>
      <c r="HCY23" s="160"/>
      <c r="HCZ23" s="158"/>
      <c r="HDA23" s="159"/>
      <c r="HDB23" s="31"/>
      <c r="HDC23" s="159"/>
      <c r="HDD23" s="160"/>
      <c r="HDE23" s="159"/>
      <c r="HDF23" s="159"/>
      <c r="HDG23" s="161"/>
      <c r="HDJ23" s="160"/>
      <c r="HDK23" s="158"/>
      <c r="HDL23" s="159"/>
      <c r="HDN23" s="159"/>
      <c r="HDO23" s="160"/>
      <c r="HDP23" s="158"/>
      <c r="HDQ23" s="159"/>
      <c r="HDR23" s="31"/>
      <c r="HDS23" s="159"/>
      <c r="HDT23" s="160"/>
      <c r="HDU23" s="159"/>
      <c r="HDV23" s="159"/>
      <c r="HDW23" s="161"/>
      <c r="HDZ23" s="160"/>
      <c r="HEA23" s="158"/>
      <c r="HEB23" s="159"/>
      <c r="HED23" s="159"/>
      <c r="HEE23" s="160"/>
      <c r="HEF23" s="158"/>
      <c r="HEG23" s="159"/>
      <c r="HEH23" s="31"/>
      <c r="HEI23" s="159"/>
      <c r="HEJ23" s="160"/>
      <c r="HEK23" s="159"/>
      <c r="HEL23" s="159"/>
      <c r="HEM23" s="161"/>
      <c r="HEP23" s="160"/>
      <c r="HEQ23" s="158"/>
      <c r="HER23" s="159"/>
      <c r="HET23" s="159"/>
      <c r="HEU23" s="160"/>
      <c r="HEV23" s="158"/>
      <c r="HEW23" s="159"/>
      <c r="HEX23" s="31"/>
      <c r="HEY23" s="159"/>
      <c r="HEZ23" s="160"/>
      <c r="HFA23" s="159"/>
      <c r="HFB23" s="159"/>
      <c r="HFC23" s="161"/>
      <c r="HFF23" s="160"/>
      <c r="HFG23" s="158"/>
      <c r="HFH23" s="159"/>
      <c r="HFJ23" s="159"/>
      <c r="HFK23" s="160"/>
      <c r="HFL23" s="158"/>
      <c r="HFM23" s="159"/>
      <c r="HFN23" s="31"/>
      <c r="HFO23" s="159"/>
      <c r="HFP23" s="160"/>
      <c r="HFQ23" s="159"/>
      <c r="HFR23" s="159"/>
      <c r="HFS23" s="161"/>
      <c r="HFV23" s="160"/>
      <c r="HFW23" s="158"/>
      <c r="HFX23" s="159"/>
      <c r="HFZ23" s="159"/>
      <c r="HGA23" s="160"/>
      <c r="HGB23" s="158"/>
      <c r="HGC23" s="159"/>
      <c r="HGD23" s="31"/>
      <c r="HGE23" s="159"/>
      <c r="HGF23" s="160"/>
      <c r="HGG23" s="159"/>
      <c r="HGH23" s="159"/>
      <c r="HGI23" s="161"/>
      <c r="HGL23" s="160"/>
      <c r="HGM23" s="158"/>
      <c r="HGN23" s="159"/>
      <c r="HGP23" s="159"/>
      <c r="HGQ23" s="160"/>
      <c r="HGR23" s="158"/>
      <c r="HGS23" s="159"/>
      <c r="HGT23" s="31"/>
      <c r="HGU23" s="159"/>
      <c r="HGV23" s="160"/>
      <c r="HGW23" s="159"/>
      <c r="HGX23" s="159"/>
      <c r="HGY23" s="161"/>
      <c r="HHB23" s="160"/>
      <c r="HHC23" s="158"/>
      <c r="HHD23" s="159"/>
      <c r="HHF23" s="159"/>
      <c r="HHG23" s="160"/>
      <c r="HHH23" s="158"/>
      <c r="HHI23" s="159"/>
      <c r="HHJ23" s="31"/>
      <c r="HHK23" s="159"/>
      <c r="HHL23" s="160"/>
      <c r="HHM23" s="159"/>
      <c r="HHN23" s="159"/>
      <c r="HHO23" s="161"/>
      <c r="HHR23" s="160"/>
      <c r="HHS23" s="158"/>
      <c r="HHT23" s="159"/>
      <c r="HHV23" s="159"/>
      <c r="HHW23" s="160"/>
      <c r="HHX23" s="158"/>
      <c r="HHY23" s="159"/>
      <c r="HHZ23" s="31"/>
      <c r="HIA23" s="159"/>
      <c r="HIB23" s="160"/>
      <c r="HIC23" s="159"/>
      <c r="HID23" s="159"/>
      <c r="HIE23" s="161"/>
      <c r="HIH23" s="160"/>
      <c r="HII23" s="158"/>
      <c r="HIJ23" s="159"/>
      <c r="HIL23" s="159"/>
      <c r="HIM23" s="160"/>
      <c r="HIN23" s="158"/>
      <c r="HIO23" s="159"/>
      <c r="HIP23" s="31"/>
      <c r="HIQ23" s="159"/>
      <c r="HIR23" s="160"/>
      <c r="HIS23" s="159"/>
      <c r="HIT23" s="159"/>
      <c r="HIU23" s="161"/>
      <c r="HIX23" s="160"/>
      <c r="HIY23" s="158"/>
      <c r="HIZ23" s="159"/>
      <c r="HJB23" s="159"/>
      <c r="HJC23" s="160"/>
      <c r="HJD23" s="158"/>
      <c r="HJE23" s="159"/>
      <c r="HJF23" s="31"/>
      <c r="HJG23" s="159"/>
      <c r="HJH23" s="160"/>
      <c r="HJI23" s="159"/>
      <c r="HJJ23" s="159"/>
      <c r="HJK23" s="161"/>
      <c r="HJN23" s="160"/>
      <c r="HJO23" s="158"/>
      <c r="HJP23" s="159"/>
      <c r="HJR23" s="159"/>
      <c r="HJS23" s="160"/>
      <c r="HJT23" s="158"/>
      <c r="HJU23" s="159"/>
      <c r="HJV23" s="31"/>
      <c r="HJW23" s="159"/>
      <c r="HJX23" s="160"/>
      <c r="HJY23" s="159"/>
      <c r="HJZ23" s="159"/>
      <c r="HKA23" s="161"/>
      <c r="HKD23" s="160"/>
      <c r="HKE23" s="158"/>
      <c r="HKF23" s="159"/>
      <c r="HKH23" s="159"/>
      <c r="HKI23" s="160"/>
      <c r="HKJ23" s="158"/>
      <c r="HKK23" s="159"/>
      <c r="HKL23" s="31"/>
      <c r="HKM23" s="159"/>
      <c r="HKN23" s="160"/>
      <c r="HKO23" s="159"/>
      <c r="HKP23" s="159"/>
      <c r="HKQ23" s="161"/>
      <c r="HKT23" s="160"/>
      <c r="HKU23" s="158"/>
      <c r="HKV23" s="159"/>
      <c r="HKX23" s="159"/>
      <c r="HKY23" s="160"/>
      <c r="HKZ23" s="158"/>
      <c r="HLA23" s="159"/>
      <c r="HLB23" s="31"/>
      <c r="HLC23" s="159"/>
      <c r="HLD23" s="160"/>
      <c r="HLE23" s="159"/>
      <c r="HLF23" s="159"/>
      <c r="HLG23" s="161"/>
      <c r="HLJ23" s="160"/>
      <c r="HLK23" s="158"/>
      <c r="HLL23" s="159"/>
      <c r="HLN23" s="159"/>
      <c r="HLO23" s="160"/>
      <c r="HLP23" s="158"/>
      <c r="HLQ23" s="159"/>
      <c r="HLR23" s="31"/>
      <c r="HLS23" s="159"/>
      <c r="HLT23" s="160"/>
      <c r="HLU23" s="159"/>
      <c r="HLV23" s="159"/>
      <c r="HLW23" s="161"/>
      <c r="HLZ23" s="160"/>
      <c r="HMA23" s="158"/>
      <c r="HMB23" s="159"/>
      <c r="HMD23" s="159"/>
      <c r="HME23" s="160"/>
      <c r="HMF23" s="158"/>
      <c r="HMG23" s="159"/>
      <c r="HMH23" s="31"/>
      <c r="HMI23" s="159"/>
      <c r="HMJ23" s="160"/>
      <c r="HMK23" s="159"/>
      <c r="HML23" s="159"/>
      <c r="HMM23" s="161"/>
      <c r="HMP23" s="160"/>
      <c r="HMQ23" s="158"/>
      <c r="HMR23" s="159"/>
      <c r="HMT23" s="159"/>
      <c r="HMU23" s="160"/>
      <c r="HMV23" s="158"/>
      <c r="HMW23" s="159"/>
      <c r="HMX23" s="31"/>
      <c r="HMY23" s="159"/>
      <c r="HMZ23" s="160"/>
      <c r="HNA23" s="159"/>
      <c r="HNB23" s="159"/>
      <c r="HNC23" s="161"/>
      <c r="HNF23" s="160"/>
      <c r="HNG23" s="158"/>
      <c r="HNH23" s="159"/>
      <c r="HNJ23" s="159"/>
      <c r="HNK23" s="160"/>
      <c r="HNL23" s="158"/>
      <c r="HNM23" s="159"/>
      <c r="HNN23" s="31"/>
      <c r="HNO23" s="159"/>
      <c r="HNP23" s="160"/>
      <c r="HNQ23" s="159"/>
      <c r="HNR23" s="159"/>
      <c r="HNS23" s="161"/>
      <c r="HNV23" s="160"/>
      <c r="HNW23" s="158"/>
      <c r="HNX23" s="159"/>
      <c r="HNZ23" s="159"/>
      <c r="HOA23" s="160"/>
      <c r="HOB23" s="158"/>
      <c r="HOC23" s="159"/>
      <c r="HOD23" s="31"/>
      <c r="HOE23" s="159"/>
      <c r="HOF23" s="160"/>
      <c r="HOG23" s="159"/>
      <c r="HOH23" s="159"/>
      <c r="HOI23" s="161"/>
      <c r="HOL23" s="160"/>
      <c r="HOM23" s="158"/>
      <c r="HON23" s="159"/>
      <c r="HOP23" s="159"/>
      <c r="HOQ23" s="160"/>
      <c r="HOR23" s="158"/>
      <c r="HOS23" s="159"/>
      <c r="HOT23" s="31"/>
      <c r="HOU23" s="159"/>
      <c r="HOV23" s="160"/>
      <c r="HOW23" s="159"/>
      <c r="HOX23" s="159"/>
      <c r="HOY23" s="161"/>
      <c r="HPB23" s="160"/>
      <c r="HPC23" s="158"/>
      <c r="HPD23" s="159"/>
      <c r="HPF23" s="159"/>
      <c r="HPG23" s="160"/>
      <c r="HPH23" s="158"/>
      <c r="HPI23" s="159"/>
      <c r="HPJ23" s="31"/>
      <c r="HPK23" s="159"/>
      <c r="HPL23" s="160"/>
      <c r="HPM23" s="159"/>
      <c r="HPN23" s="159"/>
      <c r="HPO23" s="161"/>
      <c r="HPR23" s="160"/>
      <c r="HPS23" s="158"/>
      <c r="HPT23" s="159"/>
      <c r="HPV23" s="159"/>
      <c r="HPW23" s="160"/>
      <c r="HPX23" s="158"/>
      <c r="HPY23" s="159"/>
      <c r="HPZ23" s="31"/>
      <c r="HQA23" s="159"/>
      <c r="HQB23" s="160"/>
      <c r="HQC23" s="159"/>
      <c r="HQD23" s="159"/>
      <c r="HQE23" s="161"/>
      <c r="HQH23" s="160"/>
      <c r="HQI23" s="158"/>
      <c r="HQJ23" s="159"/>
      <c r="HQL23" s="159"/>
      <c r="HQM23" s="160"/>
      <c r="HQN23" s="158"/>
      <c r="HQO23" s="159"/>
      <c r="HQP23" s="31"/>
      <c r="HQQ23" s="159"/>
      <c r="HQR23" s="160"/>
      <c r="HQS23" s="159"/>
      <c r="HQT23" s="159"/>
      <c r="HQU23" s="161"/>
      <c r="HQX23" s="160"/>
      <c r="HQY23" s="158"/>
      <c r="HQZ23" s="159"/>
      <c r="HRB23" s="159"/>
      <c r="HRC23" s="160"/>
      <c r="HRD23" s="158"/>
      <c r="HRE23" s="159"/>
      <c r="HRF23" s="31"/>
      <c r="HRG23" s="159"/>
      <c r="HRH23" s="160"/>
      <c r="HRI23" s="159"/>
      <c r="HRJ23" s="159"/>
      <c r="HRK23" s="161"/>
      <c r="HRN23" s="160"/>
      <c r="HRO23" s="158"/>
      <c r="HRP23" s="159"/>
      <c r="HRR23" s="159"/>
      <c r="HRS23" s="160"/>
      <c r="HRT23" s="158"/>
      <c r="HRU23" s="159"/>
      <c r="HRV23" s="31"/>
      <c r="HRW23" s="159"/>
      <c r="HRX23" s="160"/>
      <c r="HRY23" s="159"/>
      <c r="HRZ23" s="159"/>
      <c r="HSA23" s="161"/>
      <c r="HSD23" s="160"/>
      <c r="HSE23" s="158"/>
      <c r="HSF23" s="159"/>
      <c r="HSH23" s="159"/>
      <c r="HSI23" s="160"/>
      <c r="HSJ23" s="158"/>
      <c r="HSK23" s="159"/>
      <c r="HSL23" s="31"/>
      <c r="HSM23" s="159"/>
      <c r="HSN23" s="160"/>
      <c r="HSO23" s="159"/>
      <c r="HSP23" s="159"/>
      <c r="HSQ23" s="161"/>
      <c r="HST23" s="160"/>
      <c r="HSU23" s="158"/>
      <c r="HSV23" s="159"/>
      <c r="HSX23" s="159"/>
      <c r="HSY23" s="160"/>
      <c r="HSZ23" s="158"/>
      <c r="HTA23" s="159"/>
      <c r="HTB23" s="31"/>
      <c r="HTC23" s="159"/>
      <c r="HTD23" s="160"/>
      <c r="HTE23" s="159"/>
      <c r="HTF23" s="159"/>
      <c r="HTG23" s="161"/>
      <c r="HTJ23" s="160"/>
      <c r="HTK23" s="158"/>
      <c r="HTL23" s="159"/>
      <c r="HTN23" s="159"/>
      <c r="HTO23" s="160"/>
      <c r="HTP23" s="158"/>
      <c r="HTQ23" s="159"/>
      <c r="HTR23" s="31"/>
      <c r="HTS23" s="159"/>
      <c r="HTT23" s="160"/>
      <c r="HTU23" s="159"/>
      <c r="HTV23" s="159"/>
      <c r="HTW23" s="161"/>
      <c r="HTZ23" s="160"/>
      <c r="HUA23" s="158"/>
      <c r="HUB23" s="159"/>
      <c r="HUD23" s="159"/>
      <c r="HUE23" s="160"/>
      <c r="HUF23" s="158"/>
      <c r="HUG23" s="159"/>
      <c r="HUH23" s="31"/>
      <c r="HUI23" s="159"/>
      <c r="HUJ23" s="160"/>
      <c r="HUK23" s="159"/>
      <c r="HUL23" s="159"/>
      <c r="HUM23" s="161"/>
      <c r="HUP23" s="160"/>
      <c r="HUQ23" s="158"/>
      <c r="HUR23" s="159"/>
      <c r="HUT23" s="159"/>
      <c r="HUU23" s="160"/>
      <c r="HUV23" s="158"/>
      <c r="HUW23" s="159"/>
      <c r="HUX23" s="31"/>
      <c r="HUY23" s="159"/>
      <c r="HUZ23" s="160"/>
      <c r="HVA23" s="159"/>
      <c r="HVB23" s="159"/>
      <c r="HVC23" s="161"/>
      <c r="HVF23" s="160"/>
      <c r="HVG23" s="158"/>
      <c r="HVH23" s="159"/>
      <c r="HVJ23" s="159"/>
      <c r="HVK23" s="160"/>
      <c r="HVL23" s="158"/>
      <c r="HVM23" s="159"/>
      <c r="HVN23" s="31"/>
      <c r="HVO23" s="159"/>
      <c r="HVP23" s="160"/>
      <c r="HVQ23" s="159"/>
      <c r="HVR23" s="159"/>
      <c r="HVS23" s="161"/>
      <c r="HVV23" s="160"/>
      <c r="HVW23" s="158"/>
      <c r="HVX23" s="159"/>
      <c r="HVZ23" s="159"/>
      <c r="HWA23" s="160"/>
      <c r="HWB23" s="158"/>
      <c r="HWC23" s="159"/>
      <c r="HWD23" s="31"/>
      <c r="HWE23" s="159"/>
      <c r="HWF23" s="160"/>
      <c r="HWG23" s="159"/>
      <c r="HWH23" s="159"/>
      <c r="HWI23" s="161"/>
      <c r="HWL23" s="160"/>
      <c r="HWM23" s="158"/>
      <c r="HWN23" s="159"/>
      <c r="HWP23" s="159"/>
      <c r="HWQ23" s="160"/>
      <c r="HWR23" s="158"/>
      <c r="HWS23" s="159"/>
      <c r="HWT23" s="31"/>
      <c r="HWU23" s="159"/>
      <c r="HWV23" s="160"/>
      <c r="HWW23" s="159"/>
      <c r="HWX23" s="159"/>
      <c r="HWY23" s="161"/>
      <c r="HXB23" s="160"/>
      <c r="HXC23" s="158"/>
      <c r="HXD23" s="159"/>
      <c r="HXF23" s="159"/>
      <c r="HXG23" s="160"/>
      <c r="HXH23" s="158"/>
      <c r="HXI23" s="159"/>
      <c r="HXJ23" s="31"/>
      <c r="HXK23" s="159"/>
      <c r="HXL23" s="160"/>
      <c r="HXM23" s="159"/>
      <c r="HXN23" s="159"/>
      <c r="HXO23" s="161"/>
      <c r="HXR23" s="160"/>
      <c r="HXS23" s="158"/>
      <c r="HXT23" s="159"/>
      <c r="HXV23" s="159"/>
      <c r="HXW23" s="160"/>
      <c r="HXX23" s="158"/>
      <c r="HXY23" s="159"/>
      <c r="HXZ23" s="31"/>
      <c r="HYA23" s="159"/>
      <c r="HYB23" s="160"/>
      <c r="HYC23" s="159"/>
      <c r="HYD23" s="159"/>
      <c r="HYE23" s="161"/>
      <c r="HYH23" s="160"/>
      <c r="HYI23" s="158"/>
      <c r="HYJ23" s="159"/>
      <c r="HYL23" s="159"/>
      <c r="HYM23" s="160"/>
      <c r="HYN23" s="158"/>
      <c r="HYO23" s="159"/>
      <c r="HYP23" s="31"/>
      <c r="HYQ23" s="159"/>
      <c r="HYR23" s="160"/>
      <c r="HYS23" s="159"/>
      <c r="HYT23" s="159"/>
      <c r="HYU23" s="161"/>
      <c r="HYX23" s="160"/>
      <c r="HYY23" s="158"/>
      <c r="HYZ23" s="159"/>
      <c r="HZB23" s="159"/>
      <c r="HZC23" s="160"/>
      <c r="HZD23" s="158"/>
      <c r="HZE23" s="159"/>
      <c r="HZF23" s="31"/>
      <c r="HZG23" s="159"/>
      <c r="HZH23" s="160"/>
      <c r="HZI23" s="159"/>
      <c r="HZJ23" s="159"/>
      <c r="HZK23" s="161"/>
      <c r="HZN23" s="160"/>
      <c r="HZO23" s="158"/>
      <c r="HZP23" s="159"/>
      <c r="HZR23" s="159"/>
      <c r="HZS23" s="160"/>
      <c r="HZT23" s="158"/>
      <c r="HZU23" s="159"/>
      <c r="HZV23" s="31"/>
      <c r="HZW23" s="159"/>
      <c r="HZX23" s="160"/>
      <c r="HZY23" s="159"/>
      <c r="HZZ23" s="159"/>
      <c r="IAA23" s="161"/>
      <c r="IAD23" s="160"/>
      <c r="IAE23" s="158"/>
      <c r="IAF23" s="159"/>
      <c r="IAH23" s="159"/>
      <c r="IAI23" s="160"/>
      <c r="IAJ23" s="158"/>
      <c r="IAK23" s="159"/>
      <c r="IAL23" s="31"/>
      <c r="IAM23" s="159"/>
      <c r="IAN23" s="160"/>
      <c r="IAO23" s="159"/>
      <c r="IAP23" s="159"/>
      <c r="IAQ23" s="161"/>
      <c r="IAT23" s="160"/>
      <c r="IAU23" s="158"/>
      <c r="IAV23" s="159"/>
      <c r="IAX23" s="159"/>
      <c r="IAY23" s="160"/>
      <c r="IAZ23" s="158"/>
      <c r="IBA23" s="159"/>
      <c r="IBB23" s="31"/>
      <c r="IBC23" s="159"/>
      <c r="IBD23" s="160"/>
      <c r="IBE23" s="159"/>
      <c r="IBF23" s="159"/>
      <c r="IBG23" s="161"/>
      <c r="IBJ23" s="160"/>
      <c r="IBK23" s="158"/>
      <c r="IBL23" s="159"/>
      <c r="IBN23" s="159"/>
      <c r="IBO23" s="160"/>
      <c r="IBP23" s="158"/>
      <c r="IBQ23" s="159"/>
      <c r="IBR23" s="31"/>
      <c r="IBS23" s="159"/>
      <c r="IBT23" s="160"/>
      <c r="IBU23" s="159"/>
      <c r="IBV23" s="159"/>
      <c r="IBW23" s="161"/>
      <c r="IBZ23" s="160"/>
      <c r="ICA23" s="158"/>
      <c r="ICB23" s="159"/>
      <c r="ICD23" s="159"/>
      <c r="ICE23" s="160"/>
      <c r="ICF23" s="158"/>
      <c r="ICG23" s="159"/>
      <c r="ICH23" s="31"/>
      <c r="ICI23" s="159"/>
      <c r="ICJ23" s="160"/>
      <c r="ICK23" s="159"/>
      <c r="ICL23" s="159"/>
      <c r="ICM23" s="161"/>
      <c r="ICP23" s="160"/>
      <c r="ICQ23" s="158"/>
      <c r="ICR23" s="159"/>
      <c r="ICT23" s="159"/>
      <c r="ICU23" s="160"/>
      <c r="ICV23" s="158"/>
      <c r="ICW23" s="159"/>
      <c r="ICX23" s="31"/>
      <c r="ICY23" s="159"/>
      <c r="ICZ23" s="160"/>
      <c r="IDA23" s="159"/>
      <c r="IDB23" s="159"/>
      <c r="IDC23" s="161"/>
      <c r="IDF23" s="160"/>
      <c r="IDG23" s="158"/>
      <c r="IDH23" s="159"/>
      <c r="IDJ23" s="159"/>
      <c r="IDK23" s="160"/>
      <c r="IDL23" s="158"/>
      <c r="IDM23" s="159"/>
      <c r="IDN23" s="31"/>
      <c r="IDO23" s="159"/>
      <c r="IDP23" s="160"/>
      <c r="IDQ23" s="159"/>
      <c r="IDR23" s="159"/>
      <c r="IDS23" s="161"/>
      <c r="IDV23" s="160"/>
      <c r="IDW23" s="158"/>
      <c r="IDX23" s="159"/>
      <c r="IDZ23" s="159"/>
      <c r="IEA23" s="160"/>
      <c r="IEB23" s="158"/>
      <c r="IEC23" s="159"/>
      <c r="IED23" s="31"/>
      <c r="IEE23" s="159"/>
      <c r="IEF23" s="160"/>
      <c r="IEG23" s="159"/>
      <c r="IEH23" s="159"/>
      <c r="IEI23" s="161"/>
      <c r="IEL23" s="160"/>
      <c r="IEM23" s="158"/>
      <c r="IEN23" s="159"/>
      <c r="IEP23" s="159"/>
      <c r="IEQ23" s="160"/>
      <c r="IER23" s="158"/>
      <c r="IES23" s="159"/>
      <c r="IET23" s="31"/>
      <c r="IEU23" s="159"/>
      <c r="IEV23" s="160"/>
      <c r="IEW23" s="159"/>
      <c r="IEX23" s="159"/>
      <c r="IEY23" s="161"/>
      <c r="IFB23" s="160"/>
      <c r="IFC23" s="158"/>
      <c r="IFD23" s="159"/>
      <c r="IFF23" s="159"/>
      <c r="IFG23" s="160"/>
      <c r="IFH23" s="158"/>
      <c r="IFI23" s="159"/>
      <c r="IFJ23" s="31"/>
      <c r="IFK23" s="159"/>
      <c r="IFL23" s="160"/>
      <c r="IFM23" s="159"/>
      <c r="IFN23" s="159"/>
      <c r="IFO23" s="161"/>
      <c r="IFR23" s="160"/>
      <c r="IFS23" s="158"/>
      <c r="IFT23" s="159"/>
      <c r="IFV23" s="159"/>
      <c r="IFW23" s="160"/>
      <c r="IFX23" s="158"/>
      <c r="IFY23" s="159"/>
      <c r="IFZ23" s="31"/>
      <c r="IGA23" s="159"/>
      <c r="IGB23" s="160"/>
      <c r="IGC23" s="159"/>
      <c r="IGD23" s="159"/>
      <c r="IGE23" s="161"/>
      <c r="IGH23" s="160"/>
      <c r="IGI23" s="158"/>
      <c r="IGJ23" s="159"/>
      <c r="IGL23" s="159"/>
      <c r="IGM23" s="160"/>
      <c r="IGN23" s="158"/>
      <c r="IGO23" s="159"/>
      <c r="IGP23" s="31"/>
      <c r="IGQ23" s="159"/>
      <c r="IGR23" s="160"/>
      <c r="IGS23" s="159"/>
      <c r="IGT23" s="159"/>
      <c r="IGU23" s="161"/>
      <c r="IGX23" s="160"/>
      <c r="IGY23" s="158"/>
      <c r="IGZ23" s="159"/>
      <c r="IHB23" s="159"/>
      <c r="IHC23" s="160"/>
      <c r="IHD23" s="158"/>
      <c r="IHE23" s="159"/>
      <c r="IHF23" s="31"/>
      <c r="IHG23" s="159"/>
      <c r="IHH23" s="160"/>
      <c r="IHI23" s="159"/>
      <c r="IHJ23" s="159"/>
      <c r="IHK23" s="161"/>
      <c r="IHN23" s="160"/>
      <c r="IHO23" s="158"/>
      <c r="IHP23" s="159"/>
      <c r="IHR23" s="159"/>
      <c r="IHS23" s="160"/>
      <c r="IHT23" s="158"/>
      <c r="IHU23" s="159"/>
      <c r="IHV23" s="31"/>
      <c r="IHW23" s="159"/>
      <c r="IHX23" s="160"/>
      <c r="IHY23" s="159"/>
      <c r="IHZ23" s="159"/>
      <c r="IIA23" s="161"/>
      <c r="IID23" s="160"/>
      <c r="IIE23" s="158"/>
      <c r="IIF23" s="159"/>
      <c r="IIH23" s="159"/>
      <c r="III23" s="160"/>
      <c r="IIJ23" s="158"/>
      <c r="IIK23" s="159"/>
      <c r="IIL23" s="31"/>
      <c r="IIM23" s="159"/>
      <c r="IIN23" s="160"/>
      <c r="IIO23" s="159"/>
      <c r="IIP23" s="159"/>
      <c r="IIQ23" s="161"/>
      <c r="IIT23" s="160"/>
      <c r="IIU23" s="158"/>
      <c r="IIV23" s="159"/>
      <c r="IIX23" s="159"/>
      <c r="IIY23" s="160"/>
      <c r="IIZ23" s="158"/>
      <c r="IJA23" s="159"/>
      <c r="IJB23" s="31"/>
      <c r="IJC23" s="159"/>
      <c r="IJD23" s="160"/>
      <c r="IJE23" s="159"/>
      <c r="IJF23" s="159"/>
      <c r="IJG23" s="161"/>
      <c r="IJJ23" s="160"/>
      <c r="IJK23" s="158"/>
      <c r="IJL23" s="159"/>
      <c r="IJN23" s="159"/>
      <c r="IJO23" s="160"/>
      <c r="IJP23" s="158"/>
      <c r="IJQ23" s="159"/>
      <c r="IJR23" s="31"/>
      <c r="IJS23" s="159"/>
      <c r="IJT23" s="160"/>
      <c r="IJU23" s="159"/>
      <c r="IJV23" s="159"/>
      <c r="IJW23" s="161"/>
      <c r="IJZ23" s="160"/>
      <c r="IKA23" s="158"/>
      <c r="IKB23" s="159"/>
      <c r="IKD23" s="159"/>
      <c r="IKE23" s="160"/>
      <c r="IKF23" s="158"/>
      <c r="IKG23" s="159"/>
      <c r="IKH23" s="31"/>
      <c r="IKI23" s="159"/>
      <c r="IKJ23" s="160"/>
      <c r="IKK23" s="159"/>
      <c r="IKL23" s="159"/>
      <c r="IKM23" s="161"/>
      <c r="IKP23" s="160"/>
      <c r="IKQ23" s="158"/>
      <c r="IKR23" s="159"/>
      <c r="IKT23" s="159"/>
      <c r="IKU23" s="160"/>
      <c r="IKV23" s="158"/>
      <c r="IKW23" s="159"/>
      <c r="IKX23" s="31"/>
      <c r="IKY23" s="159"/>
      <c r="IKZ23" s="160"/>
      <c r="ILA23" s="159"/>
      <c r="ILB23" s="159"/>
      <c r="ILC23" s="161"/>
      <c r="ILF23" s="160"/>
      <c r="ILG23" s="158"/>
      <c r="ILH23" s="159"/>
      <c r="ILJ23" s="159"/>
      <c r="ILK23" s="160"/>
      <c r="ILL23" s="158"/>
      <c r="ILM23" s="159"/>
      <c r="ILN23" s="31"/>
      <c r="ILO23" s="159"/>
      <c r="ILP23" s="160"/>
      <c r="ILQ23" s="159"/>
      <c r="ILR23" s="159"/>
      <c r="ILS23" s="161"/>
      <c r="ILV23" s="160"/>
      <c r="ILW23" s="158"/>
      <c r="ILX23" s="159"/>
      <c r="ILZ23" s="159"/>
      <c r="IMA23" s="160"/>
      <c r="IMB23" s="158"/>
      <c r="IMC23" s="159"/>
      <c r="IMD23" s="31"/>
      <c r="IME23" s="159"/>
      <c r="IMF23" s="160"/>
      <c r="IMG23" s="159"/>
      <c r="IMH23" s="159"/>
      <c r="IMI23" s="161"/>
      <c r="IML23" s="160"/>
      <c r="IMM23" s="158"/>
      <c r="IMN23" s="159"/>
      <c r="IMP23" s="159"/>
      <c r="IMQ23" s="160"/>
      <c r="IMR23" s="158"/>
      <c r="IMS23" s="159"/>
      <c r="IMT23" s="31"/>
      <c r="IMU23" s="159"/>
      <c r="IMV23" s="160"/>
      <c r="IMW23" s="159"/>
      <c r="IMX23" s="159"/>
      <c r="IMY23" s="161"/>
      <c r="INB23" s="160"/>
      <c r="INC23" s="158"/>
      <c r="IND23" s="159"/>
      <c r="INF23" s="159"/>
      <c r="ING23" s="160"/>
      <c r="INH23" s="158"/>
      <c r="INI23" s="159"/>
      <c r="INJ23" s="31"/>
      <c r="INK23" s="159"/>
      <c r="INL23" s="160"/>
      <c r="INM23" s="159"/>
      <c r="INN23" s="159"/>
      <c r="INO23" s="161"/>
      <c r="INR23" s="160"/>
      <c r="INS23" s="158"/>
      <c r="INT23" s="159"/>
      <c r="INV23" s="159"/>
      <c r="INW23" s="160"/>
      <c r="INX23" s="158"/>
      <c r="INY23" s="159"/>
      <c r="INZ23" s="31"/>
      <c r="IOA23" s="159"/>
      <c r="IOB23" s="160"/>
      <c r="IOC23" s="159"/>
      <c r="IOD23" s="159"/>
      <c r="IOE23" s="161"/>
      <c r="IOH23" s="160"/>
      <c r="IOI23" s="158"/>
      <c r="IOJ23" s="159"/>
      <c r="IOL23" s="159"/>
      <c r="IOM23" s="160"/>
      <c r="ION23" s="158"/>
      <c r="IOO23" s="159"/>
      <c r="IOP23" s="31"/>
      <c r="IOQ23" s="159"/>
      <c r="IOR23" s="160"/>
      <c r="IOS23" s="159"/>
      <c r="IOT23" s="159"/>
      <c r="IOU23" s="161"/>
      <c r="IOX23" s="160"/>
      <c r="IOY23" s="158"/>
      <c r="IOZ23" s="159"/>
      <c r="IPB23" s="159"/>
      <c r="IPC23" s="160"/>
      <c r="IPD23" s="158"/>
      <c r="IPE23" s="159"/>
      <c r="IPF23" s="31"/>
      <c r="IPG23" s="159"/>
      <c r="IPH23" s="160"/>
      <c r="IPI23" s="159"/>
      <c r="IPJ23" s="159"/>
      <c r="IPK23" s="161"/>
      <c r="IPN23" s="160"/>
      <c r="IPO23" s="158"/>
      <c r="IPP23" s="159"/>
      <c r="IPR23" s="159"/>
      <c r="IPS23" s="160"/>
      <c r="IPT23" s="158"/>
      <c r="IPU23" s="159"/>
      <c r="IPV23" s="31"/>
      <c r="IPW23" s="159"/>
      <c r="IPX23" s="160"/>
      <c r="IPY23" s="159"/>
      <c r="IPZ23" s="159"/>
      <c r="IQA23" s="161"/>
      <c r="IQD23" s="160"/>
      <c r="IQE23" s="158"/>
      <c r="IQF23" s="159"/>
      <c r="IQH23" s="159"/>
      <c r="IQI23" s="160"/>
      <c r="IQJ23" s="158"/>
      <c r="IQK23" s="159"/>
      <c r="IQL23" s="31"/>
      <c r="IQM23" s="159"/>
      <c r="IQN23" s="160"/>
      <c r="IQO23" s="159"/>
      <c r="IQP23" s="159"/>
      <c r="IQQ23" s="161"/>
      <c r="IQT23" s="160"/>
      <c r="IQU23" s="158"/>
      <c r="IQV23" s="159"/>
      <c r="IQX23" s="159"/>
      <c r="IQY23" s="160"/>
      <c r="IQZ23" s="158"/>
      <c r="IRA23" s="159"/>
      <c r="IRB23" s="31"/>
      <c r="IRC23" s="159"/>
      <c r="IRD23" s="160"/>
      <c r="IRE23" s="159"/>
      <c r="IRF23" s="159"/>
      <c r="IRG23" s="161"/>
      <c r="IRJ23" s="160"/>
      <c r="IRK23" s="158"/>
      <c r="IRL23" s="159"/>
      <c r="IRN23" s="159"/>
      <c r="IRO23" s="160"/>
      <c r="IRP23" s="158"/>
      <c r="IRQ23" s="159"/>
      <c r="IRR23" s="31"/>
      <c r="IRS23" s="159"/>
      <c r="IRT23" s="160"/>
      <c r="IRU23" s="159"/>
      <c r="IRV23" s="159"/>
      <c r="IRW23" s="161"/>
      <c r="IRZ23" s="160"/>
      <c r="ISA23" s="158"/>
      <c r="ISB23" s="159"/>
      <c r="ISD23" s="159"/>
      <c r="ISE23" s="160"/>
      <c r="ISF23" s="158"/>
      <c r="ISG23" s="159"/>
      <c r="ISH23" s="31"/>
      <c r="ISI23" s="159"/>
      <c r="ISJ23" s="160"/>
      <c r="ISK23" s="159"/>
      <c r="ISL23" s="159"/>
      <c r="ISM23" s="161"/>
      <c r="ISP23" s="160"/>
      <c r="ISQ23" s="158"/>
      <c r="ISR23" s="159"/>
      <c r="IST23" s="159"/>
      <c r="ISU23" s="160"/>
      <c r="ISV23" s="158"/>
      <c r="ISW23" s="159"/>
      <c r="ISX23" s="31"/>
      <c r="ISY23" s="159"/>
      <c r="ISZ23" s="160"/>
      <c r="ITA23" s="159"/>
      <c r="ITB23" s="159"/>
      <c r="ITC23" s="161"/>
      <c r="ITF23" s="160"/>
      <c r="ITG23" s="158"/>
      <c r="ITH23" s="159"/>
      <c r="ITJ23" s="159"/>
      <c r="ITK23" s="160"/>
      <c r="ITL23" s="158"/>
      <c r="ITM23" s="159"/>
      <c r="ITN23" s="31"/>
      <c r="ITO23" s="159"/>
      <c r="ITP23" s="160"/>
      <c r="ITQ23" s="159"/>
      <c r="ITR23" s="159"/>
      <c r="ITS23" s="161"/>
      <c r="ITV23" s="160"/>
      <c r="ITW23" s="158"/>
      <c r="ITX23" s="159"/>
      <c r="ITZ23" s="159"/>
      <c r="IUA23" s="160"/>
      <c r="IUB23" s="158"/>
      <c r="IUC23" s="159"/>
      <c r="IUD23" s="31"/>
      <c r="IUE23" s="159"/>
      <c r="IUF23" s="160"/>
      <c r="IUG23" s="159"/>
      <c r="IUH23" s="159"/>
      <c r="IUI23" s="161"/>
      <c r="IUL23" s="160"/>
      <c r="IUM23" s="158"/>
      <c r="IUN23" s="159"/>
      <c r="IUP23" s="159"/>
      <c r="IUQ23" s="160"/>
      <c r="IUR23" s="158"/>
      <c r="IUS23" s="159"/>
      <c r="IUT23" s="31"/>
      <c r="IUU23" s="159"/>
      <c r="IUV23" s="160"/>
      <c r="IUW23" s="159"/>
      <c r="IUX23" s="159"/>
      <c r="IUY23" s="161"/>
      <c r="IVB23" s="160"/>
      <c r="IVC23" s="158"/>
      <c r="IVD23" s="159"/>
      <c r="IVF23" s="159"/>
      <c r="IVG23" s="160"/>
      <c r="IVH23" s="158"/>
      <c r="IVI23" s="159"/>
      <c r="IVJ23" s="31"/>
      <c r="IVK23" s="159"/>
      <c r="IVL23" s="160"/>
      <c r="IVM23" s="159"/>
      <c r="IVN23" s="159"/>
      <c r="IVO23" s="161"/>
      <c r="IVR23" s="160"/>
      <c r="IVS23" s="158"/>
      <c r="IVT23" s="159"/>
      <c r="IVV23" s="159"/>
      <c r="IVW23" s="160"/>
      <c r="IVX23" s="158"/>
      <c r="IVY23" s="159"/>
      <c r="IVZ23" s="31"/>
      <c r="IWA23" s="159"/>
      <c r="IWB23" s="160"/>
      <c r="IWC23" s="159"/>
      <c r="IWD23" s="159"/>
      <c r="IWE23" s="161"/>
      <c r="IWH23" s="160"/>
      <c r="IWI23" s="158"/>
      <c r="IWJ23" s="159"/>
      <c r="IWL23" s="159"/>
      <c r="IWM23" s="160"/>
      <c r="IWN23" s="158"/>
      <c r="IWO23" s="159"/>
      <c r="IWP23" s="31"/>
      <c r="IWQ23" s="159"/>
      <c r="IWR23" s="160"/>
      <c r="IWS23" s="159"/>
      <c r="IWT23" s="159"/>
      <c r="IWU23" s="161"/>
      <c r="IWX23" s="160"/>
      <c r="IWY23" s="158"/>
      <c r="IWZ23" s="159"/>
      <c r="IXB23" s="159"/>
      <c r="IXC23" s="160"/>
      <c r="IXD23" s="158"/>
      <c r="IXE23" s="159"/>
      <c r="IXF23" s="31"/>
      <c r="IXG23" s="159"/>
      <c r="IXH23" s="160"/>
      <c r="IXI23" s="159"/>
      <c r="IXJ23" s="159"/>
      <c r="IXK23" s="161"/>
      <c r="IXN23" s="160"/>
      <c r="IXO23" s="158"/>
      <c r="IXP23" s="159"/>
      <c r="IXR23" s="159"/>
      <c r="IXS23" s="160"/>
      <c r="IXT23" s="158"/>
      <c r="IXU23" s="159"/>
      <c r="IXV23" s="31"/>
      <c r="IXW23" s="159"/>
      <c r="IXX23" s="160"/>
      <c r="IXY23" s="159"/>
      <c r="IXZ23" s="159"/>
      <c r="IYA23" s="161"/>
      <c r="IYD23" s="160"/>
      <c r="IYE23" s="158"/>
      <c r="IYF23" s="159"/>
      <c r="IYH23" s="159"/>
      <c r="IYI23" s="160"/>
      <c r="IYJ23" s="158"/>
      <c r="IYK23" s="159"/>
      <c r="IYL23" s="31"/>
      <c r="IYM23" s="159"/>
      <c r="IYN23" s="160"/>
      <c r="IYO23" s="159"/>
      <c r="IYP23" s="159"/>
      <c r="IYQ23" s="161"/>
      <c r="IYT23" s="160"/>
      <c r="IYU23" s="158"/>
      <c r="IYV23" s="159"/>
      <c r="IYX23" s="159"/>
      <c r="IYY23" s="160"/>
      <c r="IYZ23" s="158"/>
      <c r="IZA23" s="159"/>
      <c r="IZB23" s="31"/>
      <c r="IZC23" s="159"/>
      <c r="IZD23" s="160"/>
      <c r="IZE23" s="159"/>
      <c r="IZF23" s="159"/>
      <c r="IZG23" s="161"/>
      <c r="IZJ23" s="160"/>
      <c r="IZK23" s="158"/>
      <c r="IZL23" s="159"/>
      <c r="IZN23" s="159"/>
      <c r="IZO23" s="160"/>
      <c r="IZP23" s="158"/>
      <c r="IZQ23" s="159"/>
      <c r="IZR23" s="31"/>
      <c r="IZS23" s="159"/>
      <c r="IZT23" s="160"/>
      <c r="IZU23" s="159"/>
      <c r="IZV23" s="159"/>
      <c r="IZW23" s="161"/>
      <c r="IZZ23" s="160"/>
      <c r="JAA23" s="158"/>
      <c r="JAB23" s="159"/>
      <c r="JAD23" s="159"/>
      <c r="JAE23" s="160"/>
      <c r="JAF23" s="158"/>
      <c r="JAG23" s="159"/>
      <c r="JAH23" s="31"/>
      <c r="JAI23" s="159"/>
      <c r="JAJ23" s="160"/>
      <c r="JAK23" s="159"/>
      <c r="JAL23" s="159"/>
      <c r="JAM23" s="161"/>
      <c r="JAP23" s="160"/>
      <c r="JAQ23" s="158"/>
      <c r="JAR23" s="159"/>
      <c r="JAT23" s="159"/>
      <c r="JAU23" s="160"/>
      <c r="JAV23" s="158"/>
      <c r="JAW23" s="159"/>
      <c r="JAX23" s="31"/>
      <c r="JAY23" s="159"/>
      <c r="JAZ23" s="160"/>
      <c r="JBA23" s="159"/>
      <c r="JBB23" s="159"/>
      <c r="JBC23" s="161"/>
      <c r="JBF23" s="160"/>
      <c r="JBG23" s="158"/>
      <c r="JBH23" s="159"/>
      <c r="JBJ23" s="159"/>
      <c r="JBK23" s="160"/>
      <c r="JBL23" s="158"/>
      <c r="JBM23" s="159"/>
      <c r="JBN23" s="31"/>
      <c r="JBO23" s="159"/>
      <c r="JBP23" s="160"/>
      <c r="JBQ23" s="159"/>
      <c r="JBR23" s="159"/>
      <c r="JBS23" s="161"/>
      <c r="JBV23" s="160"/>
      <c r="JBW23" s="158"/>
      <c r="JBX23" s="159"/>
      <c r="JBZ23" s="159"/>
      <c r="JCA23" s="160"/>
      <c r="JCB23" s="158"/>
      <c r="JCC23" s="159"/>
      <c r="JCD23" s="31"/>
      <c r="JCE23" s="159"/>
      <c r="JCF23" s="160"/>
      <c r="JCG23" s="159"/>
      <c r="JCH23" s="159"/>
      <c r="JCI23" s="161"/>
      <c r="JCL23" s="160"/>
      <c r="JCM23" s="158"/>
      <c r="JCN23" s="159"/>
      <c r="JCP23" s="159"/>
      <c r="JCQ23" s="160"/>
      <c r="JCR23" s="158"/>
      <c r="JCS23" s="159"/>
      <c r="JCT23" s="31"/>
      <c r="JCU23" s="159"/>
      <c r="JCV23" s="160"/>
      <c r="JCW23" s="159"/>
      <c r="JCX23" s="159"/>
      <c r="JCY23" s="161"/>
      <c r="JDB23" s="160"/>
      <c r="JDC23" s="158"/>
      <c r="JDD23" s="159"/>
      <c r="JDF23" s="159"/>
      <c r="JDG23" s="160"/>
      <c r="JDH23" s="158"/>
      <c r="JDI23" s="159"/>
      <c r="JDJ23" s="31"/>
      <c r="JDK23" s="159"/>
      <c r="JDL23" s="160"/>
      <c r="JDM23" s="159"/>
      <c r="JDN23" s="159"/>
      <c r="JDO23" s="161"/>
      <c r="JDR23" s="160"/>
      <c r="JDS23" s="158"/>
      <c r="JDT23" s="159"/>
      <c r="JDV23" s="159"/>
      <c r="JDW23" s="160"/>
      <c r="JDX23" s="158"/>
      <c r="JDY23" s="159"/>
      <c r="JDZ23" s="31"/>
      <c r="JEA23" s="159"/>
      <c r="JEB23" s="160"/>
      <c r="JEC23" s="159"/>
      <c r="JED23" s="159"/>
      <c r="JEE23" s="161"/>
      <c r="JEH23" s="160"/>
      <c r="JEI23" s="158"/>
      <c r="JEJ23" s="159"/>
      <c r="JEL23" s="159"/>
      <c r="JEM23" s="160"/>
      <c r="JEN23" s="158"/>
      <c r="JEO23" s="159"/>
      <c r="JEP23" s="31"/>
      <c r="JEQ23" s="159"/>
      <c r="JER23" s="160"/>
      <c r="JES23" s="159"/>
      <c r="JET23" s="159"/>
      <c r="JEU23" s="161"/>
      <c r="JEX23" s="160"/>
      <c r="JEY23" s="158"/>
      <c r="JEZ23" s="159"/>
      <c r="JFB23" s="159"/>
      <c r="JFC23" s="160"/>
      <c r="JFD23" s="158"/>
      <c r="JFE23" s="159"/>
      <c r="JFF23" s="31"/>
      <c r="JFG23" s="159"/>
      <c r="JFH23" s="160"/>
      <c r="JFI23" s="159"/>
      <c r="JFJ23" s="159"/>
      <c r="JFK23" s="161"/>
      <c r="JFN23" s="160"/>
      <c r="JFO23" s="158"/>
      <c r="JFP23" s="159"/>
      <c r="JFR23" s="159"/>
      <c r="JFS23" s="160"/>
      <c r="JFT23" s="158"/>
      <c r="JFU23" s="159"/>
      <c r="JFV23" s="31"/>
      <c r="JFW23" s="159"/>
      <c r="JFX23" s="160"/>
      <c r="JFY23" s="159"/>
      <c r="JFZ23" s="159"/>
      <c r="JGA23" s="161"/>
      <c r="JGD23" s="160"/>
      <c r="JGE23" s="158"/>
      <c r="JGF23" s="159"/>
      <c r="JGH23" s="159"/>
      <c r="JGI23" s="160"/>
      <c r="JGJ23" s="158"/>
      <c r="JGK23" s="159"/>
      <c r="JGL23" s="31"/>
      <c r="JGM23" s="159"/>
      <c r="JGN23" s="160"/>
      <c r="JGO23" s="159"/>
      <c r="JGP23" s="159"/>
      <c r="JGQ23" s="161"/>
      <c r="JGT23" s="160"/>
      <c r="JGU23" s="158"/>
      <c r="JGV23" s="159"/>
      <c r="JGX23" s="159"/>
      <c r="JGY23" s="160"/>
      <c r="JGZ23" s="158"/>
      <c r="JHA23" s="159"/>
      <c r="JHB23" s="31"/>
      <c r="JHC23" s="159"/>
      <c r="JHD23" s="160"/>
      <c r="JHE23" s="159"/>
      <c r="JHF23" s="159"/>
      <c r="JHG23" s="161"/>
      <c r="JHJ23" s="160"/>
      <c r="JHK23" s="158"/>
      <c r="JHL23" s="159"/>
      <c r="JHN23" s="159"/>
      <c r="JHO23" s="160"/>
      <c r="JHP23" s="158"/>
      <c r="JHQ23" s="159"/>
      <c r="JHR23" s="31"/>
      <c r="JHS23" s="159"/>
      <c r="JHT23" s="160"/>
      <c r="JHU23" s="159"/>
      <c r="JHV23" s="159"/>
      <c r="JHW23" s="161"/>
      <c r="JHZ23" s="160"/>
      <c r="JIA23" s="158"/>
      <c r="JIB23" s="159"/>
      <c r="JID23" s="159"/>
      <c r="JIE23" s="160"/>
      <c r="JIF23" s="158"/>
      <c r="JIG23" s="159"/>
      <c r="JIH23" s="31"/>
      <c r="JII23" s="159"/>
      <c r="JIJ23" s="160"/>
      <c r="JIK23" s="159"/>
      <c r="JIL23" s="159"/>
      <c r="JIM23" s="161"/>
      <c r="JIP23" s="160"/>
      <c r="JIQ23" s="158"/>
      <c r="JIR23" s="159"/>
      <c r="JIT23" s="159"/>
      <c r="JIU23" s="160"/>
      <c r="JIV23" s="158"/>
      <c r="JIW23" s="159"/>
      <c r="JIX23" s="31"/>
      <c r="JIY23" s="159"/>
      <c r="JIZ23" s="160"/>
      <c r="JJA23" s="159"/>
      <c r="JJB23" s="159"/>
      <c r="JJC23" s="161"/>
      <c r="JJF23" s="160"/>
      <c r="JJG23" s="158"/>
      <c r="JJH23" s="159"/>
      <c r="JJJ23" s="159"/>
      <c r="JJK23" s="160"/>
      <c r="JJL23" s="158"/>
      <c r="JJM23" s="159"/>
      <c r="JJN23" s="31"/>
      <c r="JJO23" s="159"/>
      <c r="JJP23" s="160"/>
      <c r="JJQ23" s="159"/>
      <c r="JJR23" s="159"/>
      <c r="JJS23" s="161"/>
      <c r="JJV23" s="160"/>
      <c r="JJW23" s="158"/>
      <c r="JJX23" s="159"/>
      <c r="JJZ23" s="159"/>
      <c r="JKA23" s="160"/>
      <c r="JKB23" s="158"/>
      <c r="JKC23" s="159"/>
      <c r="JKD23" s="31"/>
      <c r="JKE23" s="159"/>
      <c r="JKF23" s="160"/>
      <c r="JKG23" s="159"/>
      <c r="JKH23" s="159"/>
      <c r="JKI23" s="161"/>
      <c r="JKL23" s="160"/>
      <c r="JKM23" s="158"/>
      <c r="JKN23" s="159"/>
      <c r="JKP23" s="159"/>
      <c r="JKQ23" s="160"/>
      <c r="JKR23" s="158"/>
      <c r="JKS23" s="159"/>
      <c r="JKT23" s="31"/>
      <c r="JKU23" s="159"/>
      <c r="JKV23" s="160"/>
      <c r="JKW23" s="159"/>
      <c r="JKX23" s="159"/>
      <c r="JKY23" s="161"/>
      <c r="JLB23" s="160"/>
      <c r="JLC23" s="158"/>
      <c r="JLD23" s="159"/>
      <c r="JLF23" s="159"/>
      <c r="JLG23" s="160"/>
      <c r="JLH23" s="158"/>
      <c r="JLI23" s="159"/>
      <c r="JLJ23" s="31"/>
      <c r="JLK23" s="159"/>
      <c r="JLL23" s="160"/>
      <c r="JLM23" s="159"/>
      <c r="JLN23" s="159"/>
      <c r="JLO23" s="161"/>
      <c r="JLR23" s="160"/>
      <c r="JLS23" s="158"/>
      <c r="JLT23" s="159"/>
      <c r="JLV23" s="159"/>
      <c r="JLW23" s="160"/>
      <c r="JLX23" s="158"/>
      <c r="JLY23" s="159"/>
      <c r="JLZ23" s="31"/>
      <c r="JMA23" s="159"/>
      <c r="JMB23" s="160"/>
      <c r="JMC23" s="159"/>
      <c r="JMD23" s="159"/>
      <c r="JME23" s="161"/>
      <c r="JMH23" s="160"/>
      <c r="JMI23" s="158"/>
      <c r="JMJ23" s="159"/>
      <c r="JML23" s="159"/>
      <c r="JMM23" s="160"/>
      <c r="JMN23" s="158"/>
      <c r="JMO23" s="159"/>
      <c r="JMP23" s="31"/>
      <c r="JMQ23" s="159"/>
      <c r="JMR23" s="160"/>
      <c r="JMS23" s="159"/>
      <c r="JMT23" s="159"/>
      <c r="JMU23" s="161"/>
      <c r="JMX23" s="160"/>
      <c r="JMY23" s="158"/>
      <c r="JMZ23" s="159"/>
      <c r="JNB23" s="159"/>
      <c r="JNC23" s="160"/>
      <c r="JND23" s="158"/>
      <c r="JNE23" s="159"/>
      <c r="JNF23" s="31"/>
      <c r="JNG23" s="159"/>
      <c r="JNH23" s="160"/>
      <c r="JNI23" s="159"/>
      <c r="JNJ23" s="159"/>
      <c r="JNK23" s="161"/>
      <c r="JNN23" s="160"/>
      <c r="JNO23" s="158"/>
      <c r="JNP23" s="159"/>
      <c r="JNR23" s="159"/>
      <c r="JNS23" s="160"/>
      <c r="JNT23" s="158"/>
      <c r="JNU23" s="159"/>
      <c r="JNV23" s="31"/>
      <c r="JNW23" s="159"/>
      <c r="JNX23" s="160"/>
      <c r="JNY23" s="159"/>
      <c r="JNZ23" s="159"/>
      <c r="JOA23" s="161"/>
      <c r="JOD23" s="160"/>
      <c r="JOE23" s="158"/>
      <c r="JOF23" s="159"/>
      <c r="JOH23" s="159"/>
      <c r="JOI23" s="160"/>
      <c r="JOJ23" s="158"/>
      <c r="JOK23" s="159"/>
      <c r="JOL23" s="31"/>
      <c r="JOM23" s="159"/>
      <c r="JON23" s="160"/>
      <c r="JOO23" s="159"/>
      <c r="JOP23" s="159"/>
      <c r="JOQ23" s="161"/>
      <c r="JOT23" s="160"/>
      <c r="JOU23" s="158"/>
      <c r="JOV23" s="159"/>
      <c r="JOX23" s="159"/>
      <c r="JOY23" s="160"/>
      <c r="JOZ23" s="158"/>
      <c r="JPA23" s="159"/>
      <c r="JPB23" s="31"/>
      <c r="JPC23" s="159"/>
      <c r="JPD23" s="160"/>
      <c r="JPE23" s="159"/>
      <c r="JPF23" s="159"/>
      <c r="JPG23" s="161"/>
      <c r="JPJ23" s="160"/>
      <c r="JPK23" s="158"/>
      <c r="JPL23" s="159"/>
      <c r="JPN23" s="159"/>
      <c r="JPO23" s="160"/>
      <c r="JPP23" s="158"/>
      <c r="JPQ23" s="159"/>
      <c r="JPR23" s="31"/>
      <c r="JPS23" s="159"/>
      <c r="JPT23" s="160"/>
      <c r="JPU23" s="159"/>
      <c r="JPV23" s="159"/>
      <c r="JPW23" s="161"/>
      <c r="JPZ23" s="160"/>
      <c r="JQA23" s="158"/>
      <c r="JQB23" s="159"/>
      <c r="JQD23" s="159"/>
      <c r="JQE23" s="160"/>
      <c r="JQF23" s="158"/>
      <c r="JQG23" s="159"/>
      <c r="JQH23" s="31"/>
      <c r="JQI23" s="159"/>
      <c r="JQJ23" s="160"/>
      <c r="JQK23" s="159"/>
      <c r="JQL23" s="159"/>
      <c r="JQM23" s="161"/>
      <c r="JQP23" s="160"/>
      <c r="JQQ23" s="158"/>
      <c r="JQR23" s="159"/>
      <c r="JQT23" s="159"/>
      <c r="JQU23" s="160"/>
      <c r="JQV23" s="158"/>
      <c r="JQW23" s="159"/>
      <c r="JQX23" s="31"/>
      <c r="JQY23" s="159"/>
      <c r="JQZ23" s="160"/>
      <c r="JRA23" s="159"/>
      <c r="JRB23" s="159"/>
      <c r="JRC23" s="161"/>
      <c r="JRF23" s="160"/>
      <c r="JRG23" s="158"/>
      <c r="JRH23" s="159"/>
      <c r="JRJ23" s="159"/>
      <c r="JRK23" s="160"/>
      <c r="JRL23" s="158"/>
      <c r="JRM23" s="159"/>
      <c r="JRN23" s="31"/>
      <c r="JRO23" s="159"/>
      <c r="JRP23" s="160"/>
      <c r="JRQ23" s="159"/>
      <c r="JRR23" s="159"/>
      <c r="JRS23" s="161"/>
      <c r="JRV23" s="160"/>
      <c r="JRW23" s="158"/>
      <c r="JRX23" s="159"/>
      <c r="JRZ23" s="159"/>
      <c r="JSA23" s="160"/>
      <c r="JSB23" s="158"/>
      <c r="JSC23" s="159"/>
      <c r="JSD23" s="31"/>
      <c r="JSE23" s="159"/>
      <c r="JSF23" s="160"/>
      <c r="JSG23" s="159"/>
      <c r="JSH23" s="159"/>
      <c r="JSI23" s="161"/>
      <c r="JSL23" s="160"/>
      <c r="JSM23" s="158"/>
      <c r="JSN23" s="159"/>
      <c r="JSP23" s="159"/>
      <c r="JSQ23" s="160"/>
      <c r="JSR23" s="158"/>
      <c r="JSS23" s="159"/>
      <c r="JST23" s="31"/>
      <c r="JSU23" s="159"/>
      <c r="JSV23" s="160"/>
      <c r="JSW23" s="159"/>
      <c r="JSX23" s="159"/>
      <c r="JSY23" s="161"/>
      <c r="JTB23" s="160"/>
      <c r="JTC23" s="158"/>
      <c r="JTD23" s="159"/>
      <c r="JTF23" s="159"/>
      <c r="JTG23" s="160"/>
      <c r="JTH23" s="158"/>
      <c r="JTI23" s="159"/>
      <c r="JTJ23" s="31"/>
      <c r="JTK23" s="159"/>
      <c r="JTL23" s="160"/>
      <c r="JTM23" s="159"/>
      <c r="JTN23" s="159"/>
      <c r="JTO23" s="161"/>
      <c r="JTR23" s="160"/>
      <c r="JTS23" s="158"/>
      <c r="JTT23" s="159"/>
      <c r="JTV23" s="159"/>
      <c r="JTW23" s="160"/>
      <c r="JTX23" s="158"/>
      <c r="JTY23" s="159"/>
      <c r="JTZ23" s="31"/>
      <c r="JUA23" s="159"/>
      <c r="JUB23" s="160"/>
      <c r="JUC23" s="159"/>
      <c r="JUD23" s="159"/>
      <c r="JUE23" s="161"/>
      <c r="JUH23" s="160"/>
      <c r="JUI23" s="158"/>
      <c r="JUJ23" s="159"/>
      <c r="JUL23" s="159"/>
      <c r="JUM23" s="160"/>
      <c r="JUN23" s="158"/>
      <c r="JUO23" s="159"/>
      <c r="JUP23" s="31"/>
      <c r="JUQ23" s="159"/>
      <c r="JUR23" s="160"/>
      <c r="JUS23" s="159"/>
      <c r="JUT23" s="159"/>
      <c r="JUU23" s="161"/>
      <c r="JUX23" s="160"/>
      <c r="JUY23" s="158"/>
      <c r="JUZ23" s="159"/>
      <c r="JVB23" s="159"/>
      <c r="JVC23" s="160"/>
      <c r="JVD23" s="158"/>
      <c r="JVE23" s="159"/>
      <c r="JVF23" s="31"/>
      <c r="JVG23" s="159"/>
      <c r="JVH23" s="160"/>
      <c r="JVI23" s="159"/>
      <c r="JVJ23" s="159"/>
      <c r="JVK23" s="161"/>
      <c r="JVN23" s="160"/>
      <c r="JVO23" s="158"/>
      <c r="JVP23" s="159"/>
      <c r="JVR23" s="159"/>
      <c r="JVS23" s="160"/>
      <c r="JVT23" s="158"/>
      <c r="JVU23" s="159"/>
      <c r="JVV23" s="31"/>
      <c r="JVW23" s="159"/>
      <c r="JVX23" s="160"/>
      <c r="JVY23" s="159"/>
      <c r="JVZ23" s="159"/>
      <c r="JWA23" s="161"/>
      <c r="JWD23" s="160"/>
      <c r="JWE23" s="158"/>
      <c r="JWF23" s="159"/>
      <c r="JWH23" s="159"/>
      <c r="JWI23" s="160"/>
      <c r="JWJ23" s="158"/>
      <c r="JWK23" s="159"/>
      <c r="JWL23" s="31"/>
      <c r="JWM23" s="159"/>
      <c r="JWN23" s="160"/>
      <c r="JWO23" s="159"/>
      <c r="JWP23" s="159"/>
      <c r="JWQ23" s="161"/>
      <c r="JWT23" s="160"/>
      <c r="JWU23" s="158"/>
      <c r="JWV23" s="159"/>
      <c r="JWX23" s="159"/>
      <c r="JWY23" s="160"/>
      <c r="JWZ23" s="158"/>
      <c r="JXA23" s="159"/>
      <c r="JXB23" s="31"/>
      <c r="JXC23" s="159"/>
      <c r="JXD23" s="160"/>
      <c r="JXE23" s="159"/>
      <c r="JXF23" s="159"/>
      <c r="JXG23" s="161"/>
      <c r="JXJ23" s="160"/>
      <c r="JXK23" s="158"/>
      <c r="JXL23" s="159"/>
      <c r="JXN23" s="159"/>
      <c r="JXO23" s="160"/>
      <c r="JXP23" s="158"/>
      <c r="JXQ23" s="159"/>
      <c r="JXR23" s="31"/>
      <c r="JXS23" s="159"/>
      <c r="JXT23" s="160"/>
      <c r="JXU23" s="159"/>
      <c r="JXV23" s="159"/>
      <c r="JXW23" s="161"/>
      <c r="JXZ23" s="160"/>
      <c r="JYA23" s="158"/>
      <c r="JYB23" s="159"/>
      <c r="JYD23" s="159"/>
      <c r="JYE23" s="160"/>
      <c r="JYF23" s="158"/>
      <c r="JYG23" s="159"/>
      <c r="JYH23" s="31"/>
      <c r="JYI23" s="159"/>
      <c r="JYJ23" s="160"/>
      <c r="JYK23" s="159"/>
      <c r="JYL23" s="159"/>
      <c r="JYM23" s="161"/>
      <c r="JYP23" s="160"/>
      <c r="JYQ23" s="158"/>
      <c r="JYR23" s="159"/>
      <c r="JYT23" s="159"/>
      <c r="JYU23" s="160"/>
      <c r="JYV23" s="158"/>
      <c r="JYW23" s="159"/>
      <c r="JYX23" s="31"/>
      <c r="JYY23" s="159"/>
      <c r="JYZ23" s="160"/>
      <c r="JZA23" s="159"/>
      <c r="JZB23" s="159"/>
      <c r="JZC23" s="161"/>
      <c r="JZF23" s="160"/>
      <c r="JZG23" s="158"/>
      <c r="JZH23" s="159"/>
      <c r="JZJ23" s="159"/>
      <c r="JZK23" s="160"/>
      <c r="JZL23" s="158"/>
      <c r="JZM23" s="159"/>
      <c r="JZN23" s="31"/>
      <c r="JZO23" s="159"/>
      <c r="JZP23" s="160"/>
      <c r="JZQ23" s="159"/>
      <c r="JZR23" s="159"/>
      <c r="JZS23" s="161"/>
      <c r="JZV23" s="160"/>
      <c r="JZW23" s="158"/>
      <c r="JZX23" s="159"/>
      <c r="JZZ23" s="159"/>
      <c r="KAA23" s="160"/>
      <c r="KAB23" s="158"/>
      <c r="KAC23" s="159"/>
      <c r="KAD23" s="31"/>
      <c r="KAE23" s="159"/>
      <c r="KAF23" s="160"/>
      <c r="KAG23" s="159"/>
      <c r="KAH23" s="159"/>
      <c r="KAI23" s="161"/>
      <c r="KAL23" s="160"/>
      <c r="KAM23" s="158"/>
      <c r="KAN23" s="159"/>
      <c r="KAP23" s="159"/>
      <c r="KAQ23" s="160"/>
      <c r="KAR23" s="158"/>
      <c r="KAS23" s="159"/>
      <c r="KAT23" s="31"/>
      <c r="KAU23" s="159"/>
      <c r="KAV23" s="160"/>
      <c r="KAW23" s="159"/>
      <c r="KAX23" s="159"/>
      <c r="KAY23" s="161"/>
      <c r="KBB23" s="160"/>
      <c r="KBC23" s="158"/>
      <c r="KBD23" s="159"/>
      <c r="KBF23" s="159"/>
      <c r="KBG23" s="160"/>
      <c r="KBH23" s="158"/>
      <c r="KBI23" s="159"/>
      <c r="KBJ23" s="31"/>
      <c r="KBK23" s="159"/>
      <c r="KBL23" s="160"/>
      <c r="KBM23" s="159"/>
      <c r="KBN23" s="159"/>
      <c r="KBO23" s="161"/>
      <c r="KBR23" s="160"/>
      <c r="KBS23" s="158"/>
      <c r="KBT23" s="159"/>
      <c r="KBV23" s="159"/>
      <c r="KBW23" s="160"/>
      <c r="KBX23" s="158"/>
      <c r="KBY23" s="159"/>
      <c r="KBZ23" s="31"/>
      <c r="KCA23" s="159"/>
      <c r="KCB23" s="160"/>
      <c r="KCC23" s="159"/>
      <c r="KCD23" s="159"/>
      <c r="KCE23" s="161"/>
      <c r="KCH23" s="160"/>
      <c r="KCI23" s="158"/>
      <c r="KCJ23" s="159"/>
      <c r="KCL23" s="159"/>
      <c r="KCM23" s="160"/>
      <c r="KCN23" s="158"/>
      <c r="KCO23" s="159"/>
      <c r="KCP23" s="31"/>
      <c r="KCQ23" s="159"/>
      <c r="KCR23" s="160"/>
      <c r="KCS23" s="159"/>
      <c r="KCT23" s="159"/>
      <c r="KCU23" s="161"/>
      <c r="KCX23" s="160"/>
      <c r="KCY23" s="158"/>
      <c r="KCZ23" s="159"/>
      <c r="KDB23" s="159"/>
      <c r="KDC23" s="160"/>
      <c r="KDD23" s="158"/>
      <c r="KDE23" s="159"/>
      <c r="KDF23" s="31"/>
      <c r="KDG23" s="159"/>
      <c r="KDH23" s="160"/>
      <c r="KDI23" s="159"/>
      <c r="KDJ23" s="159"/>
      <c r="KDK23" s="161"/>
      <c r="KDN23" s="160"/>
      <c r="KDO23" s="158"/>
      <c r="KDP23" s="159"/>
      <c r="KDR23" s="159"/>
      <c r="KDS23" s="160"/>
      <c r="KDT23" s="158"/>
      <c r="KDU23" s="159"/>
      <c r="KDV23" s="31"/>
      <c r="KDW23" s="159"/>
      <c r="KDX23" s="160"/>
      <c r="KDY23" s="159"/>
      <c r="KDZ23" s="159"/>
      <c r="KEA23" s="161"/>
      <c r="KED23" s="160"/>
      <c r="KEE23" s="158"/>
      <c r="KEF23" s="159"/>
      <c r="KEH23" s="159"/>
      <c r="KEI23" s="160"/>
      <c r="KEJ23" s="158"/>
      <c r="KEK23" s="159"/>
      <c r="KEL23" s="31"/>
      <c r="KEM23" s="159"/>
      <c r="KEN23" s="160"/>
      <c r="KEO23" s="159"/>
      <c r="KEP23" s="159"/>
      <c r="KEQ23" s="161"/>
      <c r="KET23" s="160"/>
      <c r="KEU23" s="158"/>
      <c r="KEV23" s="159"/>
      <c r="KEX23" s="159"/>
      <c r="KEY23" s="160"/>
      <c r="KEZ23" s="158"/>
      <c r="KFA23" s="159"/>
      <c r="KFB23" s="31"/>
      <c r="KFC23" s="159"/>
      <c r="KFD23" s="160"/>
      <c r="KFE23" s="159"/>
      <c r="KFF23" s="159"/>
      <c r="KFG23" s="161"/>
      <c r="KFJ23" s="160"/>
      <c r="KFK23" s="158"/>
      <c r="KFL23" s="159"/>
      <c r="KFN23" s="159"/>
      <c r="KFO23" s="160"/>
      <c r="KFP23" s="158"/>
      <c r="KFQ23" s="159"/>
      <c r="KFR23" s="31"/>
      <c r="KFS23" s="159"/>
      <c r="KFT23" s="160"/>
      <c r="KFU23" s="159"/>
      <c r="KFV23" s="159"/>
      <c r="KFW23" s="161"/>
      <c r="KFZ23" s="160"/>
      <c r="KGA23" s="158"/>
      <c r="KGB23" s="159"/>
      <c r="KGD23" s="159"/>
      <c r="KGE23" s="160"/>
      <c r="KGF23" s="158"/>
      <c r="KGG23" s="159"/>
      <c r="KGH23" s="31"/>
      <c r="KGI23" s="159"/>
      <c r="KGJ23" s="160"/>
      <c r="KGK23" s="159"/>
      <c r="KGL23" s="159"/>
      <c r="KGM23" s="161"/>
      <c r="KGP23" s="160"/>
      <c r="KGQ23" s="158"/>
      <c r="KGR23" s="159"/>
      <c r="KGT23" s="159"/>
      <c r="KGU23" s="160"/>
      <c r="KGV23" s="158"/>
      <c r="KGW23" s="159"/>
      <c r="KGX23" s="31"/>
      <c r="KGY23" s="159"/>
      <c r="KGZ23" s="160"/>
      <c r="KHA23" s="159"/>
      <c r="KHB23" s="159"/>
      <c r="KHC23" s="161"/>
      <c r="KHF23" s="160"/>
      <c r="KHG23" s="158"/>
      <c r="KHH23" s="159"/>
      <c r="KHJ23" s="159"/>
      <c r="KHK23" s="160"/>
      <c r="KHL23" s="158"/>
      <c r="KHM23" s="159"/>
      <c r="KHN23" s="31"/>
      <c r="KHO23" s="159"/>
      <c r="KHP23" s="160"/>
      <c r="KHQ23" s="159"/>
      <c r="KHR23" s="159"/>
      <c r="KHS23" s="161"/>
      <c r="KHV23" s="160"/>
      <c r="KHW23" s="158"/>
      <c r="KHX23" s="159"/>
      <c r="KHZ23" s="159"/>
      <c r="KIA23" s="160"/>
      <c r="KIB23" s="158"/>
      <c r="KIC23" s="159"/>
      <c r="KID23" s="31"/>
      <c r="KIE23" s="159"/>
      <c r="KIF23" s="160"/>
      <c r="KIG23" s="159"/>
      <c r="KIH23" s="159"/>
      <c r="KII23" s="161"/>
      <c r="KIL23" s="160"/>
      <c r="KIM23" s="158"/>
      <c r="KIN23" s="159"/>
      <c r="KIP23" s="159"/>
      <c r="KIQ23" s="160"/>
      <c r="KIR23" s="158"/>
      <c r="KIS23" s="159"/>
      <c r="KIT23" s="31"/>
      <c r="KIU23" s="159"/>
      <c r="KIV23" s="160"/>
      <c r="KIW23" s="159"/>
      <c r="KIX23" s="159"/>
      <c r="KIY23" s="161"/>
      <c r="KJB23" s="160"/>
      <c r="KJC23" s="158"/>
      <c r="KJD23" s="159"/>
      <c r="KJF23" s="159"/>
      <c r="KJG23" s="160"/>
      <c r="KJH23" s="158"/>
      <c r="KJI23" s="159"/>
      <c r="KJJ23" s="31"/>
      <c r="KJK23" s="159"/>
      <c r="KJL23" s="160"/>
      <c r="KJM23" s="159"/>
      <c r="KJN23" s="159"/>
      <c r="KJO23" s="161"/>
      <c r="KJR23" s="160"/>
      <c r="KJS23" s="158"/>
      <c r="KJT23" s="159"/>
      <c r="KJV23" s="159"/>
      <c r="KJW23" s="160"/>
      <c r="KJX23" s="158"/>
      <c r="KJY23" s="159"/>
      <c r="KJZ23" s="31"/>
      <c r="KKA23" s="159"/>
      <c r="KKB23" s="160"/>
      <c r="KKC23" s="159"/>
      <c r="KKD23" s="159"/>
      <c r="KKE23" s="161"/>
      <c r="KKH23" s="160"/>
      <c r="KKI23" s="158"/>
      <c r="KKJ23" s="159"/>
      <c r="KKL23" s="159"/>
      <c r="KKM23" s="160"/>
      <c r="KKN23" s="158"/>
      <c r="KKO23" s="159"/>
      <c r="KKP23" s="31"/>
      <c r="KKQ23" s="159"/>
      <c r="KKR23" s="160"/>
      <c r="KKS23" s="159"/>
      <c r="KKT23" s="159"/>
      <c r="KKU23" s="161"/>
      <c r="KKX23" s="160"/>
      <c r="KKY23" s="158"/>
      <c r="KKZ23" s="159"/>
      <c r="KLB23" s="159"/>
      <c r="KLC23" s="160"/>
      <c r="KLD23" s="158"/>
      <c r="KLE23" s="159"/>
      <c r="KLF23" s="31"/>
      <c r="KLG23" s="159"/>
      <c r="KLH23" s="160"/>
      <c r="KLI23" s="159"/>
      <c r="KLJ23" s="159"/>
      <c r="KLK23" s="161"/>
      <c r="KLN23" s="160"/>
      <c r="KLO23" s="158"/>
      <c r="KLP23" s="159"/>
      <c r="KLR23" s="159"/>
      <c r="KLS23" s="160"/>
      <c r="KLT23" s="158"/>
      <c r="KLU23" s="159"/>
      <c r="KLV23" s="31"/>
      <c r="KLW23" s="159"/>
      <c r="KLX23" s="160"/>
      <c r="KLY23" s="159"/>
      <c r="KLZ23" s="159"/>
      <c r="KMA23" s="161"/>
      <c r="KMD23" s="160"/>
      <c r="KME23" s="158"/>
      <c r="KMF23" s="159"/>
      <c r="KMH23" s="159"/>
      <c r="KMI23" s="160"/>
      <c r="KMJ23" s="158"/>
      <c r="KMK23" s="159"/>
      <c r="KML23" s="31"/>
      <c r="KMM23" s="159"/>
      <c r="KMN23" s="160"/>
      <c r="KMO23" s="159"/>
      <c r="KMP23" s="159"/>
      <c r="KMQ23" s="161"/>
      <c r="KMT23" s="160"/>
      <c r="KMU23" s="158"/>
      <c r="KMV23" s="159"/>
      <c r="KMX23" s="159"/>
      <c r="KMY23" s="160"/>
      <c r="KMZ23" s="158"/>
      <c r="KNA23" s="159"/>
      <c r="KNB23" s="31"/>
      <c r="KNC23" s="159"/>
      <c r="KND23" s="160"/>
      <c r="KNE23" s="159"/>
      <c r="KNF23" s="159"/>
      <c r="KNG23" s="161"/>
      <c r="KNJ23" s="160"/>
      <c r="KNK23" s="158"/>
      <c r="KNL23" s="159"/>
      <c r="KNN23" s="159"/>
      <c r="KNO23" s="160"/>
      <c r="KNP23" s="158"/>
      <c r="KNQ23" s="159"/>
      <c r="KNR23" s="31"/>
      <c r="KNS23" s="159"/>
      <c r="KNT23" s="160"/>
      <c r="KNU23" s="159"/>
      <c r="KNV23" s="159"/>
      <c r="KNW23" s="161"/>
      <c r="KNZ23" s="160"/>
      <c r="KOA23" s="158"/>
      <c r="KOB23" s="159"/>
      <c r="KOD23" s="159"/>
      <c r="KOE23" s="160"/>
      <c r="KOF23" s="158"/>
      <c r="KOG23" s="159"/>
      <c r="KOH23" s="31"/>
      <c r="KOI23" s="159"/>
      <c r="KOJ23" s="160"/>
      <c r="KOK23" s="159"/>
      <c r="KOL23" s="159"/>
      <c r="KOM23" s="161"/>
      <c r="KOP23" s="160"/>
      <c r="KOQ23" s="158"/>
      <c r="KOR23" s="159"/>
      <c r="KOT23" s="159"/>
      <c r="KOU23" s="160"/>
      <c r="KOV23" s="158"/>
      <c r="KOW23" s="159"/>
      <c r="KOX23" s="31"/>
      <c r="KOY23" s="159"/>
      <c r="KOZ23" s="160"/>
      <c r="KPA23" s="159"/>
      <c r="KPB23" s="159"/>
      <c r="KPC23" s="161"/>
      <c r="KPF23" s="160"/>
      <c r="KPG23" s="158"/>
      <c r="KPH23" s="159"/>
      <c r="KPJ23" s="159"/>
      <c r="KPK23" s="160"/>
      <c r="KPL23" s="158"/>
      <c r="KPM23" s="159"/>
      <c r="KPN23" s="31"/>
      <c r="KPO23" s="159"/>
      <c r="KPP23" s="160"/>
      <c r="KPQ23" s="159"/>
      <c r="KPR23" s="159"/>
      <c r="KPS23" s="161"/>
      <c r="KPV23" s="160"/>
      <c r="KPW23" s="158"/>
      <c r="KPX23" s="159"/>
      <c r="KPZ23" s="159"/>
      <c r="KQA23" s="160"/>
      <c r="KQB23" s="158"/>
      <c r="KQC23" s="159"/>
      <c r="KQD23" s="31"/>
      <c r="KQE23" s="159"/>
      <c r="KQF23" s="160"/>
      <c r="KQG23" s="159"/>
      <c r="KQH23" s="159"/>
      <c r="KQI23" s="161"/>
      <c r="KQL23" s="160"/>
      <c r="KQM23" s="158"/>
      <c r="KQN23" s="159"/>
      <c r="KQP23" s="159"/>
      <c r="KQQ23" s="160"/>
      <c r="KQR23" s="158"/>
      <c r="KQS23" s="159"/>
      <c r="KQT23" s="31"/>
      <c r="KQU23" s="159"/>
      <c r="KQV23" s="160"/>
      <c r="KQW23" s="159"/>
      <c r="KQX23" s="159"/>
      <c r="KQY23" s="161"/>
      <c r="KRB23" s="160"/>
      <c r="KRC23" s="158"/>
      <c r="KRD23" s="159"/>
      <c r="KRF23" s="159"/>
      <c r="KRG23" s="160"/>
      <c r="KRH23" s="158"/>
      <c r="KRI23" s="159"/>
      <c r="KRJ23" s="31"/>
      <c r="KRK23" s="159"/>
      <c r="KRL23" s="160"/>
      <c r="KRM23" s="159"/>
      <c r="KRN23" s="159"/>
      <c r="KRO23" s="161"/>
      <c r="KRR23" s="160"/>
      <c r="KRS23" s="158"/>
      <c r="KRT23" s="159"/>
      <c r="KRV23" s="159"/>
      <c r="KRW23" s="160"/>
      <c r="KRX23" s="158"/>
      <c r="KRY23" s="159"/>
      <c r="KRZ23" s="31"/>
      <c r="KSA23" s="159"/>
      <c r="KSB23" s="160"/>
      <c r="KSC23" s="159"/>
      <c r="KSD23" s="159"/>
      <c r="KSE23" s="161"/>
      <c r="KSH23" s="160"/>
      <c r="KSI23" s="158"/>
      <c r="KSJ23" s="159"/>
      <c r="KSL23" s="159"/>
      <c r="KSM23" s="160"/>
      <c r="KSN23" s="158"/>
      <c r="KSO23" s="159"/>
      <c r="KSP23" s="31"/>
      <c r="KSQ23" s="159"/>
      <c r="KSR23" s="160"/>
      <c r="KSS23" s="159"/>
      <c r="KST23" s="159"/>
      <c r="KSU23" s="161"/>
      <c r="KSX23" s="160"/>
      <c r="KSY23" s="158"/>
      <c r="KSZ23" s="159"/>
      <c r="KTB23" s="159"/>
      <c r="KTC23" s="160"/>
      <c r="KTD23" s="158"/>
      <c r="KTE23" s="159"/>
      <c r="KTF23" s="31"/>
      <c r="KTG23" s="159"/>
      <c r="KTH23" s="160"/>
      <c r="KTI23" s="159"/>
      <c r="KTJ23" s="159"/>
      <c r="KTK23" s="161"/>
      <c r="KTN23" s="160"/>
      <c r="KTO23" s="158"/>
      <c r="KTP23" s="159"/>
      <c r="KTR23" s="159"/>
      <c r="KTS23" s="160"/>
      <c r="KTT23" s="158"/>
      <c r="KTU23" s="159"/>
      <c r="KTV23" s="31"/>
      <c r="KTW23" s="159"/>
      <c r="KTX23" s="160"/>
      <c r="KTY23" s="159"/>
      <c r="KTZ23" s="159"/>
      <c r="KUA23" s="161"/>
      <c r="KUD23" s="160"/>
      <c r="KUE23" s="158"/>
      <c r="KUF23" s="159"/>
      <c r="KUH23" s="159"/>
      <c r="KUI23" s="160"/>
      <c r="KUJ23" s="158"/>
      <c r="KUK23" s="159"/>
      <c r="KUL23" s="31"/>
      <c r="KUM23" s="159"/>
      <c r="KUN23" s="160"/>
      <c r="KUO23" s="159"/>
      <c r="KUP23" s="159"/>
      <c r="KUQ23" s="161"/>
      <c r="KUT23" s="160"/>
      <c r="KUU23" s="158"/>
      <c r="KUV23" s="159"/>
      <c r="KUX23" s="159"/>
      <c r="KUY23" s="160"/>
      <c r="KUZ23" s="158"/>
      <c r="KVA23" s="159"/>
      <c r="KVB23" s="31"/>
      <c r="KVC23" s="159"/>
      <c r="KVD23" s="160"/>
      <c r="KVE23" s="159"/>
      <c r="KVF23" s="159"/>
      <c r="KVG23" s="161"/>
      <c r="KVJ23" s="160"/>
      <c r="KVK23" s="158"/>
      <c r="KVL23" s="159"/>
      <c r="KVN23" s="159"/>
      <c r="KVO23" s="160"/>
      <c r="KVP23" s="158"/>
      <c r="KVQ23" s="159"/>
      <c r="KVR23" s="31"/>
      <c r="KVS23" s="159"/>
      <c r="KVT23" s="160"/>
      <c r="KVU23" s="159"/>
      <c r="KVV23" s="159"/>
      <c r="KVW23" s="161"/>
      <c r="KVZ23" s="160"/>
      <c r="KWA23" s="158"/>
      <c r="KWB23" s="159"/>
      <c r="KWD23" s="159"/>
      <c r="KWE23" s="160"/>
      <c r="KWF23" s="158"/>
      <c r="KWG23" s="159"/>
      <c r="KWH23" s="31"/>
      <c r="KWI23" s="159"/>
      <c r="KWJ23" s="160"/>
      <c r="KWK23" s="159"/>
      <c r="KWL23" s="159"/>
      <c r="KWM23" s="161"/>
      <c r="KWP23" s="160"/>
      <c r="KWQ23" s="158"/>
      <c r="KWR23" s="159"/>
      <c r="KWT23" s="159"/>
      <c r="KWU23" s="160"/>
      <c r="KWV23" s="158"/>
      <c r="KWW23" s="159"/>
      <c r="KWX23" s="31"/>
      <c r="KWY23" s="159"/>
      <c r="KWZ23" s="160"/>
      <c r="KXA23" s="159"/>
      <c r="KXB23" s="159"/>
      <c r="KXC23" s="161"/>
      <c r="KXF23" s="160"/>
      <c r="KXG23" s="158"/>
      <c r="KXH23" s="159"/>
      <c r="KXJ23" s="159"/>
      <c r="KXK23" s="160"/>
      <c r="KXL23" s="158"/>
      <c r="KXM23" s="159"/>
      <c r="KXN23" s="31"/>
      <c r="KXO23" s="159"/>
      <c r="KXP23" s="160"/>
      <c r="KXQ23" s="159"/>
      <c r="KXR23" s="159"/>
      <c r="KXS23" s="161"/>
      <c r="KXV23" s="160"/>
      <c r="KXW23" s="158"/>
      <c r="KXX23" s="159"/>
      <c r="KXZ23" s="159"/>
      <c r="KYA23" s="160"/>
      <c r="KYB23" s="158"/>
      <c r="KYC23" s="159"/>
      <c r="KYD23" s="31"/>
      <c r="KYE23" s="159"/>
      <c r="KYF23" s="160"/>
      <c r="KYG23" s="159"/>
      <c r="KYH23" s="159"/>
      <c r="KYI23" s="161"/>
      <c r="KYL23" s="160"/>
      <c r="KYM23" s="158"/>
      <c r="KYN23" s="159"/>
      <c r="KYP23" s="159"/>
      <c r="KYQ23" s="160"/>
      <c r="KYR23" s="158"/>
      <c r="KYS23" s="159"/>
      <c r="KYT23" s="31"/>
      <c r="KYU23" s="159"/>
      <c r="KYV23" s="160"/>
      <c r="KYW23" s="159"/>
      <c r="KYX23" s="159"/>
      <c r="KYY23" s="161"/>
      <c r="KZB23" s="160"/>
      <c r="KZC23" s="158"/>
      <c r="KZD23" s="159"/>
      <c r="KZF23" s="159"/>
      <c r="KZG23" s="160"/>
      <c r="KZH23" s="158"/>
      <c r="KZI23" s="159"/>
      <c r="KZJ23" s="31"/>
      <c r="KZK23" s="159"/>
      <c r="KZL23" s="160"/>
      <c r="KZM23" s="159"/>
      <c r="KZN23" s="159"/>
      <c r="KZO23" s="161"/>
      <c r="KZR23" s="160"/>
      <c r="KZS23" s="158"/>
      <c r="KZT23" s="159"/>
      <c r="KZV23" s="159"/>
      <c r="KZW23" s="160"/>
      <c r="KZX23" s="158"/>
      <c r="KZY23" s="159"/>
      <c r="KZZ23" s="31"/>
      <c r="LAA23" s="159"/>
      <c r="LAB23" s="160"/>
      <c r="LAC23" s="159"/>
      <c r="LAD23" s="159"/>
      <c r="LAE23" s="161"/>
      <c r="LAH23" s="160"/>
      <c r="LAI23" s="158"/>
      <c r="LAJ23" s="159"/>
      <c r="LAL23" s="159"/>
      <c r="LAM23" s="160"/>
      <c r="LAN23" s="158"/>
      <c r="LAO23" s="159"/>
      <c r="LAP23" s="31"/>
      <c r="LAQ23" s="159"/>
      <c r="LAR23" s="160"/>
      <c r="LAS23" s="159"/>
      <c r="LAT23" s="159"/>
      <c r="LAU23" s="161"/>
      <c r="LAX23" s="160"/>
      <c r="LAY23" s="158"/>
      <c r="LAZ23" s="159"/>
      <c r="LBB23" s="159"/>
      <c r="LBC23" s="160"/>
      <c r="LBD23" s="158"/>
      <c r="LBE23" s="159"/>
      <c r="LBF23" s="31"/>
      <c r="LBG23" s="159"/>
      <c r="LBH23" s="160"/>
      <c r="LBI23" s="159"/>
      <c r="LBJ23" s="159"/>
      <c r="LBK23" s="161"/>
      <c r="LBN23" s="160"/>
      <c r="LBO23" s="158"/>
      <c r="LBP23" s="159"/>
      <c r="LBR23" s="159"/>
      <c r="LBS23" s="160"/>
      <c r="LBT23" s="158"/>
      <c r="LBU23" s="159"/>
      <c r="LBV23" s="31"/>
      <c r="LBW23" s="159"/>
      <c r="LBX23" s="160"/>
      <c r="LBY23" s="159"/>
      <c r="LBZ23" s="159"/>
      <c r="LCA23" s="161"/>
      <c r="LCD23" s="160"/>
      <c r="LCE23" s="158"/>
      <c r="LCF23" s="159"/>
      <c r="LCH23" s="159"/>
      <c r="LCI23" s="160"/>
      <c r="LCJ23" s="158"/>
      <c r="LCK23" s="159"/>
      <c r="LCL23" s="31"/>
      <c r="LCM23" s="159"/>
      <c r="LCN23" s="160"/>
      <c r="LCO23" s="159"/>
      <c r="LCP23" s="159"/>
      <c r="LCQ23" s="161"/>
      <c r="LCT23" s="160"/>
      <c r="LCU23" s="158"/>
      <c r="LCV23" s="159"/>
      <c r="LCX23" s="159"/>
      <c r="LCY23" s="160"/>
      <c r="LCZ23" s="158"/>
      <c r="LDA23" s="159"/>
      <c r="LDB23" s="31"/>
      <c r="LDC23" s="159"/>
      <c r="LDD23" s="160"/>
      <c r="LDE23" s="159"/>
      <c r="LDF23" s="159"/>
      <c r="LDG23" s="161"/>
      <c r="LDJ23" s="160"/>
      <c r="LDK23" s="158"/>
      <c r="LDL23" s="159"/>
      <c r="LDN23" s="159"/>
      <c r="LDO23" s="160"/>
      <c r="LDP23" s="158"/>
      <c r="LDQ23" s="159"/>
      <c r="LDR23" s="31"/>
      <c r="LDS23" s="159"/>
      <c r="LDT23" s="160"/>
      <c r="LDU23" s="159"/>
      <c r="LDV23" s="159"/>
      <c r="LDW23" s="161"/>
      <c r="LDZ23" s="160"/>
      <c r="LEA23" s="158"/>
      <c r="LEB23" s="159"/>
      <c r="LED23" s="159"/>
      <c r="LEE23" s="160"/>
      <c r="LEF23" s="158"/>
      <c r="LEG23" s="159"/>
      <c r="LEH23" s="31"/>
      <c r="LEI23" s="159"/>
      <c r="LEJ23" s="160"/>
      <c r="LEK23" s="159"/>
      <c r="LEL23" s="159"/>
      <c r="LEM23" s="161"/>
      <c r="LEP23" s="160"/>
      <c r="LEQ23" s="158"/>
      <c r="LER23" s="159"/>
      <c r="LET23" s="159"/>
      <c r="LEU23" s="160"/>
      <c r="LEV23" s="158"/>
      <c r="LEW23" s="159"/>
      <c r="LEX23" s="31"/>
      <c r="LEY23" s="159"/>
      <c r="LEZ23" s="160"/>
      <c r="LFA23" s="159"/>
      <c r="LFB23" s="159"/>
      <c r="LFC23" s="161"/>
      <c r="LFF23" s="160"/>
      <c r="LFG23" s="158"/>
      <c r="LFH23" s="159"/>
      <c r="LFJ23" s="159"/>
      <c r="LFK23" s="160"/>
      <c r="LFL23" s="158"/>
      <c r="LFM23" s="159"/>
      <c r="LFN23" s="31"/>
      <c r="LFO23" s="159"/>
      <c r="LFP23" s="160"/>
      <c r="LFQ23" s="159"/>
      <c r="LFR23" s="159"/>
      <c r="LFS23" s="161"/>
      <c r="LFV23" s="160"/>
      <c r="LFW23" s="158"/>
      <c r="LFX23" s="159"/>
      <c r="LFZ23" s="159"/>
      <c r="LGA23" s="160"/>
      <c r="LGB23" s="158"/>
      <c r="LGC23" s="159"/>
      <c r="LGD23" s="31"/>
      <c r="LGE23" s="159"/>
      <c r="LGF23" s="160"/>
      <c r="LGG23" s="159"/>
      <c r="LGH23" s="159"/>
      <c r="LGI23" s="161"/>
      <c r="LGL23" s="160"/>
      <c r="LGM23" s="158"/>
      <c r="LGN23" s="159"/>
      <c r="LGP23" s="159"/>
      <c r="LGQ23" s="160"/>
      <c r="LGR23" s="158"/>
      <c r="LGS23" s="159"/>
      <c r="LGT23" s="31"/>
      <c r="LGU23" s="159"/>
      <c r="LGV23" s="160"/>
      <c r="LGW23" s="159"/>
      <c r="LGX23" s="159"/>
      <c r="LGY23" s="161"/>
      <c r="LHB23" s="160"/>
      <c r="LHC23" s="158"/>
      <c r="LHD23" s="159"/>
      <c r="LHF23" s="159"/>
      <c r="LHG23" s="160"/>
      <c r="LHH23" s="158"/>
      <c r="LHI23" s="159"/>
      <c r="LHJ23" s="31"/>
      <c r="LHK23" s="159"/>
      <c r="LHL23" s="160"/>
      <c r="LHM23" s="159"/>
      <c r="LHN23" s="159"/>
      <c r="LHO23" s="161"/>
      <c r="LHR23" s="160"/>
      <c r="LHS23" s="158"/>
      <c r="LHT23" s="159"/>
      <c r="LHV23" s="159"/>
      <c r="LHW23" s="160"/>
      <c r="LHX23" s="158"/>
      <c r="LHY23" s="159"/>
      <c r="LHZ23" s="31"/>
      <c r="LIA23" s="159"/>
      <c r="LIB23" s="160"/>
      <c r="LIC23" s="159"/>
      <c r="LID23" s="159"/>
      <c r="LIE23" s="161"/>
      <c r="LIH23" s="160"/>
      <c r="LII23" s="158"/>
      <c r="LIJ23" s="159"/>
      <c r="LIL23" s="159"/>
      <c r="LIM23" s="160"/>
      <c r="LIN23" s="158"/>
      <c r="LIO23" s="159"/>
      <c r="LIP23" s="31"/>
      <c r="LIQ23" s="159"/>
      <c r="LIR23" s="160"/>
      <c r="LIS23" s="159"/>
      <c r="LIT23" s="159"/>
      <c r="LIU23" s="161"/>
      <c r="LIX23" s="160"/>
      <c r="LIY23" s="158"/>
      <c r="LIZ23" s="159"/>
      <c r="LJB23" s="159"/>
      <c r="LJC23" s="160"/>
      <c r="LJD23" s="158"/>
      <c r="LJE23" s="159"/>
      <c r="LJF23" s="31"/>
      <c r="LJG23" s="159"/>
      <c r="LJH23" s="160"/>
      <c r="LJI23" s="159"/>
      <c r="LJJ23" s="159"/>
      <c r="LJK23" s="161"/>
      <c r="LJN23" s="160"/>
      <c r="LJO23" s="158"/>
      <c r="LJP23" s="159"/>
      <c r="LJR23" s="159"/>
      <c r="LJS23" s="160"/>
      <c r="LJT23" s="158"/>
      <c r="LJU23" s="159"/>
      <c r="LJV23" s="31"/>
      <c r="LJW23" s="159"/>
      <c r="LJX23" s="160"/>
      <c r="LJY23" s="159"/>
      <c r="LJZ23" s="159"/>
      <c r="LKA23" s="161"/>
      <c r="LKD23" s="160"/>
      <c r="LKE23" s="158"/>
      <c r="LKF23" s="159"/>
      <c r="LKH23" s="159"/>
      <c r="LKI23" s="160"/>
      <c r="LKJ23" s="158"/>
      <c r="LKK23" s="159"/>
      <c r="LKL23" s="31"/>
      <c r="LKM23" s="159"/>
      <c r="LKN23" s="160"/>
      <c r="LKO23" s="159"/>
      <c r="LKP23" s="159"/>
      <c r="LKQ23" s="161"/>
      <c r="LKT23" s="160"/>
      <c r="LKU23" s="158"/>
      <c r="LKV23" s="159"/>
      <c r="LKX23" s="159"/>
      <c r="LKY23" s="160"/>
      <c r="LKZ23" s="158"/>
      <c r="LLA23" s="159"/>
      <c r="LLB23" s="31"/>
      <c r="LLC23" s="159"/>
      <c r="LLD23" s="160"/>
      <c r="LLE23" s="159"/>
      <c r="LLF23" s="159"/>
      <c r="LLG23" s="161"/>
      <c r="LLJ23" s="160"/>
      <c r="LLK23" s="158"/>
      <c r="LLL23" s="159"/>
      <c r="LLN23" s="159"/>
      <c r="LLO23" s="160"/>
      <c r="LLP23" s="158"/>
      <c r="LLQ23" s="159"/>
      <c r="LLR23" s="31"/>
      <c r="LLS23" s="159"/>
      <c r="LLT23" s="160"/>
      <c r="LLU23" s="159"/>
      <c r="LLV23" s="159"/>
      <c r="LLW23" s="161"/>
      <c r="LLZ23" s="160"/>
      <c r="LMA23" s="158"/>
      <c r="LMB23" s="159"/>
      <c r="LMD23" s="159"/>
      <c r="LME23" s="160"/>
      <c r="LMF23" s="158"/>
      <c r="LMG23" s="159"/>
      <c r="LMH23" s="31"/>
      <c r="LMI23" s="159"/>
      <c r="LMJ23" s="160"/>
      <c r="LMK23" s="159"/>
      <c r="LML23" s="159"/>
      <c r="LMM23" s="161"/>
      <c r="LMP23" s="160"/>
      <c r="LMQ23" s="158"/>
      <c r="LMR23" s="159"/>
      <c r="LMT23" s="159"/>
      <c r="LMU23" s="160"/>
      <c r="LMV23" s="158"/>
      <c r="LMW23" s="159"/>
      <c r="LMX23" s="31"/>
      <c r="LMY23" s="159"/>
      <c r="LMZ23" s="160"/>
      <c r="LNA23" s="159"/>
      <c r="LNB23" s="159"/>
      <c r="LNC23" s="161"/>
      <c r="LNF23" s="160"/>
      <c r="LNG23" s="158"/>
      <c r="LNH23" s="159"/>
      <c r="LNJ23" s="159"/>
      <c r="LNK23" s="160"/>
      <c r="LNL23" s="158"/>
      <c r="LNM23" s="159"/>
      <c r="LNN23" s="31"/>
      <c r="LNO23" s="159"/>
      <c r="LNP23" s="160"/>
      <c r="LNQ23" s="159"/>
      <c r="LNR23" s="159"/>
      <c r="LNS23" s="161"/>
      <c r="LNV23" s="160"/>
      <c r="LNW23" s="158"/>
      <c r="LNX23" s="159"/>
      <c r="LNZ23" s="159"/>
      <c r="LOA23" s="160"/>
      <c r="LOB23" s="158"/>
      <c r="LOC23" s="159"/>
      <c r="LOD23" s="31"/>
      <c r="LOE23" s="159"/>
      <c r="LOF23" s="160"/>
      <c r="LOG23" s="159"/>
      <c r="LOH23" s="159"/>
      <c r="LOI23" s="161"/>
      <c r="LOL23" s="160"/>
      <c r="LOM23" s="158"/>
      <c r="LON23" s="159"/>
      <c r="LOP23" s="159"/>
      <c r="LOQ23" s="160"/>
      <c r="LOR23" s="158"/>
      <c r="LOS23" s="159"/>
      <c r="LOT23" s="31"/>
      <c r="LOU23" s="159"/>
      <c r="LOV23" s="160"/>
      <c r="LOW23" s="159"/>
      <c r="LOX23" s="159"/>
      <c r="LOY23" s="161"/>
      <c r="LPB23" s="160"/>
      <c r="LPC23" s="158"/>
      <c r="LPD23" s="159"/>
      <c r="LPF23" s="159"/>
      <c r="LPG23" s="160"/>
      <c r="LPH23" s="158"/>
      <c r="LPI23" s="159"/>
      <c r="LPJ23" s="31"/>
      <c r="LPK23" s="159"/>
      <c r="LPL23" s="160"/>
      <c r="LPM23" s="159"/>
      <c r="LPN23" s="159"/>
      <c r="LPO23" s="161"/>
      <c r="LPR23" s="160"/>
      <c r="LPS23" s="158"/>
      <c r="LPT23" s="159"/>
      <c r="LPV23" s="159"/>
      <c r="LPW23" s="160"/>
      <c r="LPX23" s="158"/>
      <c r="LPY23" s="159"/>
      <c r="LPZ23" s="31"/>
      <c r="LQA23" s="159"/>
      <c r="LQB23" s="160"/>
      <c r="LQC23" s="159"/>
      <c r="LQD23" s="159"/>
      <c r="LQE23" s="161"/>
      <c r="LQH23" s="160"/>
      <c r="LQI23" s="158"/>
      <c r="LQJ23" s="159"/>
      <c r="LQL23" s="159"/>
      <c r="LQM23" s="160"/>
      <c r="LQN23" s="158"/>
      <c r="LQO23" s="159"/>
      <c r="LQP23" s="31"/>
      <c r="LQQ23" s="159"/>
      <c r="LQR23" s="160"/>
      <c r="LQS23" s="159"/>
      <c r="LQT23" s="159"/>
      <c r="LQU23" s="161"/>
      <c r="LQX23" s="160"/>
      <c r="LQY23" s="158"/>
      <c r="LQZ23" s="159"/>
      <c r="LRB23" s="159"/>
      <c r="LRC23" s="160"/>
      <c r="LRD23" s="158"/>
      <c r="LRE23" s="159"/>
      <c r="LRF23" s="31"/>
      <c r="LRG23" s="159"/>
      <c r="LRH23" s="160"/>
      <c r="LRI23" s="159"/>
      <c r="LRJ23" s="159"/>
      <c r="LRK23" s="161"/>
      <c r="LRN23" s="160"/>
      <c r="LRO23" s="158"/>
      <c r="LRP23" s="159"/>
      <c r="LRR23" s="159"/>
      <c r="LRS23" s="160"/>
      <c r="LRT23" s="158"/>
      <c r="LRU23" s="159"/>
      <c r="LRV23" s="31"/>
      <c r="LRW23" s="159"/>
      <c r="LRX23" s="160"/>
      <c r="LRY23" s="159"/>
      <c r="LRZ23" s="159"/>
      <c r="LSA23" s="161"/>
      <c r="LSD23" s="160"/>
      <c r="LSE23" s="158"/>
      <c r="LSF23" s="159"/>
      <c r="LSH23" s="159"/>
      <c r="LSI23" s="160"/>
      <c r="LSJ23" s="158"/>
      <c r="LSK23" s="159"/>
      <c r="LSL23" s="31"/>
      <c r="LSM23" s="159"/>
      <c r="LSN23" s="160"/>
      <c r="LSO23" s="159"/>
      <c r="LSP23" s="159"/>
      <c r="LSQ23" s="161"/>
      <c r="LST23" s="160"/>
      <c r="LSU23" s="158"/>
      <c r="LSV23" s="159"/>
      <c r="LSX23" s="159"/>
      <c r="LSY23" s="160"/>
      <c r="LSZ23" s="158"/>
      <c r="LTA23" s="159"/>
      <c r="LTB23" s="31"/>
      <c r="LTC23" s="159"/>
      <c r="LTD23" s="160"/>
      <c r="LTE23" s="159"/>
      <c r="LTF23" s="159"/>
      <c r="LTG23" s="161"/>
      <c r="LTJ23" s="160"/>
      <c r="LTK23" s="158"/>
      <c r="LTL23" s="159"/>
      <c r="LTN23" s="159"/>
      <c r="LTO23" s="160"/>
      <c r="LTP23" s="158"/>
      <c r="LTQ23" s="159"/>
      <c r="LTR23" s="31"/>
      <c r="LTS23" s="159"/>
      <c r="LTT23" s="160"/>
      <c r="LTU23" s="159"/>
      <c r="LTV23" s="159"/>
      <c r="LTW23" s="161"/>
      <c r="LTZ23" s="160"/>
      <c r="LUA23" s="158"/>
      <c r="LUB23" s="159"/>
      <c r="LUD23" s="159"/>
      <c r="LUE23" s="160"/>
      <c r="LUF23" s="158"/>
      <c r="LUG23" s="159"/>
      <c r="LUH23" s="31"/>
      <c r="LUI23" s="159"/>
      <c r="LUJ23" s="160"/>
      <c r="LUK23" s="159"/>
      <c r="LUL23" s="159"/>
      <c r="LUM23" s="161"/>
      <c r="LUP23" s="160"/>
      <c r="LUQ23" s="158"/>
      <c r="LUR23" s="159"/>
      <c r="LUT23" s="159"/>
      <c r="LUU23" s="160"/>
      <c r="LUV23" s="158"/>
      <c r="LUW23" s="159"/>
      <c r="LUX23" s="31"/>
      <c r="LUY23" s="159"/>
      <c r="LUZ23" s="160"/>
      <c r="LVA23" s="159"/>
      <c r="LVB23" s="159"/>
      <c r="LVC23" s="161"/>
      <c r="LVF23" s="160"/>
      <c r="LVG23" s="158"/>
      <c r="LVH23" s="159"/>
      <c r="LVJ23" s="159"/>
      <c r="LVK23" s="160"/>
      <c r="LVL23" s="158"/>
      <c r="LVM23" s="159"/>
      <c r="LVN23" s="31"/>
      <c r="LVO23" s="159"/>
      <c r="LVP23" s="160"/>
      <c r="LVQ23" s="159"/>
      <c r="LVR23" s="159"/>
      <c r="LVS23" s="161"/>
      <c r="LVV23" s="160"/>
      <c r="LVW23" s="158"/>
      <c r="LVX23" s="159"/>
      <c r="LVZ23" s="159"/>
      <c r="LWA23" s="160"/>
      <c r="LWB23" s="158"/>
      <c r="LWC23" s="159"/>
      <c r="LWD23" s="31"/>
      <c r="LWE23" s="159"/>
      <c r="LWF23" s="160"/>
      <c r="LWG23" s="159"/>
      <c r="LWH23" s="159"/>
      <c r="LWI23" s="161"/>
      <c r="LWL23" s="160"/>
      <c r="LWM23" s="158"/>
      <c r="LWN23" s="159"/>
      <c r="LWP23" s="159"/>
      <c r="LWQ23" s="160"/>
      <c r="LWR23" s="158"/>
      <c r="LWS23" s="159"/>
      <c r="LWT23" s="31"/>
      <c r="LWU23" s="159"/>
      <c r="LWV23" s="160"/>
      <c r="LWW23" s="159"/>
      <c r="LWX23" s="159"/>
      <c r="LWY23" s="161"/>
      <c r="LXB23" s="160"/>
      <c r="LXC23" s="158"/>
      <c r="LXD23" s="159"/>
      <c r="LXF23" s="159"/>
      <c r="LXG23" s="160"/>
      <c r="LXH23" s="158"/>
      <c r="LXI23" s="159"/>
      <c r="LXJ23" s="31"/>
      <c r="LXK23" s="159"/>
      <c r="LXL23" s="160"/>
      <c r="LXM23" s="159"/>
      <c r="LXN23" s="159"/>
      <c r="LXO23" s="161"/>
      <c r="LXR23" s="160"/>
      <c r="LXS23" s="158"/>
      <c r="LXT23" s="159"/>
      <c r="LXV23" s="159"/>
      <c r="LXW23" s="160"/>
      <c r="LXX23" s="158"/>
      <c r="LXY23" s="159"/>
      <c r="LXZ23" s="31"/>
      <c r="LYA23" s="159"/>
      <c r="LYB23" s="160"/>
      <c r="LYC23" s="159"/>
      <c r="LYD23" s="159"/>
      <c r="LYE23" s="161"/>
      <c r="LYH23" s="160"/>
      <c r="LYI23" s="158"/>
      <c r="LYJ23" s="159"/>
      <c r="LYL23" s="159"/>
      <c r="LYM23" s="160"/>
      <c r="LYN23" s="158"/>
      <c r="LYO23" s="159"/>
      <c r="LYP23" s="31"/>
      <c r="LYQ23" s="159"/>
      <c r="LYR23" s="160"/>
      <c r="LYS23" s="159"/>
      <c r="LYT23" s="159"/>
      <c r="LYU23" s="161"/>
      <c r="LYX23" s="160"/>
      <c r="LYY23" s="158"/>
      <c r="LYZ23" s="159"/>
      <c r="LZB23" s="159"/>
      <c r="LZC23" s="160"/>
      <c r="LZD23" s="158"/>
      <c r="LZE23" s="159"/>
      <c r="LZF23" s="31"/>
      <c r="LZG23" s="159"/>
      <c r="LZH23" s="160"/>
      <c r="LZI23" s="159"/>
      <c r="LZJ23" s="159"/>
      <c r="LZK23" s="161"/>
      <c r="LZN23" s="160"/>
      <c r="LZO23" s="158"/>
      <c r="LZP23" s="159"/>
      <c r="LZR23" s="159"/>
      <c r="LZS23" s="160"/>
      <c r="LZT23" s="158"/>
      <c r="LZU23" s="159"/>
      <c r="LZV23" s="31"/>
      <c r="LZW23" s="159"/>
      <c r="LZX23" s="160"/>
      <c r="LZY23" s="159"/>
      <c r="LZZ23" s="159"/>
      <c r="MAA23" s="161"/>
      <c r="MAD23" s="160"/>
      <c r="MAE23" s="158"/>
      <c r="MAF23" s="159"/>
      <c r="MAH23" s="159"/>
      <c r="MAI23" s="160"/>
      <c r="MAJ23" s="158"/>
      <c r="MAK23" s="159"/>
      <c r="MAL23" s="31"/>
      <c r="MAM23" s="159"/>
      <c r="MAN23" s="160"/>
      <c r="MAO23" s="159"/>
      <c r="MAP23" s="159"/>
      <c r="MAQ23" s="161"/>
      <c r="MAT23" s="160"/>
      <c r="MAU23" s="158"/>
      <c r="MAV23" s="159"/>
      <c r="MAX23" s="159"/>
      <c r="MAY23" s="160"/>
      <c r="MAZ23" s="158"/>
      <c r="MBA23" s="159"/>
      <c r="MBB23" s="31"/>
      <c r="MBC23" s="159"/>
      <c r="MBD23" s="160"/>
      <c r="MBE23" s="159"/>
      <c r="MBF23" s="159"/>
      <c r="MBG23" s="161"/>
      <c r="MBJ23" s="160"/>
      <c r="MBK23" s="158"/>
      <c r="MBL23" s="159"/>
      <c r="MBN23" s="159"/>
      <c r="MBO23" s="160"/>
      <c r="MBP23" s="158"/>
      <c r="MBQ23" s="159"/>
      <c r="MBR23" s="31"/>
      <c r="MBS23" s="159"/>
      <c r="MBT23" s="160"/>
      <c r="MBU23" s="159"/>
      <c r="MBV23" s="159"/>
      <c r="MBW23" s="161"/>
      <c r="MBZ23" s="160"/>
      <c r="MCA23" s="158"/>
      <c r="MCB23" s="159"/>
      <c r="MCD23" s="159"/>
      <c r="MCE23" s="160"/>
      <c r="MCF23" s="158"/>
      <c r="MCG23" s="159"/>
      <c r="MCH23" s="31"/>
      <c r="MCI23" s="159"/>
      <c r="MCJ23" s="160"/>
      <c r="MCK23" s="159"/>
      <c r="MCL23" s="159"/>
      <c r="MCM23" s="161"/>
      <c r="MCP23" s="160"/>
      <c r="MCQ23" s="158"/>
      <c r="MCR23" s="159"/>
      <c r="MCT23" s="159"/>
      <c r="MCU23" s="160"/>
      <c r="MCV23" s="158"/>
      <c r="MCW23" s="159"/>
      <c r="MCX23" s="31"/>
      <c r="MCY23" s="159"/>
      <c r="MCZ23" s="160"/>
      <c r="MDA23" s="159"/>
      <c r="MDB23" s="159"/>
      <c r="MDC23" s="161"/>
      <c r="MDF23" s="160"/>
      <c r="MDG23" s="158"/>
      <c r="MDH23" s="159"/>
      <c r="MDJ23" s="159"/>
      <c r="MDK23" s="160"/>
      <c r="MDL23" s="158"/>
      <c r="MDM23" s="159"/>
      <c r="MDN23" s="31"/>
      <c r="MDO23" s="159"/>
      <c r="MDP23" s="160"/>
      <c r="MDQ23" s="159"/>
      <c r="MDR23" s="159"/>
      <c r="MDS23" s="161"/>
      <c r="MDV23" s="160"/>
      <c r="MDW23" s="158"/>
      <c r="MDX23" s="159"/>
      <c r="MDZ23" s="159"/>
      <c r="MEA23" s="160"/>
      <c r="MEB23" s="158"/>
      <c r="MEC23" s="159"/>
      <c r="MED23" s="31"/>
      <c r="MEE23" s="159"/>
      <c r="MEF23" s="160"/>
      <c r="MEG23" s="159"/>
      <c r="MEH23" s="159"/>
      <c r="MEI23" s="161"/>
      <c r="MEL23" s="160"/>
      <c r="MEM23" s="158"/>
      <c r="MEN23" s="159"/>
      <c r="MEP23" s="159"/>
      <c r="MEQ23" s="160"/>
      <c r="MER23" s="158"/>
      <c r="MES23" s="159"/>
      <c r="MET23" s="31"/>
      <c r="MEU23" s="159"/>
      <c r="MEV23" s="160"/>
      <c r="MEW23" s="159"/>
      <c r="MEX23" s="159"/>
      <c r="MEY23" s="161"/>
      <c r="MFB23" s="160"/>
      <c r="MFC23" s="158"/>
      <c r="MFD23" s="159"/>
      <c r="MFF23" s="159"/>
      <c r="MFG23" s="160"/>
      <c r="MFH23" s="158"/>
      <c r="MFI23" s="159"/>
      <c r="MFJ23" s="31"/>
      <c r="MFK23" s="159"/>
      <c r="MFL23" s="160"/>
      <c r="MFM23" s="159"/>
      <c r="MFN23" s="159"/>
      <c r="MFO23" s="161"/>
      <c r="MFR23" s="160"/>
      <c r="MFS23" s="158"/>
      <c r="MFT23" s="159"/>
      <c r="MFV23" s="159"/>
      <c r="MFW23" s="160"/>
      <c r="MFX23" s="158"/>
      <c r="MFY23" s="159"/>
      <c r="MFZ23" s="31"/>
      <c r="MGA23" s="159"/>
      <c r="MGB23" s="160"/>
      <c r="MGC23" s="159"/>
      <c r="MGD23" s="159"/>
      <c r="MGE23" s="161"/>
      <c r="MGH23" s="160"/>
      <c r="MGI23" s="158"/>
      <c r="MGJ23" s="159"/>
      <c r="MGL23" s="159"/>
      <c r="MGM23" s="160"/>
      <c r="MGN23" s="158"/>
      <c r="MGO23" s="159"/>
      <c r="MGP23" s="31"/>
      <c r="MGQ23" s="159"/>
      <c r="MGR23" s="160"/>
      <c r="MGS23" s="159"/>
      <c r="MGT23" s="159"/>
      <c r="MGU23" s="161"/>
      <c r="MGX23" s="160"/>
      <c r="MGY23" s="158"/>
      <c r="MGZ23" s="159"/>
      <c r="MHB23" s="159"/>
      <c r="MHC23" s="160"/>
      <c r="MHD23" s="158"/>
      <c r="MHE23" s="159"/>
      <c r="MHF23" s="31"/>
      <c r="MHG23" s="159"/>
      <c r="MHH23" s="160"/>
      <c r="MHI23" s="159"/>
      <c r="MHJ23" s="159"/>
      <c r="MHK23" s="161"/>
      <c r="MHN23" s="160"/>
      <c r="MHO23" s="158"/>
      <c r="MHP23" s="159"/>
      <c r="MHR23" s="159"/>
      <c r="MHS23" s="160"/>
      <c r="MHT23" s="158"/>
      <c r="MHU23" s="159"/>
      <c r="MHV23" s="31"/>
      <c r="MHW23" s="159"/>
      <c r="MHX23" s="160"/>
      <c r="MHY23" s="159"/>
      <c r="MHZ23" s="159"/>
      <c r="MIA23" s="161"/>
      <c r="MID23" s="160"/>
      <c r="MIE23" s="158"/>
      <c r="MIF23" s="159"/>
      <c r="MIH23" s="159"/>
      <c r="MII23" s="160"/>
      <c r="MIJ23" s="158"/>
      <c r="MIK23" s="159"/>
      <c r="MIL23" s="31"/>
      <c r="MIM23" s="159"/>
      <c r="MIN23" s="160"/>
      <c r="MIO23" s="159"/>
      <c r="MIP23" s="159"/>
      <c r="MIQ23" s="161"/>
      <c r="MIT23" s="160"/>
      <c r="MIU23" s="158"/>
      <c r="MIV23" s="159"/>
      <c r="MIX23" s="159"/>
      <c r="MIY23" s="160"/>
      <c r="MIZ23" s="158"/>
      <c r="MJA23" s="159"/>
      <c r="MJB23" s="31"/>
      <c r="MJC23" s="159"/>
      <c r="MJD23" s="160"/>
      <c r="MJE23" s="159"/>
      <c r="MJF23" s="159"/>
      <c r="MJG23" s="161"/>
      <c r="MJJ23" s="160"/>
      <c r="MJK23" s="158"/>
      <c r="MJL23" s="159"/>
      <c r="MJN23" s="159"/>
      <c r="MJO23" s="160"/>
      <c r="MJP23" s="158"/>
      <c r="MJQ23" s="159"/>
      <c r="MJR23" s="31"/>
      <c r="MJS23" s="159"/>
      <c r="MJT23" s="160"/>
      <c r="MJU23" s="159"/>
      <c r="MJV23" s="159"/>
      <c r="MJW23" s="161"/>
      <c r="MJZ23" s="160"/>
      <c r="MKA23" s="158"/>
      <c r="MKB23" s="159"/>
      <c r="MKD23" s="159"/>
      <c r="MKE23" s="160"/>
      <c r="MKF23" s="158"/>
      <c r="MKG23" s="159"/>
      <c r="MKH23" s="31"/>
      <c r="MKI23" s="159"/>
      <c r="MKJ23" s="160"/>
      <c r="MKK23" s="159"/>
      <c r="MKL23" s="159"/>
      <c r="MKM23" s="161"/>
      <c r="MKP23" s="160"/>
      <c r="MKQ23" s="158"/>
      <c r="MKR23" s="159"/>
      <c r="MKT23" s="159"/>
      <c r="MKU23" s="160"/>
      <c r="MKV23" s="158"/>
      <c r="MKW23" s="159"/>
      <c r="MKX23" s="31"/>
      <c r="MKY23" s="159"/>
      <c r="MKZ23" s="160"/>
      <c r="MLA23" s="159"/>
      <c r="MLB23" s="159"/>
      <c r="MLC23" s="161"/>
      <c r="MLF23" s="160"/>
      <c r="MLG23" s="158"/>
      <c r="MLH23" s="159"/>
      <c r="MLJ23" s="159"/>
      <c r="MLK23" s="160"/>
      <c r="MLL23" s="158"/>
      <c r="MLM23" s="159"/>
      <c r="MLN23" s="31"/>
      <c r="MLO23" s="159"/>
      <c r="MLP23" s="160"/>
      <c r="MLQ23" s="159"/>
      <c r="MLR23" s="159"/>
      <c r="MLS23" s="161"/>
      <c r="MLV23" s="160"/>
      <c r="MLW23" s="158"/>
      <c r="MLX23" s="159"/>
      <c r="MLZ23" s="159"/>
      <c r="MMA23" s="160"/>
      <c r="MMB23" s="158"/>
      <c r="MMC23" s="159"/>
      <c r="MMD23" s="31"/>
      <c r="MME23" s="159"/>
      <c r="MMF23" s="160"/>
      <c r="MMG23" s="159"/>
      <c r="MMH23" s="159"/>
      <c r="MMI23" s="161"/>
      <c r="MML23" s="160"/>
      <c r="MMM23" s="158"/>
      <c r="MMN23" s="159"/>
      <c r="MMP23" s="159"/>
      <c r="MMQ23" s="160"/>
      <c r="MMR23" s="158"/>
      <c r="MMS23" s="159"/>
      <c r="MMT23" s="31"/>
      <c r="MMU23" s="159"/>
      <c r="MMV23" s="160"/>
      <c r="MMW23" s="159"/>
      <c r="MMX23" s="159"/>
      <c r="MMY23" s="161"/>
      <c r="MNB23" s="160"/>
      <c r="MNC23" s="158"/>
      <c r="MND23" s="159"/>
      <c r="MNF23" s="159"/>
      <c r="MNG23" s="160"/>
      <c r="MNH23" s="158"/>
      <c r="MNI23" s="159"/>
      <c r="MNJ23" s="31"/>
      <c r="MNK23" s="159"/>
      <c r="MNL23" s="160"/>
      <c r="MNM23" s="159"/>
      <c r="MNN23" s="159"/>
      <c r="MNO23" s="161"/>
      <c r="MNR23" s="160"/>
      <c r="MNS23" s="158"/>
      <c r="MNT23" s="159"/>
      <c r="MNV23" s="159"/>
      <c r="MNW23" s="160"/>
      <c r="MNX23" s="158"/>
      <c r="MNY23" s="159"/>
      <c r="MNZ23" s="31"/>
      <c r="MOA23" s="159"/>
      <c r="MOB23" s="160"/>
      <c r="MOC23" s="159"/>
      <c r="MOD23" s="159"/>
      <c r="MOE23" s="161"/>
      <c r="MOH23" s="160"/>
      <c r="MOI23" s="158"/>
      <c r="MOJ23" s="159"/>
      <c r="MOL23" s="159"/>
      <c r="MOM23" s="160"/>
      <c r="MON23" s="158"/>
      <c r="MOO23" s="159"/>
      <c r="MOP23" s="31"/>
      <c r="MOQ23" s="159"/>
      <c r="MOR23" s="160"/>
      <c r="MOS23" s="159"/>
      <c r="MOT23" s="159"/>
      <c r="MOU23" s="161"/>
      <c r="MOX23" s="160"/>
      <c r="MOY23" s="158"/>
      <c r="MOZ23" s="159"/>
      <c r="MPB23" s="159"/>
      <c r="MPC23" s="160"/>
      <c r="MPD23" s="158"/>
      <c r="MPE23" s="159"/>
      <c r="MPF23" s="31"/>
      <c r="MPG23" s="159"/>
      <c r="MPH23" s="160"/>
      <c r="MPI23" s="159"/>
      <c r="MPJ23" s="159"/>
      <c r="MPK23" s="161"/>
      <c r="MPN23" s="160"/>
      <c r="MPO23" s="158"/>
      <c r="MPP23" s="159"/>
      <c r="MPR23" s="159"/>
      <c r="MPS23" s="160"/>
      <c r="MPT23" s="158"/>
      <c r="MPU23" s="159"/>
      <c r="MPV23" s="31"/>
      <c r="MPW23" s="159"/>
      <c r="MPX23" s="160"/>
      <c r="MPY23" s="159"/>
      <c r="MPZ23" s="159"/>
      <c r="MQA23" s="161"/>
      <c r="MQD23" s="160"/>
      <c r="MQE23" s="158"/>
      <c r="MQF23" s="159"/>
      <c r="MQH23" s="159"/>
      <c r="MQI23" s="160"/>
      <c r="MQJ23" s="158"/>
      <c r="MQK23" s="159"/>
      <c r="MQL23" s="31"/>
      <c r="MQM23" s="159"/>
      <c r="MQN23" s="160"/>
      <c r="MQO23" s="159"/>
      <c r="MQP23" s="159"/>
      <c r="MQQ23" s="161"/>
      <c r="MQT23" s="160"/>
      <c r="MQU23" s="158"/>
      <c r="MQV23" s="159"/>
      <c r="MQX23" s="159"/>
      <c r="MQY23" s="160"/>
      <c r="MQZ23" s="158"/>
      <c r="MRA23" s="159"/>
      <c r="MRB23" s="31"/>
      <c r="MRC23" s="159"/>
      <c r="MRD23" s="160"/>
      <c r="MRE23" s="159"/>
      <c r="MRF23" s="159"/>
      <c r="MRG23" s="161"/>
      <c r="MRJ23" s="160"/>
      <c r="MRK23" s="158"/>
      <c r="MRL23" s="159"/>
      <c r="MRN23" s="159"/>
      <c r="MRO23" s="160"/>
      <c r="MRP23" s="158"/>
      <c r="MRQ23" s="159"/>
      <c r="MRR23" s="31"/>
      <c r="MRS23" s="159"/>
      <c r="MRT23" s="160"/>
      <c r="MRU23" s="159"/>
      <c r="MRV23" s="159"/>
      <c r="MRW23" s="161"/>
      <c r="MRZ23" s="160"/>
      <c r="MSA23" s="158"/>
      <c r="MSB23" s="159"/>
      <c r="MSD23" s="159"/>
      <c r="MSE23" s="160"/>
      <c r="MSF23" s="158"/>
      <c r="MSG23" s="159"/>
      <c r="MSH23" s="31"/>
      <c r="MSI23" s="159"/>
      <c r="MSJ23" s="160"/>
      <c r="MSK23" s="159"/>
      <c r="MSL23" s="159"/>
      <c r="MSM23" s="161"/>
      <c r="MSP23" s="160"/>
      <c r="MSQ23" s="158"/>
      <c r="MSR23" s="159"/>
      <c r="MST23" s="159"/>
      <c r="MSU23" s="160"/>
      <c r="MSV23" s="158"/>
      <c r="MSW23" s="159"/>
      <c r="MSX23" s="31"/>
      <c r="MSY23" s="159"/>
      <c r="MSZ23" s="160"/>
      <c r="MTA23" s="159"/>
      <c r="MTB23" s="159"/>
      <c r="MTC23" s="161"/>
      <c r="MTF23" s="160"/>
      <c r="MTG23" s="158"/>
      <c r="MTH23" s="159"/>
      <c r="MTJ23" s="159"/>
      <c r="MTK23" s="160"/>
      <c r="MTL23" s="158"/>
      <c r="MTM23" s="159"/>
      <c r="MTN23" s="31"/>
      <c r="MTO23" s="159"/>
      <c r="MTP23" s="160"/>
      <c r="MTQ23" s="159"/>
      <c r="MTR23" s="159"/>
      <c r="MTS23" s="161"/>
      <c r="MTV23" s="160"/>
      <c r="MTW23" s="158"/>
      <c r="MTX23" s="159"/>
      <c r="MTZ23" s="159"/>
      <c r="MUA23" s="160"/>
      <c r="MUB23" s="158"/>
      <c r="MUC23" s="159"/>
      <c r="MUD23" s="31"/>
      <c r="MUE23" s="159"/>
      <c r="MUF23" s="160"/>
      <c r="MUG23" s="159"/>
      <c r="MUH23" s="159"/>
      <c r="MUI23" s="161"/>
      <c r="MUL23" s="160"/>
      <c r="MUM23" s="158"/>
      <c r="MUN23" s="159"/>
      <c r="MUP23" s="159"/>
      <c r="MUQ23" s="160"/>
      <c r="MUR23" s="158"/>
      <c r="MUS23" s="159"/>
      <c r="MUT23" s="31"/>
      <c r="MUU23" s="159"/>
      <c r="MUV23" s="160"/>
      <c r="MUW23" s="159"/>
      <c r="MUX23" s="159"/>
      <c r="MUY23" s="161"/>
      <c r="MVB23" s="160"/>
      <c r="MVC23" s="158"/>
      <c r="MVD23" s="159"/>
      <c r="MVF23" s="159"/>
      <c r="MVG23" s="160"/>
      <c r="MVH23" s="158"/>
      <c r="MVI23" s="159"/>
      <c r="MVJ23" s="31"/>
      <c r="MVK23" s="159"/>
      <c r="MVL23" s="160"/>
      <c r="MVM23" s="159"/>
      <c r="MVN23" s="159"/>
      <c r="MVO23" s="161"/>
      <c r="MVR23" s="160"/>
      <c r="MVS23" s="158"/>
      <c r="MVT23" s="159"/>
      <c r="MVV23" s="159"/>
      <c r="MVW23" s="160"/>
      <c r="MVX23" s="158"/>
      <c r="MVY23" s="159"/>
      <c r="MVZ23" s="31"/>
      <c r="MWA23" s="159"/>
      <c r="MWB23" s="160"/>
      <c r="MWC23" s="159"/>
      <c r="MWD23" s="159"/>
      <c r="MWE23" s="161"/>
      <c r="MWH23" s="160"/>
      <c r="MWI23" s="158"/>
      <c r="MWJ23" s="159"/>
      <c r="MWL23" s="159"/>
      <c r="MWM23" s="160"/>
      <c r="MWN23" s="158"/>
      <c r="MWO23" s="159"/>
      <c r="MWP23" s="31"/>
      <c r="MWQ23" s="159"/>
      <c r="MWR23" s="160"/>
      <c r="MWS23" s="159"/>
      <c r="MWT23" s="159"/>
      <c r="MWU23" s="161"/>
      <c r="MWX23" s="160"/>
      <c r="MWY23" s="158"/>
      <c r="MWZ23" s="159"/>
      <c r="MXB23" s="159"/>
      <c r="MXC23" s="160"/>
      <c r="MXD23" s="158"/>
      <c r="MXE23" s="159"/>
      <c r="MXF23" s="31"/>
      <c r="MXG23" s="159"/>
      <c r="MXH23" s="160"/>
      <c r="MXI23" s="159"/>
      <c r="MXJ23" s="159"/>
      <c r="MXK23" s="161"/>
      <c r="MXN23" s="160"/>
      <c r="MXO23" s="158"/>
      <c r="MXP23" s="159"/>
      <c r="MXR23" s="159"/>
      <c r="MXS23" s="160"/>
      <c r="MXT23" s="158"/>
      <c r="MXU23" s="159"/>
      <c r="MXV23" s="31"/>
      <c r="MXW23" s="159"/>
      <c r="MXX23" s="160"/>
      <c r="MXY23" s="159"/>
      <c r="MXZ23" s="159"/>
      <c r="MYA23" s="161"/>
      <c r="MYD23" s="160"/>
      <c r="MYE23" s="158"/>
      <c r="MYF23" s="159"/>
      <c r="MYH23" s="159"/>
      <c r="MYI23" s="160"/>
      <c r="MYJ23" s="158"/>
      <c r="MYK23" s="159"/>
      <c r="MYL23" s="31"/>
      <c r="MYM23" s="159"/>
      <c r="MYN23" s="160"/>
      <c r="MYO23" s="159"/>
      <c r="MYP23" s="159"/>
      <c r="MYQ23" s="161"/>
      <c r="MYT23" s="160"/>
      <c r="MYU23" s="158"/>
      <c r="MYV23" s="159"/>
      <c r="MYX23" s="159"/>
      <c r="MYY23" s="160"/>
      <c r="MYZ23" s="158"/>
      <c r="MZA23" s="159"/>
      <c r="MZB23" s="31"/>
      <c r="MZC23" s="159"/>
      <c r="MZD23" s="160"/>
      <c r="MZE23" s="159"/>
      <c r="MZF23" s="159"/>
      <c r="MZG23" s="161"/>
      <c r="MZJ23" s="160"/>
      <c r="MZK23" s="158"/>
      <c r="MZL23" s="159"/>
      <c r="MZN23" s="159"/>
      <c r="MZO23" s="160"/>
      <c r="MZP23" s="158"/>
      <c r="MZQ23" s="159"/>
      <c r="MZR23" s="31"/>
      <c r="MZS23" s="159"/>
      <c r="MZT23" s="160"/>
      <c r="MZU23" s="159"/>
      <c r="MZV23" s="159"/>
      <c r="MZW23" s="161"/>
      <c r="MZZ23" s="160"/>
      <c r="NAA23" s="158"/>
      <c r="NAB23" s="159"/>
      <c r="NAD23" s="159"/>
      <c r="NAE23" s="160"/>
      <c r="NAF23" s="158"/>
      <c r="NAG23" s="159"/>
      <c r="NAH23" s="31"/>
      <c r="NAI23" s="159"/>
      <c r="NAJ23" s="160"/>
      <c r="NAK23" s="159"/>
      <c r="NAL23" s="159"/>
      <c r="NAM23" s="161"/>
      <c r="NAP23" s="160"/>
      <c r="NAQ23" s="158"/>
      <c r="NAR23" s="159"/>
      <c r="NAT23" s="159"/>
      <c r="NAU23" s="160"/>
      <c r="NAV23" s="158"/>
      <c r="NAW23" s="159"/>
      <c r="NAX23" s="31"/>
      <c r="NAY23" s="159"/>
      <c r="NAZ23" s="160"/>
      <c r="NBA23" s="159"/>
      <c r="NBB23" s="159"/>
      <c r="NBC23" s="161"/>
      <c r="NBF23" s="160"/>
      <c r="NBG23" s="158"/>
      <c r="NBH23" s="159"/>
      <c r="NBJ23" s="159"/>
      <c r="NBK23" s="160"/>
      <c r="NBL23" s="158"/>
      <c r="NBM23" s="159"/>
      <c r="NBN23" s="31"/>
      <c r="NBO23" s="159"/>
      <c r="NBP23" s="160"/>
      <c r="NBQ23" s="159"/>
      <c r="NBR23" s="159"/>
      <c r="NBS23" s="161"/>
      <c r="NBV23" s="160"/>
      <c r="NBW23" s="158"/>
      <c r="NBX23" s="159"/>
      <c r="NBZ23" s="159"/>
      <c r="NCA23" s="160"/>
      <c r="NCB23" s="158"/>
      <c r="NCC23" s="159"/>
      <c r="NCD23" s="31"/>
      <c r="NCE23" s="159"/>
      <c r="NCF23" s="160"/>
      <c r="NCG23" s="159"/>
      <c r="NCH23" s="159"/>
      <c r="NCI23" s="161"/>
      <c r="NCL23" s="160"/>
      <c r="NCM23" s="158"/>
      <c r="NCN23" s="159"/>
      <c r="NCP23" s="159"/>
      <c r="NCQ23" s="160"/>
      <c r="NCR23" s="158"/>
      <c r="NCS23" s="159"/>
      <c r="NCT23" s="31"/>
      <c r="NCU23" s="159"/>
      <c r="NCV23" s="160"/>
      <c r="NCW23" s="159"/>
      <c r="NCX23" s="159"/>
      <c r="NCY23" s="161"/>
      <c r="NDB23" s="160"/>
      <c r="NDC23" s="158"/>
      <c r="NDD23" s="159"/>
      <c r="NDF23" s="159"/>
      <c r="NDG23" s="160"/>
      <c r="NDH23" s="158"/>
      <c r="NDI23" s="159"/>
      <c r="NDJ23" s="31"/>
      <c r="NDK23" s="159"/>
      <c r="NDL23" s="160"/>
      <c r="NDM23" s="159"/>
      <c r="NDN23" s="159"/>
      <c r="NDO23" s="161"/>
      <c r="NDR23" s="160"/>
      <c r="NDS23" s="158"/>
      <c r="NDT23" s="159"/>
      <c r="NDV23" s="159"/>
      <c r="NDW23" s="160"/>
      <c r="NDX23" s="158"/>
      <c r="NDY23" s="159"/>
      <c r="NDZ23" s="31"/>
      <c r="NEA23" s="159"/>
      <c r="NEB23" s="160"/>
      <c r="NEC23" s="159"/>
      <c r="NED23" s="159"/>
      <c r="NEE23" s="161"/>
      <c r="NEH23" s="160"/>
      <c r="NEI23" s="158"/>
      <c r="NEJ23" s="159"/>
      <c r="NEL23" s="159"/>
      <c r="NEM23" s="160"/>
      <c r="NEN23" s="158"/>
      <c r="NEO23" s="159"/>
      <c r="NEP23" s="31"/>
      <c r="NEQ23" s="159"/>
      <c r="NER23" s="160"/>
      <c r="NES23" s="159"/>
      <c r="NET23" s="159"/>
      <c r="NEU23" s="161"/>
      <c r="NEX23" s="160"/>
      <c r="NEY23" s="158"/>
      <c r="NEZ23" s="159"/>
      <c r="NFB23" s="159"/>
      <c r="NFC23" s="160"/>
      <c r="NFD23" s="158"/>
      <c r="NFE23" s="159"/>
      <c r="NFF23" s="31"/>
      <c r="NFG23" s="159"/>
      <c r="NFH23" s="160"/>
      <c r="NFI23" s="159"/>
      <c r="NFJ23" s="159"/>
      <c r="NFK23" s="161"/>
      <c r="NFN23" s="160"/>
      <c r="NFO23" s="158"/>
      <c r="NFP23" s="159"/>
      <c r="NFR23" s="159"/>
      <c r="NFS23" s="160"/>
      <c r="NFT23" s="158"/>
      <c r="NFU23" s="159"/>
      <c r="NFV23" s="31"/>
      <c r="NFW23" s="159"/>
      <c r="NFX23" s="160"/>
      <c r="NFY23" s="159"/>
      <c r="NFZ23" s="159"/>
      <c r="NGA23" s="161"/>
      <c r="NGD23" s="160"/>
      <c r="NGE23" s="158"/>
      <c r="NGF23" s="159"/>
      <c r="NGH23" s="159"/>
      <c r="NGI23" s="160"/>
      <c r="NGJ23" s="158"/>
      <c r="NGK23" s="159"/>
      <c r="NGL23" s="31"/>
      <c r="NGM23" s="159"/>
      <c r="NGN23" s="160"/>
      <c r="NGO23" s="159"/>
      <c r="NGP23" s="159"/>
      <c r="NGQ23" s="161"/>
      <c r="NGT23" s="160"/>
      <c r="NGU23" s="158"/>
      <c r="NGV23" s="159"/>
      <c r="NGX23" s="159"/>
      <c r="NGY23" s="160"/>
      <c r="NGZ23" s="158"/>
      <c r="NHA23" s="159"/>
      <c r="NHB23" s="31"/>
      <c r="NHC23" s="159"/>
      <c r="NHD23" s="160"/>
      <c r="NHE23" s="159"/>
      <c r="NHF23" s="159"/>
      <c r="NHG23" s="161"/>
      <c r="NHJ23" s="160"/>
      <c r="NHK23" s="158"/>
      <c r="NHL23" s="159"/>
      <c r="NHN23" s="159"/>
      <c r="NHO23" s="160"/>
      <c r="NHP23" s="158"/>
      <c r="NHQ23" s="159"/>
      <c r="NHR23" s="31"/>
      <c r="NHS23" s="159"/>
      <c r="NHT23" s="160"/>
      <c r="NHU23" s="159"/>
      <c r="NHV23" s="159"/>
      <c r="NHW23" s="161"/>
      <c r="NHZ23" s="160"/>
      <c r="NIA23" s="158"/>
      <c r="NIB23" s="159"/>
      <c r="NID23" s="159"/>
      <c r="NIE23" s="160"/>
      <c r="NIF23" s="158"/>
      <c r="NIG23" s="159"/>
      <c r="NIH23" s="31"/>
      <c r="NII23" s="159"/>
      <c r="NIJ23" s="160"/>
      <c r="NIK23" s="159"/>
      <c r="NIL23" s="159"/>
      <c r="NIM23" s="161"/>
      <c r="NIP23" s="160"/>
      <c r="NIQ23" s="158"/>
      <c r="NIR23" s="159"/>
      <c r="NIT23" s="159"/>
      <c r="NIU23" s="160"/>
      <c r="NIV23" s="158"/>
      <c r="NIW23" s="159"/>
      <c r="NIX23" s="31"/>
      <c r="NIY23" s="159"/>
      <c r="NIZ23" s="160"/>
      <c r="NJA23" s="159"/>
      <c r="NJB23" s="159"/>
      <c r="NJC23" s="161"/>
      <c r="NJF23" s="160"/>
      <c r="NJG23" s="158"/>
      <c r="NJH23" s="159"/>
      <c r="NJJ23" s="159"/>
      <c r="NJK23" s="160"/>
      <c r="NJL23" s="158"/>
      <c r="NJM23" s="159"/>
      <c r="NJN23" s="31"/>
      <c r="NJO23" s="159"/>
      <c r="NJP23" s="160"/>
      <c r="NJQ23" s="159"/>
      <c r="NJR23" s="159"/>
      <c r="NJS23" s="161"/>
      <c r="NJV23" s="160"/>
      <c r="NJW23" s="158"/>
      <c r="NJX23" s="159"/>
      <c r="NJZ23" s="159"/>
      <c r="NKA23" s="160"/>
      <c r="NKB23" s="158"/>
      <c r="NKC23" s="159"/>
      <c r="NKD23" s="31"/>
      <c r="NKE23" s="159"/>
      <c r="NKF23" s="160"/>
      <c r="NKG23" s="159"/>
      <c r="NKH23" s="159"/>
      <c r="NKI23" s="161"/>
      <c r="NKL23" s="160"/>
      <c r="NKM23" s="158"/>
      <c r="NKN23" s="159"/>
      <c r="NKP23" s="159"/>
      <c r="NKQ23" s="160"/>
      <c r="NKR23" s="158"/>
      <c r="NKS23" s="159"/>
      <c r="NKT23" s="31"/>
      <c r="NKU23" s="159"/>
      <c r="NKV23" s="160"/>
      <c r="NKW23" s="159"/>
      <c r="NKX23" s="159"/>
      <c r="NKY23" s="161"/>
      <c r="NLB23" s="160"/>
      <c r="NLC23" s="158"/>
      <c r="NLD23" s="159"/>
      <c r="NLF23" s="159"/>
      <c r="NLG23" s="160"/>
      <c r="NLH23" s="158"/>
      <c r="NLI23" s="159"/>
      <c r="NLJ23" s="31"/>
      <c r="NLK23" s="159"/>
      <c r="NLL23" s="160"/>
      <c r="NLM23" s="159"/>
      <c r="NLN23" s="159"/>
      <c r="NLO23" s="161"/>
      <c r="NLR23" s="160"/>
      <c r="NLS23" s="158"/>
      <c r="NLT23" s="159"/>
      <c r="NLV23" s="159"/>
      <c r="NLW23" s="160"/>
      <c r="NLX23" s="158"/>
      <c r="NLY23" s="159"/>
      <c r="NLZ23" s="31"/>
      <c r="NMA23" s="159"/>
      <c r="NMB23" s="160"/>
      <c r="NMC23" s="159"/>
      <c r="NMD23" s="159"/>
      <c r="NME23" s="161"/>
      <c r="NMH23" s="160"/>
      <c r="NMI23" s="158"/>
      <c r="NMJ23" s="159"/>
      <c r="NML23" s="159"/>
      <c r="NMM23" s="160"/>
      <c r="NMN23" s="158"/>
      <c r="NMO23" s="159"/>
      <c r="NMP23" s="31"/>
      <c r="NMQ23" s="159"/>
      <c r="NMR23" s="160"/>
      <c r="NMS23" s="159"/>
      <c r="NMT23" s="159"/>
      <c r="NMU23" s="161"/>
      <c r="NMX23" s="160"/>
      <c r="NMY23" s="158"/>
      <c r="NMZ23" s="159"/>
      <c r="NNB23" s="159"/>
      <c r="NNC23" s="160"/>
      <c r="NND23" s="158"/>
      <c r="NNE23" s="159"/>
      <c r="NNF23" s="31"/>
      <c r="NNG23" s="159"/>
      <c r="NNH23" s="160"/>
      <c r="NNI23" s="159"/>
      <c r="NNJ23" s="159"/>
      <c r="NNK23" s="161"/>
      <c r="NNN23" s="160"/>
      <c r="NNO23" s="158"/>
      <c r="NNP23" s="159"/>
      <c r="NNR23" s="159"/>
      <c r="NNS23" s="160"/>
      <c r="NNT23" s="158"/>
      <c r="NNU23" s="159"/>
      <c r="NNV23" s="31"/>
      <c r="NNW23" s="159"/>
      <c r="NNX23" s="160"/>
      <c r="NNY23" s="159"/>
      <c r="NNZ23" s="159"/>
      <c r="NOA23" s="161"/>
      <c r="NOD23" s="160"/>
      <c r="NOE23" s="158"/>
      <c r="NOF23" s="159"/>
      <c r="NOH23" s="159"/>
      <c r="NOI23" s="160"/>
      <c r="NOJ23" s="158"/>
      <c r="NOK23" s="159"/>
      <c r="NOL23" s="31"/>
      <c r="NOM23" s="159"/>
      <c r="NON23" s="160"/>
      <c r="NOO23" s="159"/>
      <c r="NOP23" s="159"/>
      <c r="NOQ23" s="161"/>
      <c r="NOT23" s="160"/>
      <c r="NOU23" s="158"/>
      <c r="NOV23" s="159"/>
      <c r="NOX23" s="159"/>
      <c r="NOY23" s="160"/>
      <c r="NOZ23" s="158"/>
      <c r="NPA23" s="159"/>
      <c r="NPB23" s="31"/>
      <c r="NPC23" s="159"/>
      <c r="NPD23" s="160"/>
      <c r="NPE23" s="159"/>
      <c r="NPF23" s="159"/>
      <c r="NPG23" s="161"/>
      <c r="NPJ23" s="160"/>
      <c r="NPK23" s="158"/>
      <c r="NPL23" s="159"/>
      <c r="NPN23" s="159"/>
      <c r="NPO23" s="160"/>
      <c r="NPP23" s="158"/>
      <c r="NPQ23" s="159"/>
      <c r="NPR23" s="31"/>
      <c r="NPS23" s="159"/>
      <c r="NPT23" s="160"/>
      <c r="NPU23" s="159"/>
      <c r="NPV23" s="159"/>
      <c r="NPW23" s="161"/>
      <c r="NPZ23" s="160"/>
      <c r="NQA23" s="158"/>
      <c r="NQB23" s="159"/>
      <c r="NQD23" s="159"/>
      <c r="NQE23" s="160"/>
      <c r="NQF23" s="158"/>
      <c r="NQG23" s="159"/>
      <c r="NQH23" s="31"/>
      <c r="NQI23" s="159"/>
      <c r="NQJ23" s="160"/>
      <c r="NQK23" s="159"/>
      <c r="NQL23" s="159"/>
      <c r="NQM23" s="161"/>
      <c r="NQP23" s="160"/>
      <c r="NQQ23" s="158"/>
      <c r="NQR23" s="159"/>
      <c r="NQT23" s="159"/>
      <c r="NQU23" s="160"/>
      <c r="NQV23" s="158"/>
      <c r="NQW23" s="159"/>
      <c r="NQX23" s="31"/>
      <c r="NQY23" s="159"/>
      <c r="NQZ23" s="160"/>
      <c r="NRA23" s="159"/>
      <c r="NRB23" s="159"/>
      <c r="NRC23" s="161"/>
      <c r="NRF23" s="160"/>
      <c r="NRG23" s="158"/>
      <c r="NRH23" s="159"/>
      <c r="NRJ23" s="159"/>
      <c r="NRK23" s="160"/>
      <c r="NRL23" s="158"/>
      <c r="NRM23" s="159"/>
      <c r="NRN23" s="31"/>
      <c r="NRO23" s="159"/>
      <c r="NRP23" s="160"/>
      <c r="NRQ23" s="159"/>
      <c r="NRR23" s="159"/>
      <c r="NRS23" s="161"/>
      <c r="NRV23" s="160"/>
      <c r="NRW23" s="158"/>
      <c r="NRX23" s="159"/>
      <c r="NRZ23" s="159"/>
      <c r="NSA23" s="160"/>
      <c r="NSB23" s="158"/>
      <c r="NSC23" s="159"/>
      <c r="NSD23" s="31"/>
      <c r="NSE23" s="159"/>
      <c r="NSF23" s="160"/>
      <c r="NSG23" s="159"/>
      <c r="NSH23" s="159"/>
      <c r="NSI23" s="161"/>
      <c r="NSL23" s="160"/>
      <c r="NSM23" s="158"/>
      <c r="NSN23" s="159"/>
      <c r="NSP23" s="159"/>
      <c r="NSQ23" s="160"/>
      <c r="NSR23" s="158"/>
      <c r="NSS23" s="159"/>
      <c r="NST23" s="31"/>
      <c r="NSU23" s="159"/>
      <c r="NSV23" s="160"/>
      <c r="NSW23" s="159"/>
      <c r="NSX23" s="159"/>
      <c r="NSY23" s="161"/>
      <c r="NTB23" s="160"/>
      <c r="NTC23" s="158"/>
      <c r="NTD23" s="159"/>
      <c r="NTF23" s="159"/>
      <c r="NTG23" s="160"/>
      <c r="NTH23" s="158"/>
      <c r="NTI23" s="159"/>
      <c r="NTJ23" s="31"/>
      <c r="NTK23" s="159"/>
      <c r="NTL23" s="160"/>
      <c r="NTM23" s="159"/>
      <c r="NTN23" s="159"/>
      <c r="NTO23" s="161"/>
      <c r="NTR23" s="160"/>
      <c r="NTS23" s="158"/>
      <c r="NTT23" s="159"/>
      <c r="NTV23" s="159"/>
      <c r="NTW23" s="160"/>
      <c r="NTX23" s="158"/>
      <c r="NTY23" s="159"/>
      <c r="NTZ23" s="31"/>
      <c r="NUA23" s="159"/>
      <c r="NUB23" s="160"/>
      <c r="NUC23" s="159"/>
      <c r="NUD23" s="159"/>
      <c r="NUE23" s="161"/>
      <c r="NUH23" s="160"/>
      <c r="NUI23" s="158"/>
      <c r="NUJ23" s="159"/>
      <c r="NUL23" s="159"/>
      <c r="NUM23" s="160"/>
      <c r="NUN23" s="158"/>
      <c r="NUO23" s="159"/>
      <c r="NUP23" s="31"/>
      <c r="NUQ23" s="159"/>
      <c r="NUR23" s="160"/>
      <c r="NUS23" s="159"/>
      <c r="NUT23" s="159"/>
      <c r="NUU23" s="161"/>
      <c r="NUX23" s="160"/>
      <c r="NUY23" s="158"/>
      <c r="NUZ23" s="159"/>
      <c r="NVB23" s="159"/>
      <c r="NVC23" s="160"/>
      <c r="NVD23" s="158"/>
      <c r="NVE23" s="159"/>
      <c r="NVF23" s="31"/>
      <c r="NVG23" s="159"/>
      <c r="NVH23" s="160"/>
      <c r="NVI23" s="159"/>
      <c r="NVJ23" s="159"/>
      <c r="NVK23" s="161"/>
      <c r="NVN23" s="160"/>
      <c r="NVO23" s="158"/>
      <c r="NVP23" s="159"/>
      <c r="NVR23" s="159"/>
      <c r="NVS23" s="160"/>
      <c r="NVT23" s="158"/>
      <c r="NVU23" s="159"/>
      <c r="NVV23" s="31"/>
      <c r="NVW23" s="159"/>
      <c r="NVX23" s="160"/>
      <c r="NVY23" s="159"/>
      <c r="NVZ23" s="159"/>
      <c r="NWA23" s="161"/>
      <c r="NWD23" s="160"/>
      <c r="NWE23" s="158"/>
      <c r="NWF23" s="159"/>
      <c r="NWH23" s="159"/>
      <c r="NWI23" s="160"/>
      <c r="NWJ23" s="158"/>
      <c r="NWK23" s="159"/>
      <c r="NWL23" s="31"/>
      <c r="NWM23" s="159"/>
      <c r="NWN23" s="160"/>
      <c r="NWO23" s="159"/>
      <c r="NWP23" s="159"/>
      <c r="NWQ23" s="161"/>
      <c r="NWT23" s="160"/>
      <c r="NWU23" s="158"/>
      <c r="NWV23" s="159"/>
      <c r="NWX23" s="159"/>
      <c r="NWY23" s="160"/>
      <c r="NWZ23" s="158"/>
      <c r="NXA23" s="159"/>
      <c r="NXB23" s="31"/>
      <c r="NXC23" s="159"/>
      <c r="NXD23" s="160"/>
      <c r="NXE23" s="159"/>
      <c r="NXF23" s="159"/>
      <c r="NXG23" s="161"/>
      <c r="NXJ23" s="160"/>
      <c r="NXK23" s="158"/>
      <c r="NXL23" s="159"/>
      <c r="NXN23" s="159"/>
      <c r="NXO23" s="160"/>
      <c r="NXP23" s="158"/>
      <c r="NXQ23" s="159"/>
      <c r="NXR23" s="31"/>
      <c r="NXS23" s="159"/>
      <c r="NXT23" s="160"/>
      <c r="NXU23" s="159"/>
      <c r="NXV23" s="159"/>
      <c r="NXW23" s="161"/>
      <c r="NXZ23" s="160"/>
      <c r="NYA23" s="158"/>
      <c r="NYB23" s="159"/>
      <c r="NYD23" s="159"/>
      <c r="NYE23" s="160"/>
      <c r="NYF23" s="158"/>
      <c r="NYG23" s="159"/>
      <c r="NYH23" s="31"/>
      <c r="NYI23" s="159"/>
      <c r="NYJ23" s="160"/>
      <c r="NYK23" s="159"/>
      <c r="NYL23" s="159"/>
      <c r="NYM23" s="161"/>
      <c r="NYP23" s="160"/>
      <c r="NYQ23" s="158"/>
      <c r="NYR23" s="159"/>
      <c r="NYT23" s="159"/>
      <c r="NYU23" s="160"/>
      <c r="NYV23" s="158"/>
      <c r="NYW23" s="159"/>
      <c r="NYX23" s="31"/>
      <c r="NYY23" s="159"/>
      <c r="NYZ23" s="160"/>
      <c r="NZA23" s="159"/>
      <c r="NZB23" s="159"/>
      <c r="NZC23" s="161"/>
      <c r="NZF23" s="160"/>
      <c r="NZG23" s="158"/>
      <c r="NZH23" s="159"/>
      <c r="NZJ23" s="159"/>
      <c r="NZK23" s="160"/>
      <c r="NZL23" s="158"/>
      <c r="NZM23" s="159"/>
      <c r="NZN23" s="31"/>
      <c r="NZO23" s="159"/>
      <c r="NZP23" s="160"/>
      <c r="NZQ23" s="159"/>
      <c r="NZR23" s="159"/>
      <c r="NZS23" s="161"/>
      <c r="NZV23" s="160"/>
      <c r="NZW23" s="158"/>
      <c r="NZX23" s="159"/>
      <c r="NZZ23" s="159"/>
      <c r="OAA23" s="160"/>
      <c r="OAB23" s="158"/>
      <c r="OAC23" s="159"/>
      <c r="OAD23" s="31"/>
      <c r="OAE23" s="159"/>
      <c r="OAF23" s="160"/>
      <c r="OAG23" s="159"/>
      <c r="OAH23" s="159"/>
      <c r="OAI23" s="161"/>
      <c r="OAL23" s="160"/>
      <c r="OAM23" s="158"/>
      <c r="OAN23" s="159"/>
      <c r="OAP23" s="159"/>
      <c r="OAQ23" s="160"/>
      <c r="OAR23" s="158"/>
      <c r="OAS23" s="159"/>
      <c r="OAT23" s="31"/>
      <c r="OAU23" s="159"/>
      <c r="OAV23" s="160"/>
      <c r="OAW23" s="159"/>
      <c r="OAX23" s="159"/>
      <c r="OAY23" s="161"/>
      <c r="OBB23" s="160"/>
      <c r="OBC23" s="158"/>
      <c r="OBD23" s="159"/>
      <c r="OBF23" s="159"/>
      <c r="OBG23" s="160"/>
      <c r="OBH23" s="158"/>
      <c r="OBI23" s="159"/>
      <c r="OBJ23" s="31"/>
      <c r="OBK23" s="159"/>
      <c r="OBL23" s="160"/>
      <c r="OBM23" s="159"/>
      <c r="OBN23" s="159"/>
      <c r="OBO23" s="161"/>
      <c r="OBR23" s="160"/>
      <c r="OBS23" s="158"/>
      <c r="OBT23" s="159"/>
      <c r="OBV23" s="159"/>
      <c r="OBW23" s="160"/>
      <c r="OBX23" s="158"/>
      <c r="OBY23" s="159"/>
      <c r="OBZ23" s="31"/>
      <c r="OCA23" s="159"/>
      <c r="OCB23" s="160"/>
      <c r="OCC23" s="159"/>
      <c r="OCD23" s="159"/>
      <c r="OCE23" s="161"/>
      <c r="OCH23" s="160"/>
      <c r="OCI23" s="158"/>
      <c r="OCJ23" s="159"/>
      <c r="OCL23" s="159"/>
      <c r="OCM23" s="160"/>
      <c r="OCN23" s="158"/>
      <c r="OCO23" s="159"/>
      <c r="OCP23" s="31"/>
      <c r="OCQ23" s="159"/>
      <c r="OCR23" s="160"/>
      <c r="OCS23" s="159"/>
      <c r="OCT23" s="159"/>
      <c r="OCU23" s="161"/>
      <c r="OCX23" s="160"/>
      <c r="OCY23" s="158"/>
      <c r="OCZ23" s="159"/>
      <c r="ODB23" s="159"/>
      <c r="ODC23" s="160"/>
      <c r="ODD23" s="158"/>
      <c r="ODE23" s="159"/>
      <c r="ODF23" s="31"/>
      <c r="ODG23" s="159"/>
      <c r="ODH23" s="160"/>
      <c r="ODI23" s="159"/>
      <c r="ODJ23" s="159"/>
      <c r="ODK23" s="161"/>
      <c r="ODN23" s="160"/>
      <c r="ODO23" s="158"/>
      <c r="ODP23" s="159"/>
      <c r="ODR23" s="159"/>
      <c r="ODS23" s="160"/>
      <c r="ODT23" s="158"/>
      <c r="ODU23" s="159"/>
      <c r="ODV23" s="31"/>
      <c r="ODW23" s="159"/>
      <c r="ODX23" s="160"/>
      <c r="ODY23" s="159"/>
      <c r="ODZ23" s="159"/>
      <c r="OEA23" s="161"/>
      <c r="OED23" s="160"/>
      <c r="OEE23" s="158"/>
      <c r="OEF23" s="159"/>
      <c r="OEH23" s="159"/>
      <c r="OEI23" s="160"/>
      <c r="OEJ23" s="158"/>
      <c r="OEK23" s="159"/>
      <c r="OEL23" s="31"/>
      <c r="OEM23" s="159"/>
      <c r="OEN23" s="160"/>
      <c r="OEO23" s="159"/>
      <c r="OEP23" s="159"/>
      <c r="OEQ23" s="161"/>
      <c r="OET23" s="160"/>
      <c r="OEU23" s="158"/>
      <c r="OEV23" s="159"/>
      <c r="OEX23" s="159"/>
      <c r="OEY23" s="160"/>
      <c r="OEZ23" s="158"/>
      <c r="OFA23" s="159"/>
      <c r="OFB23" s="31"/>
      <c r="OFC23" s="159"/>
      <c r="OFD23" s="160"/>
      <c r="OFE23" s="159"/>
      <c r="OFF23" s="159"/>
      <c r="OFG23" s="161"/>
      <c r="OFJ23" s="160"/>
      <c r="OFK23" s="158"/>
      <c r="OFL23" s="159"/>
      <c r="OFN23" s="159"/>
      <c r="OFO23" s="160"/>
      <c r="OFP23" s="158"/>
      <c r="OFQ23" s="159"/>
      <c r="OFR23" s="31"/>
      <c r="OFS23" s="159"/>
      <c r="OFT23" s="160"/>
      <c r="OFU23" s="159"/>
      <c r="OFV23" s="159"/>
      <c r="OFW23" s="161"/>
      <c r="OFZ23" s="160"/>
      <c r="OGA23" s="158"/>
      <c r="OGB23" s="159"/>
      <c r="OGD23" s="159"/>
      <c r="OGE23" s="160"/>
      <c r="OGF23" s="158"/>
      <c r="OGG23" s="159"/>
      <c r="OGH23" s="31"/>
      <c r="OGI23" s="159"/>
      <c r="OGJ23" s="160"/>
      <c r="OGK23" s="159"/>
      <c r="OGL23" s="159"/>
      <c r="OGM23" s="161"/>
      <c r="OGP23" s="160"/>
      <c r="OGQ23" s="158"/>
      <c r="OGR23" s="159"/>
      <c r="OGT23" s="159"/>
      <c r="OGU23" s="160"/>
      <c r="OGV23" s="158"/>
      <c r="OGW23" s="159"/>
      <c r="OGX23" s="31"/>
      <c r="OGY23" s="159"/>
      <c r="OGZ23" s="160"/>
      <c r="OHA23" s="159"/>
      <c r="OHB23" s="159"/>
      <c r="OHC23" s="161"/>
      <c r="OHF23" s="160"/>
      <c r="OHG23" s="158"/>
      <c r="OHH23" s="159"/>
      <c r="OHJ23" s="159"/>
      <c r="OHK23" s="160"/>
      <c r="OHL23" s="158"/>
      <c r="OHM23" s="159"/>
      <c r="OHN23" s="31"/>
      <c r="OHO23" s="159"/>
      <c r="OHP23" s="160"/>
      <c r="OHQ23" s="159"/>
      <c r="OHR23" s="159"/>
      <c r="OHS23" s="161"/>
      <c r="OHV23" s="160"/>
      <c r="OHW23" s="158"/>
      <c r="OHX23" s="159"/>
      <c r="OHZ23" s="159"/>
      <c r="OIA23" s="160"/>
      <c r="OIB23" s="158"/>
      <c r="OIC23" s="159"/>
      <c r="OID23" s="31"/>
      <c r="OIE23" s="159"/>
      <c r="OIF23" s="160"/>
      <c r="OIG23" s="159"/>
      <c r="OIH23" s="159"/>
      <c r="OII23" s="161"/>
      <c r="OIL23" s="160"/>
      <c r="OIM23" s="158"/>
      <c r="OIN23" s="159"/>
      <c r="OIP23" s="159"/>
      <c r="OIQ23" s="160"/>
      <c r="OIR23" s="158"/>
      <c r="OIS23" s="159"/>
      <c r="OIT23" s="31"/>
      <c r="OIU23" s="159"/>
      <c r="OIV23" s="160"/>
      <c r="OIW23" s="159"/>
      <c r="OIX23" s="159"/>
      <c r="OIY23" s="161"/>
      <c r="OJB23" s="160"/>
      <c r="OJC23" s="158"/>
      <c r="OJD23" s="159"/>
      <c r="OJF23" s="159"/>
      <c r="OJG23" s="160"/>
      <c r="OJH23" s="158"/>
      <c r="OJI23" s="159"/>
      <c r="OJJ23" s="31"/>
      <c r="OJK23" s="159"/>
      <c r="OJL23" s="160"/>
      <c r="OJM23" s="159"/>
      <c r="OJN23" s="159"/>
      <c r="OJO23" s="161"/>
      <c r="OJR23" s="160"/>
      <c r="OJS23" s="158"/>
      <c r="OJT23" s="159"/>
      <c r="OJV23" s="159"/>
      <c r="OJW23" s="160"/>
      <c r="OJX23" s="158"/>
      <c r="OJY23" s="159"/>
      <c r="OJZ23" s="31"/>
      <c r="OKA23" s="159"/>
      <c r="OKB23" s="160"/>
      <c r="OKC23" s="159"/>
      <c r="OKD23" s="159"/>
      <c r="OKE23" s="161"/>
      <c r="OKH23" s="160"/>
      <c r="OKI23" s="158"/>
      <c r="OKJ23" s="159"/>
      <c r="OKL23" s="159"/>
      <c r="OKM23" s="160"/>
      <c r="OKN23" s="158"/>
      <c r="OKO23" s="159"/>
      <c r="OKP23" s="31"/>
      <c r="OKQ23" s="159"/>
      <c r="OKR23" s="160"/>
      <c r="OKS23" s="159"/>
      <c r="OKT23" s="159"/>
      <c r="OKU23" s="161"/>
      <c r="OKX23" s="160"/>
      <c r="OKY23" s="158"/>
      <c r="OKZ23" s="159"/>
      <c r="OLB23" s="159"/>
      <c r="OLC23" s="160"/>
      <c r="OLD23" s="158"/>
      <c r="OLE23" s="159"/>
      <c r="OLF23" s="31"/>
      <c r="OLG23" s="159"/>
      <c r="OLH23" s="160"/>
      <c r="OLI23" s="159"/>
      <c r="OLJ23" s="159"/>
      <c r="OLK23" s="161"/>
      <c r="OLN23" s="160"/>
      <c r="OLO23" s="158"/>
      <c r="OLP23" s="159"/>
      <c r="OLR23" s="159"/>
      <c r="OLS23" s="160"/>
      <c r="OLT23" s="158"/>
      <c r="OLU23" s="159"/>
      <c r="OLV23" s="31"/>
      <c r="OLW23" s="159"/>
      <c r="OLX23" s="160"/>
      <c r="OLY23" s="159"/>
      <c r="OLZ23" s="159"/>
      <c r="OMA23" s="161"/>
      <c r="OMD23" s="160"/>
      <c r="OME23" s="158"/>
      <c r="OMF23" s="159"/>
      <c r="OMH23" s="159"/>
      <c r="OMI23" s="160"/>
      <c r="OMJ23" s="158"/>
      <c r="OMK23" s="159"/>
      <c r="OML23" s="31"/>
      <c r="OMM23" s="159"/>
      <c r="OMN23" s="160"/>
      <c r="OMO23" s="159"/>
      <c r="OMP23" s="159"/>
      <c r="OMQ23" s="161"/>
      <c r="OMT23" s="160"/>
      <c r="OMU23" s="158"/>
      <c r="OMV23" s="159"/>
      <c r="OMX23" s="159"/>
      <c r="OMY23" s="160"/>
      <c r="OMZ23" s="158"/>
      <c r="ONA23" s="159"/>
      <c r="ONB23" s="31"/>
      <c r="ONC23" s="159"/>
      <c r="OND23" s="160"/>
      <c r="ONE23" s="159"/>
      <c r="ONF23" s="159"/>
      <c r="ONG23" s="161"/>
      <c r="ONJ23" s="160"/>
      <c r="ONK23" s="158"/>
      <c r="ONL23" s="159"/>
      <c r="ONN23" s="159"/>
      <c r="ONO23" s="160"/>
      <c r="ONP23" s="158"/>
      <c r="ONQ23" s="159"/>
      <c r="ONR23" s="31"/>
      <c r="ONS23" s="159"/>
      <c r="ONT23" s="160"/>
      <c r="ONU23" s="159"/>
      <c r="ONV23" s="159"/>
      <c r="ONW23" s="161"/>
      <c r="ONZ23" s="160"/>
      <c r="OOA23" s="158"/>
      <c r="OOB23" s="159"/>
      <c r="OOD23" s="159"/>
      <c r="OOE23" s="160"/>
      <c r="OOF23" s="158"/>
      <c r="OOG23" s="159"/>
      <c r="OOH23" s="31"/>
      <c r="OOI23" s="159"/>
      <c r="OOJ23" s="160"/>
      <c r="OOK23" s="159"/>
      <c r="OOL23" s="159"/>
      <c r="OOM23" s="161"/>
      <c r="OOP23" s="160"/>
      <c r="OOQ23" s="158"/>
      <c r="OOR23" s="159"/>
      <c r="OOT23" s="159"/>
      <c r="OOU23" s="160"/>
      <c r="OOV23" s="158"/>
      <c r="OOW23" s="159"/>
      <c r="OOX23" s="31"/>
      <c r="OOY23" s="159"/>
      <c r="OOZ23" s="160"/>
      <c r="OPA23" s="159"/>
      <c r="OPB23" s="159"/>
      <c r="OPC23" s="161"/>
      <c r="OPF23" s="160"/>
      <c r="OPG23" s="158"/>
      <c r="OPH23" s="159"/>
      <c r="OPJ23" s="159"/>
      <c r="OPK23" s="160"/>
      <c r="OPL23" s="158"/>
      <c r="OPM23" s="159"/>
      <c r="OPN23" s="31"/>
      <c r="OPO23" s="159"/>
      <c r="OPP23" s="160"/>
      <c r="OPQ23" s="159"/>
      <c r="OPR23" s="159"/>
      <c r="OPS23" s="161"/>
      <c r="OPV23" s="160"/>
      <c r="OPW23" s="158"/>
      <c r="OPX23" s="159"/>
      <c r="OPZ23" s="159"/>
      <c r="OQA23" s="160"/>
      <c r="OQB23" s="158"/>
      <c r="OQC23" s="159"/>
      <c r="OQD23" s="31"/>
      <c r="OQE23" s="159"/>
      <c r="OQF23" s="160"/>
      <c r="OQG23" s="159"/>
      <c r="OQH23" s="159"/>
      <c r="OQI23" s="161"/>
      <c r="OQL23" s="160"/>
      <c r="OQM23" s="158"/>
      <c r="OQN23" s="159"/>
      <c r="OQP23" s="159"/>
      <c r="OQQ23" s="160"/>
      <c r="OQR23" s="158"/>
      <c r="OQS23" s="159"/>
      <c r="OQT23" s="31"/>
      <c r="OQU23" s="159"/>
      <c r="OQV23" s="160"/>
      <c r="OQW23" s="159"/>
      <c r="OQX23" s="159"/>
      <c r="OQY23" s="161"/>
      <c r="ORB23" s="160"/>
      <c r="ORC23" s="158"/>
      <c r="ORD23" s="159"/>
      <c r="ORF23" s="159"/>
      <c r="ORG23" s="160"/>
      <c r="ORH23" s="158"/>
      <c r="ORI23" s="159"/>
      <c r="ORJ23" s="31"/>
      <c r="ORK23" s="159"/>
      <c r="ORL23" s="160"/>
      <c r="ORM23" s="159"/>
      <c r="ORN23" s="159"/>
      <c r="ORO23" s="161"/>
      <c r="ORR23" s="160"/>
      <c r="ORS23" s="158"/>
      <c r="ORT23" s="159"/>
      <c r="ORV23" s="159"/>
      <c r="ORW23" s="160"/>
      <c r="ORX23" s="158"/>
      <c r="ORY23" s="159"/>
      <c r="ORZ23" s="31"/>
      <c r="OSA23" s="159"/>
      <c r="OSB23" s="160"/>
      <c r="OSC23" s="159"/>
      <c r="OSD23" s="159"/>
      <c r="OSE23" s="161"/>
      <c r="OSH23" s="160"/>
      <c r="OSI23" s="158"/>
      <c r="OSJ23" s="159"/>
      <c r="OSL23" s="159"/>
      <c r="OSM23" s="160"/>
      <c r="OSN23" s="158"/>
      <c r="OSO23" s="159"/>
      <c r="OSP23" s="31"/>
      <c r="OSQ23" s="159"/>
      <c r="OSR23" s="160"/>
      <c r="OSS23" s="159"/>
      <c r="OST23" s="159"/>
      <c r="OSU23" s="161"/>
      <c r="OSX23" s="160"/>
      <c r="OSY23" s="158"/>
      <c r="OSZ23" s="159"/>
      <c r="OTB23" s="159"/>
      <c r="OTC23" s="160"/>
      <c r="OTD23" s="158"/>
      <c r="OTE23" s="159"/>
      <c r="OTF23" s="31"/>
      <c r="OTG23" s="159"/>
      <c r="OTH23" s="160"/>
      <c r="OTI23" s="159"/>
      <c r="OTJ23" s="159"/>
      <c r="OTK23" s="161"/>
      <c r="OTN23" s="160"/>
      <c r="OTO23" s="158"/>
      <c r="OTP23" s="159"/>
      <c r="OTR23" s="159"/>
      <c r="OTS23" s="160"/>
      <c r="OTT23" s="158"/>
      <c r="OTU23" s="159"/>
      <c r="OTV23" s="31"/>
      <c r="OTW23" s="159"/>
      <c r="OTX23" s="160"/>
      <c r="OTY23" s="159"/>
      <c r="OTZ23" s="159"/>
      <c r="OUA23" s="161"/>
      <c r="OUD23" s="160"/>
      <c r="OUE23" s="158"/>
      <c r="OUF23" s="159"/>
      <c r="OUH23" s="159"/>
      <c r="OUI23" s="160"/>
      <c r="OUJ23" s="158"/>
      <c r="OUK23" s="159"/>
      <c r="OUL23" s="31"/>
      <c r="OUM23" s="159"/>
      <c r="OUN23" s="160"/>
      <c r="OUO23" s="159"/>
      <c r="OUP23" s="159"/>
      <c r="OUQ23" s="161"/>
      <c r="OUT23" s="160"/>
      <c r="OUU23" s="158"/>
      <c r="OUV23" s="159"/>
      <c r="OUX23" s="159"/>
      <c r="OUY23" s="160"/>
      <c r="OUZ23" s="158"/>
      <c r="OVA23" s="159"/>
      <c r="OVB23" s="31"/>
      <c r="OVC23" s="159"/>
      <c r="OVD23" s="160"/>
      <c r="OVE23" s="159"/>
      <c r="OVF23" s="159"/>
      <c r="OVG23" s="161"/>
      <c r="OVJ23" s="160"/>
      <c r="OVK23" s="158"/>
      <c r="OVL23" s="159"/>
      <c r="OVN23" s="159"/>
      <c r="OVO23" s="160"/>
      <c r="OVP23" s="158"/>
      <c r="OVQ23" s="159"/>
      <c r="OVR23" s="31"/>
      <c r="OVS23" s="159"/>
      <c r="OVT23" s="160"/>
      <c r="OVU23" s="159"/>
      <c r="OVV23" s="159"/>
      <c r="OVW23" s="161"/>
      <c r="OVZ23" s="160"/>
      <c r="OWA23" s="158"/>
      <c r="OWB23" s="159"/>
      <c r="OWD23" s="159"/>
      <c r="OWE23" s="160"/>
      <c r="OWF23" s="158"/>
      <c r="OWG23" s="159"/>
      <c r="OWH23" s="31"/>
      <c r="OWI23" s="159"/>
      <c r="OWJ23" s="160"/>
      <c r="OWK23" s="159"/>
      <c r="OWL23" s="159"/>
      <c r="OWM23" s="161"/>
      <c r="OWP23" s="160"/>
      <c r="OWQ23" s="158"/>
      <c r="OWR23" s="159"/>
      <c r="OWT23" s="159"/>
      <c r="OWU23" s="160"/>
      <c r="OWV23" s="158"/>
      <c r="OWW23" s="159"/>
      <c r="OWX23" s="31"/>
      <c r="OWY23" s="159"/>
      <c r="OWZ23" s="160"/>
      <c r="OXA23" s="159"/>
      <c r="OXB23" s="159"/>
      <c r="OXC23" s="161"/>
      <c r="OXF23" s="160"/>
      <c r="OXG23" s="158"/>
      <c r="OXH23" s="159"/>
      <c r="OXJ23" s="159"/>
      <c r="OXK23" s="160"/>
      <c r="OXL23" s="158"/>
      <c r="OXM23" s="159"/>
      <c r="OXN23" s="31"/>
      <c r="OXO23" s="159"/>
      <c r="OXP23" s="160"/>
      <c r="OXQ23" s="159"/>
      <c r="OXR23" s="159"/>
      <c r="OXS23" s="161"/>
      <c r="OXV23" s="160"/>
      <c r="OXW23" s="158"/>
      <c r="OXX23" s="159"/>
      <c r="OXZ23" s="159"/>
      <c r="OYA23" s="160"/>
      <c r="OYB23" s="158"/>
      <c r="OYC23" s="159"/>
      <c r="OYD23" s="31"/>
      <c r="OYE23" s="159"/>
      <c r="OYF23" s="160"/>
      <c r="OYG23" s="159"/>
      <c r="OYH23" s="159"/>
      <c r="OYI23" s="161"/>
      <c r="OYL23" s="160"/>
      <c r="OYM23" s="158"/>
      <c r="OYN23" s="159"/>
      <c r="OYP23" s="159"/>
      <c r="OYQ23" s="160"/>
      <c r="OYR23" s="158"/>
      <c r="OYS23" s="159"/>
      <c r="OYT23" s="31"/>
      <c r="OYU23" s="159"/>
      <c r="OYV23" s="160"/>
      <c r="OYW23" s="159"/>
      <c r="OYX23" s="159"/>
      <c r="OYY23" s="161"/>
      <c r="OZB23" s="160"/>
      <c r="OZC23" s="158"/>
      <c r="OZD23" s="159"/>
      <c r="OZF23" s="159"/>
      <c r="OZG23" s="160"/>
      <c r="OZH23" s="158"/>
      <c r="OZI23" s="159"/>
      <c r="OZJ23" s="31"/>
      <c r="OZK23" s="159"/>
      <c r="OZL23" s="160"/>
      <c r="OZM23" s="159"/>
      <c r="OZN23" s="159"/>
      <c r="OZO23" s="161"/>
      <c r="OZR23" s="160"/>
      <c r="OZS23" s="158"/>
      <c r="OZT23" s="159"/>
      <c r="OZV23" s="159"/>
      <c r="OZW23" s="160"/>
      <c r="OZX23" s="158"/>
      <c r="OZY23" s="159"/>
      <c r="OZZ23" s="31"/>
      <c r="PAA23" s="159"/>
      <c r="PAB23" s="160"/>
      <c r="PAC23" s="159"/>
      <c r="PAD23" s="159"/>
      <c r="PAE23" s="161"/>
      <c r="PAH23" s="160"/>
      <c r="PAI23" s="158"/>
      <c r="PAJ23" s="159"/>
      <c r="PAL23" s="159"/>
      <c r="PAM23" s="160"/>
      <c r="PAN23" s="158"/>
      <c r="PAO23" s="159"/>
      <c r="PAP23" s="31"/>
      <c r="PAQ23" s="159"/>
      <c r="PAR23" s="160"/>
      <c r="PAS23" s="159"/>
      <c r="PAT23" s="159"/>
      <c r="PAU23" s="161"/>
      <c r="PAX23" s="160"/>
      <c r="PAY23" s="158"/>
      <c r="PAZ23" s="159"/>
      <c r="PBB23" s="159"/>
      <c r="PBC23" s="160"/>
      <c r="PBD23" s="158"/>
      <c r="PBE23" s="159"/>
      <c r="PBF23" s="31"/>
      <c r="PBG23" s="159"/>
      <c r="PBH23" s="160"/>
      <c r="PBI23" s="159"/>
      <c r="PBJ23" s="159"/>
      <c r="PBK23" s="161"/>
      <c r="PBN23" s="160"/>
      <c r="PBO23" s="158"/>
      <c r="PBP23" s="159"/>
      <c r="PBR23" s="159"/>
      <c r="PBS23" s="160"/>
      <c r="PBT23" s="158"/>
      <c r="PBU23" s="159"/>
      <c r="PBV23" s="31"/>
      <c r="PBW23" s="159"/>
      <c r="PBX23" s="160"/>
      <c r="PBY23" s="159"/>
      <c r="PBZ23" s="159"/>
      <c r="PCA23" s="161"/>
      <c r="PCD23" s="160"/>
      <c r="PCE23" s="158"/>
      <c r="PCF23" s="159"/>
      <c r="PCH23" s="159"/>
      <c r="PCI23" s="160"/>
      <c r="PCJ23" s="158"/>
      <c r="PCK23" s="159"/>
      <c r="PCL23" s="31"/>
      <c r="PCM23" s="159"/>
      <c r="PCN23" s="160"/>
      <c r="PCO23" s="159"/>
      <c r="PCP23" s="159"/>
      <c r="PCQ23" s="161"/>
      <c r="PCT23" s="160"/>
      <c r="PCU23" s="158"/>
      <c r="PCV23" s="159"/>
      <c r="PCX23" s="159"/>
      <c r="PCY23" s="160"/>
      <c r="PCZ23" s="158"/>
      <c r="PDA23" s="159"/>
      <c r="PDB23" s="31"/>
      <c r="PDC23" s="159"/>
      <c r="PDD23" s="160"/>
      <c r="PDE23" s="159"/>
      <c r="PDF23" s="159"/>
      <c r="PDG23" s="161"/>
      <c r="PDJ23" s="160"/>
      <c r="PDK23" s="158"/>
      <c r="PDL23" s="159"/>
      <c r="PDN23" s="159"/>
      <c r="PDO23" s="160"/>
      <c r="PDP23" s="158"/>
      <c r="PDQ23" s="159"/>
      <c r="PDR23" s="31"/>
      <c r="PDS23" s="159"/>
      <c r="PDT23" s="160"/>
      <c r="PDU23" s="159"/>
      <c r="PDV23" s="159"/>
      <c r="PDW23" s="161"/>
      <c r="PDZ23" s="160"/>
      <c r="PEA23" s="158"/>
      <c r="PEB23" s="159"/>
      <c r="PED23" s="159"/>
      <c r="PEE23" s="160"/>
      <c r="PEF23" s="158"/>
      <c r="PEG23" s="159"/>
      <c r="PEH23" s="31"/>
      <c r="PEI23" s="159"/>
      <c r="PEJ23" s="160"/>
      <c r="PEK23" s="159"/>
      <c r="PEL23" s="159"/>
      <c r="PEM23" s="161"/>
      <c r="PEP23" s="160"/>
      <c r="PEQ23" s="158"/>
      <c r="PER23" s="159"/>
      <c r="PET23" s="159"/>
      <c r="PEU23" s="160"/>
      <c r="PEV23" s="158"/>
      <c r="PEW23" s="159"/>
      <c r="PEX23" s="31"/>
      <c r="PEY23" s="159"/>
      <c r="PEZ23" s="160"/>
      <c r="PFA23" s="159"/>
      <c r="PFB23" s="159"/>
      <c r="PFC23" s="161"/>
      <c r="PFF23" s="160"/>
      <c r="PFG23" s="158"/>
      <c r="PFH23" s="159"/>
      <c r="PFJ23" s="159"/>
      <c r="PFK23" s="160"/>
      <c r="PFL23" s="158"/>
      <c r="PFM23" s="159"/>
      <c r="PFN23" s="31"/>
      <c r="PFO23" s="159"/>
      <c r="PFP23" s="160"/>
      <c r="PFQ23" s="159"/>
      <c r="PFR23" s="159"/>
      <c r="PFS23" s="161"/>
      <c r="PFV23" s="160"/>
      <c r="PFW23" s="158"/>
      <c r="PFX23" s="159"/>
      <c r="PFZ23" s="159"/>
      <c r="PGA23" s="160"/>
      <c r="PGB23" s="158"/>
      <c r="PGC23" s="159"/>
      <c r="PGD23" s="31"/>
      <c r="PGE23" s="159"/>
      <c r="PGF23" s="160"/>
      <c r="PGG23" s="159"/>
      <c r="PGH23" s="159"/>
      <c r="PGI23" s="161"/>
      <c r="PGL23" s="160"/>
      <c r="PGM23" s="158"/>
      <c r="PGN23" s="159"/>
      <c r="PGP23" s="159"/>
      <c r="PGQ23" s="160"/>
      <c r="PGR23" s="158"/>
      <c r="PGS23" s="159"/>
      <c r="PGT23" s="31"/>
      <c r="PGU23" s="159"/>
      <c r="PGV23" s="160"/>
      <c r="PGW23" s="159"/>
      <c r="PGX23" s="159"/>
      <c r="PGY23" s="161"/>
      <c r="PHB23" s="160"/>
      <c r="PHC23" s="158"/>
      <c r="PHD23" s="159"/>
      <c r="PHF23" s="159"/>
      <c r="PHG23" s="160"/>
      <c r="PHH23" s="158"/>
      <c r="PHI23" s="159"/>
      <c r="PHJ23" s="31"/>
      <c r="PHK23" s="159"/>
      <c r="PHL23" s="160"/>
      <c r="PHM23" s="159"/>
      <c r="PHN23" s="159"/>
      <c r="PHO23" s="161"/>
      <c r="PHR23" s="160"/>
      <c r="PHS23" s="158"/>
      <c r="PHT23" s="159"/>
      <c r="PHV23" s="159"/>
      <c r="PHW23" s="160"/>
      <c r="PHX23" s="158"/>
      <c r="PHY23" s="159"/>
      <c r="PHZ23" s="31"/>
      <c r="PIA23" s="159"/>
      <c r="PIB23" s="160"/>
      <c r="PIC23" s="159"/>
      <c r="PID23" s="159"/>
      <c r="PIE23" s="161"/>
      <c r="PIH23" s="160"/>
      <c r="PII23" s="158"/>
      <c r="PIJ23" s="159"/>
      <c r="PIL23" s="159"/>
      <c r="PIM23" s="160"/>
      <c r="PIN23" s="158"/>
      <c r="PIO23" s="159"/>
      <c r="PIP23" s="31"/>
      <c r="PIQ23" s="159"/>
      <c r="PIR23" s="160"/>
      <c r="PIS23" s="159"/>
      <c r="PIT23" s="159"/>
      <c r="PIU23" s="161"/>
      <c r="PIX23" s="160"/>
      <c r="PIY23" s="158"/>
      <c r="PIZ23" s="159"/>
      <c r="PJB23" s="159"/>
      <c r="PJC23" s="160"/>
      <c r="PJD23" s="158"/>
      <c r="PJE23" s="159"/>
      <c r="PJF23" s="31"/>
      <c r="PJG23" s="159"/>
      <c r="PJH23" s="160"/>
      <c r="PJI23" s="159"/>
      <c r="PJJ23" s="159"/>
      <c r="PJK23" s="161"/>
      <c r="PJN23" s="160"/>
      <c r="PJO23" s="158"/>
      <c r="PJP23" s="159"/>
      <c r="PJR23" s="159"/>
      <c r="PJS23" s="160"/>
      <c r="PJT23" s="158"/>
      <c r="PJU23" s="159"/>
      <c r="PJV23" s="31"/>
      <c r="PJW23" s="159"/>
      <c r="PJX23" s="160"/>
      <c r="PJY23" s="159"/>
      <c r="PJZ23" s="159"/>
      <c r="PKA23" s="161"/>
      <c r="PKD23" s="160"/>
      <c r="PKE23" s="158"/>
      <c r="PKF23" s="159"/>
      <c r="PKH23" s="159"/>
      <c r="PKI23" s="160"/>
      <c r="PKJ23" s="158"/>
      <c r="PKK23" s="159"/>
      <c r="PKL23" s="31"/>
      <c r="PKM23" s="159"/>
      <c r="PKN23" s="160"/>
      <c r="PKO23" s="159"/>
      <c r="PKP23" s="159"/>
      <c r="PKQ23" s="161"/>
      <c r="PKT23" s="160"/>
      <c r="PKU23" s="158"/>
      <c r="PKV23" s="159"/>
      <c r="PKX23" s="159"/>
      <c r="PKY23" s="160"/>
      <c r="PKZ23" s="158"/>
      <c r="PLA23" s="159"/>
      <c r="PLB23" s="31"/>
      <c r="PLC23" s="159"/>
      <c r="PLD23" s="160"/>
      <c r="PLE23" s="159"/>
      <c r="PLF23" s="159"/>
      <c r="PLG23" s="161"/>
      <c r="PLJ23" s="160"/>
      <c r="PLK23" s="158"/>
      <c r="PLL23" s="159"/>
      <c r="PLN23" s="159"/>
      <c r="PLO23" s="160"/>
      <c r="PLP23" s="158"/>
      <c r="PLQ23" s="159"/>
      <c r="PLR23" s="31"/>
      <c r="PLS23" s="159"/>
      <c r="PLT23" s="160"/>
      <c r="PLU23" s="159"/>
      <c r="PLV23" s="159"/>
      <c r="PLW23" s="161"/>
      <c r="PLZ23" s="160"/>
      <c r="PMA23" s="158"/>
      <c r="PMB23" s="159"/>
      <c r="PMD23" s="159"/>
      <c r="PME23" s="160"/>
      <c r="PMF23" s="158"/>
      <c r="PMG23" s="159"/>
      <c r="PMH23" s="31"/>
      <c r="PMI23" s="159"/>
      <c r="PMJ23" s="160"/>
      <c r="PMK23" s="159"/>
      <c r="PML23" s="159"/>
      <c r="PMM23" s="161"/>
      <c r="PMP23" s="160"/>
      <c r="PMQ23" s="158"/>
      <c r="PMR23" s="159"/>
      <c r="PMT23" s="159"/>
      <c r="PMU23" s="160"/>
      <c r="PMV23" s="158"/>
      <c r="PMW23" s="159"/>
      <c r="PMX23" s="31"/>
      <c r="PMY23" s="159"/>
      <c r="PMZ23" s="160"/>
      <c r="PNA23" s="159"/>
      <c r="PNB23" s="159"/>
      <c r="PNC23" s="161"/>
      <c r="PNF23" s="160"/>
      <c r="PNG23" s="158"/>
      <c r="PNH23" s="159"/>
      <c r="PNJ23" s="159"/>
      <c r="PNK23" s="160"/>
      <c r="PNL23" s="158"/>
      <c r="PNM23" s="159"/>
      <c r="PNN23" s="31"/>
      <c r="PNO23" s="159"/>
      <c r="PNP23" s="160"/>
      <c r="PNQ23" s="159"/>
      <c r="PNR23" s="159"/>
      <c r="PNS23" s="161"/>
      <c r="PNV23" s="160"/>
      <c r="PNW23" s="158"/>
      <c r="PNX23" s="159"/>
      <c r="PNZ23" s="159"/>
      <c r="POA23" s="160"/>
      <c r="POB23" s="158"/>
      <c r="POC23" s="159"/>
      <c r="POD23" s="31"/>
      <c r="POE23" s="159"/>
      <c r="POF23" s="160"/>
      <c r="POG23" s="159"/>
      <c r="POH23" s="159"/>
      <c r="POI23" s="161"/>
      <c r="POL23" s="160"/>
      <c r="POM23" s="158"/>
      <c r="PON23" s="159"/>
      <c r="POP23" s="159"/>
      <c r="POQ23" s="160"/>
      <c r="POR23" s="158"/>
      <c r="POS23" s="159"/>
      <c r="POT23" s="31"/>
      <c r="POU23" s="159"/>
      <c r="POV23" s="160"/>
      <c r="POW23" s="159"/>
      <c r="POX23" s="159"/>
      <c r="POY23" s="161"/>
      <c r="PPB23" s="160"/>
      <c r="PPC23" s="158"/>
      <c r="PPD23" s="159"/>
      <c r="PPF23" s="159"/>
      <c r="PPG23" s="160"/>
      <c r="PPH23" s="158"/>
      <c r="PPI23" s="159"/>
      <c r="PPJ23" s="31"/>
      <c r="PPK23" s="159"/>
      <c r="PPL23" s="160"/>
      <c r="PPM23" s="159"/>
      <c r="PPN23" s="159"/>
      <c r="PPO23" s="161"/>
      <c r="PPR23" s="160"/>
      <c r="PPS23" s="158"/>
      <c r="PPT23" s="159"/>
      <c r="PPV23" s="159"/>
      <c r="PPW23" s="160"/>
      <c r="PPX23" s="158"/>
      <c r="PPY23" s="159"/>
      <c r="PPZ23" s="31"/>
      <c r="PQA23" s="159"/>
      <c r="PQB23" s="160"/>
      <c r="PQC23" s="159"/>
      <c r="PQD23" s="159"/>
      <c r="PQE23" s="161"/>
      <c r="PQH23" s="160"/>
      <c r="PQI23" s="158"/>
      <c r="PQJ23" s="159"/>
      <c r="PQL23" s="159"/>
      <c r="PQM23" s="160"/>
      <c r="PQN23" s="158"/>
      <c r="PQO23" s="159"/>
      <c r="PQP23" s="31"/>
      <c r="PQQ23" s="159"/>
      <c r="PQR23" s="160"/>
      <c r="PQS23" s="159"/>
      <c r="PQT23" s="159"/>
      <c r="PQU23" s="161"/>
      <c r="PQX23" s="160"/>
      <c r="PQY23" s="158"/>
      <c r="PQZ23" s="159"/>
      <c r="PRB23" s="159"/>
      <c r="PRC23" s="160"/>
      <c r="PRD23" s="158"/>
      <c r="PRE23" s="159"/>
      <c r="PRF23" s="31"/>
      <c r="PRG23" s="159"/>
      <c r="PRH23" s="160"/>
      <c r="PRI23" s="159"/>
      <c r="PRJ23" s="159"/>
      <c r="PRK23" s="161"/>
      <c r="PRN23" s="160"/>
      <c r="PRO23" s="158"/>
      <c r="PRP23" s="159"/>
      <c r="PRR23" s="159"/>
      <c r="PRS23" s="160"/>
      <c r="PRT23" s="158"/>
      <c r="PRU23" s="159"/>
      <c r="PRV23" s="31"/>
      <c r="PRW23" s="159"/>
      <c r="PRX23" s="160"/>
      <c r="PRY23" s="159"/>
      <c r="PRZ23" s="159"/>
      <c r="PSA23" s="161"/>
      <c r="PSD23" s="160"/>
      <c r="PSE23" s="158"/>
      <c r="PSF23" s="159"/>
      <c r="PSH23" s="159"/>
      <c r="PSI23" s="160"/>
      <c r="PSJ23" s="158"/>
      <c r="PSK23" s="159"/>
      <c r="PSL23" s="31"/>
      <c r="PSM23" s="159"/>
      <c r="PSN23" s="160"/>
      <c r="PSO23" s="159"/>
      <c r="PSP23" s="159"/>
      <c r="PSQ23" s="161"/>
      <c r="PST23" s="160"/>
      <c r="PSU23" s="158"/>
      <c r="PSV23" s="159"/>
      <c r="PSX23" s="159"/>
      <c r="PSY23" s="160"/>
      <c r="PSZ23" s="158"/>
      <c r="PTA23" s="159"/>
      <c r="PTB23" s="31"/>
      <c r="PTC23" s="159"/>
      <c r="PTD23" s="160"/>
      <c r="PTE23" s="159"/>
      <c r="PTF23" s="159"/>
      <c r="PTG23" s="161"/>
      <c r="PTJ23" s="160"/>
      <c r="PTK23" s="158"/>
      <c r="PTL23" s="159"/>
      <c r="PTN23" s="159"/>
      <c r="PTO23" s="160"/>
      <c r="PTP23" s="158"/>
      <c r="PTQ23" s="159"/>
      <c r="PTR23" s="31"/>
      <c r="PTS23" s="159"/>
      <c r="PTT23" s="160"/>
      <c r="PTU23" s="159"/>
      <c r="PTV23" s="159"/>
      <c r="PTW23" s="161"/>
      <c r="PTZ23" s="160"/>
      <c r="PUA23" s="158"/>
      <c r="PUB23" s="159"/>
      <c r="PUD23" s="159"/>
      <c r="PUE23" s="160"/>
      <c r="PUF23" s="158"/>
      <c r="PUG23" s="159"/>
      <c r="PUH23" s="31"/>
      <c r="PUI23" s="159"/>
      <c r="PUJ23" s="160"/>
      <c r="PUK23" s="159"/>
      <c r="PUL23" s="159"/>
      <c r="PUM23" s="161"/>
      <c r="PUP23" s="160"/>
      <c r="PUQ23" s="158"/>
      <c r="PUR23" s="159"/>
      <c r="PUT23" s="159"/>
      <c r="PUU23" s="160"/>
      <c r="PUV23" s="158"/>
      <c r="PUW23" s="159"/>
      <c r="PUX23" s="31"/>
      <c r="PUY23" s="159"/>
      <c r="PUZ23" s="160"/>
      <c r="PVA23" s="159"/>
      <c r="PVB23" s="159"/>
      <c r="PVC23" s="161"/>
      <c r="PVF23" s="160"/>
      <c r="PVG23" s="158"/>
      <c r="PVH23" s="159"/>
      <c r="PVJ23" s="159"/>
      <c r="PVK23" s="160"/>
      <c r="PVL23" s="158"/>
      <c r="PVM23" s="159"/>
      <c r="PVN23" s="31"/>
      <c r="PVO23" s="159"/>
      <c r="PVP23" s="160"/>
      <c r="PVQ23" s="159"/>
      <c r="PVR23" s="159"/>
      <c r="PVS23" s="161"/>
      <c r="PVV23" s="160"/>
      <c r="PVW23" s="158"/>
      <c r="PVX23" s="159"/>
      <c r="PVZ23" s="159"/>
      <c r="PWA23" s="160"/>
      <c r="PWB23" s="158"/>
      <c r="PWC23" s="159"/>
      <c r="PWD23" s="31"/>
      <c r="PWE23" s="159"/>
      <c r="PWF23" s="160"/>
      <c r="PWG23" s="159"/>
      <c r="PWH23" s="159"/>
      <c r="PWI23" s="161"/>
      <c r="PWL23" s="160"/>
      <c r="PWM23" s="158"/>
      <c r="PWN23" s="159"/>
      <c r="PWP23" s="159"/>
      <c r="PWQ23" s="160"/>
      <c r="PWR23" s="158"/>
      <c r="PWS23" s="159"/>
      <c r="PWT23" s="31"/>
      <c r="PWU23" s="159"/>
      <c r="PWV23" s="160"/>
      <c r="PWW23" s="159"/>
      <c r="PWX23" s="159"/>
      <c r="PWY23" s="161"/>
      <c r="PXB23" s="160"/>
      <c r="PXC23" s="158"/>
      <c r="PXD23" s="159"/>
      <c r="PXF23" s="159"/>
      <c r="PXG23" s="160"/>
      <c r="PXH23" s="158"/>
      <c r="PXI23" s="159"/>
      <c r="PXJ23" s="31"/>
      <c r="PXK23" s="159"/>
      <c r="PXL23" s="160"/>
      <c r="PXM23" s="159"/>
      <c r="PXN23" s="159"/>
      <c r="PXO23" s="161"/>
      <c r="PXR23" s="160"/>
      <c r="PXS23" s="158"/>
      <c r="PXT23" s="159"/>
      <c r="PXV23" s="159"/>
      <c r="PXW23" s="160"/>
      <c r="PXX23" s="158"/>
      <c r="PXY23" s="159"/>
      <c r="PXZ23" s="31"/>
      <c r="PYA23" s="159"/>
      <c r="PYB23" s="160"/>
      <c r="PYC23" s="159"/>
      <c r="PYD23" s="159"/>
      <c r="PYE23" s="161"/>
      <c r="PYH23" s="160"/>
      <c r="PYI23" s="158"/>
      <c r="PYJ23" s="159"/>
      <c r="PYL23" s="159"/>
      <c r="PYM23" s="160"/>
      <c r="PYN23" s="158"/>
      <c r="PYO23" s="159"/>
      <c r="PYP23" s="31"/>
      <c r="PYQ23" s="159"/>
      <c r="PYR23" s="160"/>
      <c r="PYS23" s="159"/>
      <c r="PYT23" s="159"/>
      <c r="PYU23" s="161"/>
      <c r="PYX23" s="160"/>
      <c r="PYY23" s="158"/>
      <c r="PYZ23" s="159"/>
      <c r="PZB23" s="159"/>
      <c r="PZC23" s="160"/>
      <c r="PZD23" s="158"/>
      <c r="PZE23" s="159"/>
      <c r="PZF23" s="31"/>
      <c r="PZG23" s="159"/>
      <c r="PZH23" s="160"/>
      <c r="PZI23" s="159"/>
      <c r="PZJ23" s="159"/>
      <c r="PZK23" s="161"/>
      <c r="PZN23" s="160"/>
      <c r="PZO23" s="158"/>
      <c r="PZP23" s="159"/>
      <c r="PZR23" s="159"/>
      <c r="PZS23" s="160"/>
      <c r="PZT23" s="158"/>
      <c r="PZU23" s="159"/>
      <c r="PZV23" s="31"/>
      <c r="PZW23" s="159"/>
      <c r="PZX23" s="160"/>
      <c r="PZY23" s="159"/>
      <c r="PZZ23" s="159"/>
      <c r="QAA23" s="161"/>
      <c r="QAD23" s="160"/>
      <c r="QAE23" s="158"/>
      <c r="QAF23" s="159"/>
      <c r="QAH23" s="159"/>
      <c r="QAI23" s="160"/>
      <c r="QAJ23" s="158"/>
      <c r="QAK23" s="159"/>
      <c r="QAL23" s="31"/>
      <c r="QAM23" s="159"/>
      <c r="QAN23" s="160"/>
      <c r="QAO23" s="159"/>
      <c r="QAP23" s="159"/>
      <c r="QAQ23" s="161"/>
      <c r="QAT23" s="160"/>
      <c r="QAU23" s="158"/>
      <c r="QAV23" s="159"/>
      <c r="QAX23" s="159"/>
      <c r="QAY23" s="160"/>
      <c r="QAZ23" s="158"/>
      <c r="QBA23" s="159"/>
      <c r="QBB23" s="31"/>
      <c r="QBC23" s="159"/>
      <c r="QBD23" s="160"/>
      <c r="QBE23" s="159"/>
      <c r="QBF23" s="159"/>
      <c r="QBG23" s="161"/>
      <c r="QBJ23" s="160"/>
      <c r="QBK23" s="158"/>
      <c r="QBL23" s="159"/>
      <c r="QBN23" s="159"/>
      <c r="QBO23" s="160"/>
      <c r="QBP23" s="158"/>
      <c r="QBQ23" s="159"/>
      <c r="QBR23" s="31"/>
      <c r="QBS23" s="159"/>
      <c r="QBT23" s="160"/>
      <c r="QBU23" s="159"/>
      <c r="QBV23" s="159"/>
      <c r="QBW23" s="161"/>
      <c r="QBZ23" s="160"/>
      <c r="QCA23" s="158"/>
      <c r="QCB23" s="159"/>
      <c r="QCD23" s="159"/>
      <c r="QCE23" s="160"/>
      <c r="QCF23" s="158"/>
      <c r="QCG23" s="159"/>
      <c r="QCH23" s="31"/>
      <c r="QCI23" s="159"/>
      <c r="QCJ23" s="160"/>
      <c r="QCK23" s="159"/>
      <c r="QCL23" s="159"/>
      <c r="QCM23" s="161"/>
      <c r="QCP23" s="160"/>
      <c r="QCQ23" s="158"/>
      <c r="QCR23" s="159"/>
      <c r="QCT23" s="159"/>
      <c r="QCU23" s="160"/>
      <c r="QCV23" s="158"/>
      <c r="QCW23" s="159"/>
      <c r="QCX23" s="31"/>
      <c r="QCY23" s="159"/>
      <c r="QCZ23" s="160"/>
      <c r="QDA23" s="159"/>
      <c r="QDB23" s="159"/>
      <c r="QDC23" s="161"/>
      <c r="QDF23" s="160"/>
      <c r="QDG23" s="158"/>
      <c r="QDH23" s="159"/>
      <c r="QDJ23" s="159"/>
      <c r="QDK23" s="160"/>
      <c r="QDL23" s="158"/>
      <c r="QDM23" s="159"/>
      <c r="QDN23" s="31"/>
      <c r="QDO23" s="159"/>
      <c r="QDP23" s="160"/>
      <c r="QDQ23" s="159"/>
      <c r="QDR23" s="159"/>
      <c r="QDS23" s="161"/>
      <c r="QDV23" s="160"/>
      <c r="QDW23" s="158"/>
      <c r="QDX23" s="159"/>
      <c r="QDZ23" s="159"/>
      <c r="QEA23" s="160"/>
      <c r="QEB23" s="158"/>
      <c r="QEC23" s="159"/>
      <c r="QED23" s="31"/>
      <c r="QEE23" s="159"/>
      <c r="QEF23" s="160"/>
      <c r="QEG23" s="159"/>
      <c r="QEH23" s="159"/>
      <c r="QEI23" s="161"/>
      <c r="QEL23" s="160"/>
      <c r="QEM23" s="158"/>
      <c r="QEN23" s="159"/>
      <c r="QEP23" s="159"/>
      <c r="QEQ23" s="160"/>
      <c r="QER23" s="158"/>
      <c r="QES23" s="159"/>
      <c r="QET23" s="31"/>
      <c r="QEU23" s="159"/>
      <c r="QEV23" s="160"/>
      <c r="QEW23" s="159"/>
      <c r="QEX23" s="159"/>
      <c r="QEY23" s="161"/>
      <c r="QFB23" s="160"/>
      <c r="QFC23" s="158"/>
      <c r="QFD23" s="159"/>
      <c r="QFF23" s="159"/>
      <c r="QFG23" s="160"/>
      <c r="QFH23" s="158"/>
      <c r="QFI23" s="159"/>
      <c r="QFJ23" s="31"/>
      <c r="QFK23" s="159"/>
      <c r="QFL23" s="160"/>
      <c r="QFM23" s="159"/>
      <c r="QFN23" s="159"/>
      <c r="QFO23" s="161"/>
      <c r="QFR23" s="160"/>
      <c r="QFS23" s="158"/>
      <c r="QFT23" s="159"/>
      <c r="QFV23" s="159"/>
      <c r="QFW23" s="160"/>
      <c r="QFX23" s="158"/>
      <c r="QFY23" s="159"/>
      <c r="QFZ23" s="31"/>
      <c r="QGA23" s="159"/>
      <c r="QGB23" s="160"/>
      <c r="QGC23" s="159"/>
      <c r="QGD23" s="159"/>
      <c r="QGE23" s="161"/>
      <c r="QGH23" s="160"/>
      <c r="QGI23" s="158"/>
      <c r="QGJ23" s="159"/>
      <c r="QGL23" s="159"/>
      <c r="QGM23" s="160"/>
      <c r="QGN23" s="158"/>
      <c r="QGO23" s="159"/>
      <c r="QGP23" s="31"/>
      <c r="QGQ23" s="159"/>
      <c r="QGR23" s="160"/>
      <c r="QGS23" s="159"/>
      <c r="QGT23" s="159"/>
      <c r="QGU23" s="161"/>
      <c r="QGX23" s="160"/>
      <c r="QGY23" s="158"/>
      <c r="QGZ23" s="159"/>
      <c r="QHB23" s="159"/>
      <c r="QHC23" s="160"/>
      <c r="QHD23" s="158"/>
      <c r="QHE23" s="159"/>
      <c r="QHF23" s="31"/>
      <c r="QHG23" s="159"/>
      <c r="QHH23" s="160"/>
      <c r="QHI23" s="159"/>
      <c r="QHJ23" s="159"/>
      <c r="QHK23" s="161"/>
      <c r="QHN23" s="160"/>
      <c r="QHO23" s="158"/>
      <c r="QHP23" s="159"/>
      <c r="QHR23" s="159"/>
      <c r="QHS23" s="160"/>
      <c r="QHT23" s="158"/>
      <c r="QHU23" s="159"/>
      <c r="QHV23" s="31"/>
      <c r="QHW23" s="159"/>
      <c r="QHX23" s="160"/>
      <c r="QHY23" s="159"/>
      <c r="QHZ23" s="159"/>
      <c r="QIA23" s="161"/>
      <c r="QID23" s="160"/>
      <c r="QIE23" s="158"/>
      <c r="QIF23" s="159"/>
      <c r="QIH23" s="159"/>
      <c r="QII23" s="160"/>
      <c r="QIJ23" s="158"/>
      <c r="QIK23" s="159"/>
      <c r="QIL23" s="31"/>
      <c r="QIM23" s="159"/>
      <c r="QIN23" s="160"/>
      <c r="QIO23" s="159"/>
      <c r="QIP23" s="159"/>
      <c r="QIQ23" s="161"/>
      <c r="QIT23" s="160"/>
      <c r="QIU23" s="158"/>
      <c r="QIV23" s="159"/>
      <c r="QIX23" s="159"/>
      <c r="QIY23" s="160"/>
      <c r="QIZ23" s="158"/>
      <c r="QJA23" s="159"/>
      <c r="QJB23" s="31"/>
      <c r="QJC23" s="159"/>
      <c r="QJD23" s="160"/>
      <c r="QJE23" s="159"/>
      <c r="QJF23" s="159"/>
      <c r="QJG23" s="161"/>
      <c r="QJJ23" s="160"/>
      <c r="QJK23" s="158"/>
      <c r="QJL23" s="159"/>
      <c r="QJN23" s="159"/>
      <c r="QJO23" s="160"/>
      <c r="QJP23" s="158"/>
      <c r="QJQ23" s="159"/>
      <c r="QJR23" s="31"/>
      <c r="QJS23" s="159"/>
      <c r="QJT23" s="160"/>
      <c r="QJU23" s="159"/>
      <c r="QJV23" s="159"/>
      <c r="QJW23" s="161"/>
      <c r="QJZ23" s="160"/>
      <c r="QKA23" s="158"/>
      <c r="QKB23" s="159"/>
      <c r="QKD23" s="159"/>
      <c r="QKE23" s="160"/>
      <c r="QKF23" s="158"/>
      <c r="QKG23" s="159"/>
      <c r="QKH23" s="31"/>
      <c r="QKI23" s="159"/>
      <c r="QKJ23" s="160"/>
      <c r="QKK23" s="159"/>
      <c r="QKL23" s="159"/>
      <c r="QKM23" s="161"/>
      <c r="QKP23" s="160"/>
      <c r="QKQ23" s="158"/>
      <c r="QKR23" s="159"/>
      <c r="QKT23" s="159"/>
      <c r="QKU23" s="160"/>
      <c r="QKV23" s="158"/>
      <c r="QKW23" s="159"/>
      <c r="QKX23" s="31"/>
      <c r="QKY23" s="159"/>
      <c r="QKZ23" s="160"/>
      <c r="QLA23" s="159"/>
      <c r="QLB23" s="159"/>
      <c r="QLC23" s="161"/>
      <c r="QLF23" s="160"/>
      <c r="QLG23" s="158"/>
      <c r="QLH23" s="159"/>
      <c r="QLJ23" s="159"/>
      <c r="QLK23" s="160"/>
      <c r="QLL23" s="158"/>
      <c r="QLM23" s="159"/>
      <c r="QLN23" s="31"/>
      <c r="QLO23" s="159"/>
      <c r="QLP23" s="160"/>
      <c r="QLQ23" s="159"/>
      <c r="QLR23" s="159"/>
      <c r="QLS23" s="161"/>
      <c r="QLV23" s="160"/>
      <c r="QLW23" s="158"/>
      <c r="QLX23" s="159"/>
      <c r="QLZ23" s="159"/>
      <c r="QMA23" s="160"/>
      <c r="QMB23" s="158"/>
      <c r="QMC23" s="159"/>
      <c r="QMD23" s="31"/>
      <c r="QME23" s="159"/>
      <c r="QMF23" s="160"/>
      <c r="QMG23" s="159"/>
      <c r="QMH23" s="159"/>
      <c r="QMI23" s="161"/>
      <c r="QML23" s="160"/>
      <c r="QMM23" s="158"/>
      <c r="QMN23" s="159"/>
      <c r="QMP23" s="159"/>
      <c r="QMQ23" s="160"/>
      <c r="QMR23" s="158"/>
      <c r="QMS23" s="159"/>
      <c r="QMT23" s="31"/>
      <c r="QMU23" s="159"/>
      <c r="QMV23" s="160"/>
      <c r="QMW23" s="159"/>
      <c r="QMX23" s="159"/>
      <c r="QMY23" s="161"/>
      <c r="QNB23" s="160"/>
      <c r="QNC23" s="158"/>
      <c r="QND23" s="159"/>
      <c r="QNF23" s="159"/>
      <c r="QNG23" s="160"/>
      <c r="QNH23" s="158"/>
      <c r="QNI23" s="159"/>
      <c r="QNJ23" s="31"/>
      <c r="QNK23" s="159"/>
      <c r="QNL23" s="160"/>
      <c r="QNM23" s="159"/>
      <c r="QNN23" s="159"/>
      <c r="QNO23" s="161"/>
      <c r="QNR23" s="160"/>
      <c r="QNS23" s="158"/>
      <c r="QNT23" s="159"/>
      <c r="QNV23" s="159"/>
      <c r="QNW23" s="160"/>
      <c r="QNX23" s="158"/>
      <c r="QNY23" s="159"/>
      <c r="QNZ23" s="31"/>
      <c r="QOA23" s="159"/>
      <c r="QOB23" s="160"/>
      <c r="QOC23" s="159"/>
      <c r="QOD23" s="159"/>
      <c r="QOE23" s="161"/>
      <c r="QOH23" s="160"/>
      <c r="QOI23" s="158"/>
      <c r="QOJ23" s="159"/>
      <c r="QOL23" s="159"/>
      <c r="QOM23" s="160"/>
      <c r="QON23" s="158"/>
      <c r="QOO23" s="159"/>
      <c r="QOP23" s="31"/>
      <c r="QOQ23" s="159"/>
      <c r="QOR23" s="160"/>
      <c r="QOS23" s="159"/>
      <c r="QOT23" s="159"/>
      <c r="QOU23" s="161"/>
      <c r="QOX23" s="160"/>
      <c r="QOY23" s="158"/>
      <c r="QOZ23" s="159"/>
      <c r="QPB23" s="159"/>
      <c r="QPC23" s="160"/>
      <c r="QPD23" s="158"/>
      <c r="QPE23" s="159"/>
      <c r="QPF23" s="31"/>
      <c r="QPG23" s="159"/>
      <c r="QPH23" s="160"/>
      <c r="QPI23" s="159"/>
      <c r="QPJ23" s="159"/>
      <c r="QPK23" s="161"/>
      <c r="QPN23" s="160"/>
      <c r="QPO23" s="158"/>
      <c r="QPP23" s="159"/>
      <c r="QPR23" s="159"/>
      <c r="QPS23" s="160"/>
      <c r="QPT23" s="158"/>
      <c r="QPU23" s="159"/>
      <c r="QPV23" s="31"/>
      <c r="QPW23" s="159"/>
      <c r="QPX23" s="160"/>
      <c r="QPY23" s="159"/>
      <c r="QPZ23" s="159"/>
      <c r="QQA23" s="161"/>
      <c r="QQD23" s="160"/>
      <c r="QQE23" s="158"/>
      <c r="QQF23" s="159"/>
      <c r="QQH23" s="159"/>
      <c r="QQI23" s="160"/>
      <c r="QQJ23" s="158"/>
      <c r="QQK23" s="159"/>
      <c r="QQL23" s="31"/>
      <c r="QQM23" s="159"/>
      <c r="QQN23" s="160"/>
      <c r="QQO23" s="159"/>
      <c r="QQP23" s="159"/>
      <c r="QQQ23" s="161"/>
      <c r="QQT23" s="160"/>
      <c r="QQU23" s="158"/>
      <c r="QQV23" s="159"/>
      <c r="QQX23" s="159"/>
      <c r="QQY23" s="160"/>
      <c r="QQZ23" s="158"/>
      <c r="QRA23" s="159"/>
      <c r="QRB23" s="31"/>
      <c r="QRC23" s="159"/>
      <c r="QRD23" s="160"/>
      <c r="QRE23" s="159"/>
      <c r="QRF23" s="159"/>
      <c r="QRG23" s="161"/>
      <c r="QRJ23" s="160"/>
      <c r="QRK23" s="158"/>
      <c r="QRL23" s="159"/>
      <c r="QRN23" s="159"/>
      <c r="QRO23" s="160"/>
      <c r="QRP23" s="158"/>
      <c r="QRQ23" s="159"/>
      <c r="QRR23" s="31"/>
      <c r="QRS23" s="159"/>
      <c r="QRT23" s="160"/>
      <c r="QRU23" s="159"/>
      <c r="QRV23" s="159"/>
      <c r="QRW23" s="161"/>
      <c r="QRZ23" s="160"/>
      <c r="QSA23" s="158"/>
      <c r="QSB23" s="159"/>
      <c r="QSD23" s="159"/>
      <c r="QSE23" s="160"/>
      <c r="QSF23" s="158"/>
      <c r="QSG23" s="159"/>
      <c r="QSH23" s="31"/>
      <c r="QSI23" s="159"/>
      <c r="QSJ23" s="160"/>
      <c r="QSK23" s="159"/>
      <c r="QSL23" s="159"/>
      <c r="QSM23" s="161"/>
      <c r="QSP23" s="160"/>
      <c r="QSQ23" s="158"/>
      <c r="QSR23" s="159"/>
      <c r="QST23" s="159"/>
      <c r="QSU23" s="160"/>
      <c r="QSV23" s="158"/>
      <c r="QSW23" s="159"/>
      <c r="QSX23" s="31"/>
      <c r="QSY23" s="159"/>
      <c r="QSZ23" s="160"/>
      <c r="QTA23" s="159"/>
      <c r="QTB23" s="159"/>
      <c r="QTC23" s="161"/>
      <c r="QTF23" s="160"/>
      <c r="QTG23" s="158"/>
      <c r="QTH23" s="159"/>
      <c r="QTJ23" s="159"/>
      <c r="QTK23" s="160"/>
      <c r="QTL23" s="158"/>
      <c r="QTM23" s="159"/>
      <c r="QTN23" s="31"/>
      <c r="QTO23" s="159"/>
      <c r="QTP23" s="160"/>
      <c r="QTQ23" s="159"/>
      <c r="QTR23" s="159"/>
      <c r="QTS23" s="161"/>
      <c r="QTV23" s="160"/>
      <c r="QTW23" s="158"/>
      <c r="QTX23" s="159"/>
      <c r="QTZ23" s="159"/>
      <c r="QUA23" s="160"/>
      <c r="QUB23" s="158"/>
      <c r="QUC23" s="159"/>
      <c r="QUD23" s="31"/>
      <c r="QUE23" s="159"/>
      <c r="QUF23" s="160"/>
      <c r="QUG23" s="159"/>
      <c r="QUH23" s="159"/>
      <c r="QUI23" s="161"/>
      <c r="QUL23" s="160"/>
      <c r="QUM23" s="158"/>
      <c r="QUN23" s="159"/>
      <c r="QUP23" s="159"/>
      <c r="QUQ23" s="160"/>
      <c r="QUR23" s="158"/>
      <c r="QUS23" s="159"/>
      <c r="QUT23" s="31"/>
      <c r="QUU23" s="159"/>
      <c r="QUV23" s="160"/>
      <c r="QUW23" s="159"/>
      <c r="QUX23" s="159"/>
      <c r="QUY23" s="161"/>
      <c r="QVB23" s="160"/>
      <c r="QVC23" s="158"/>
      <c r="QVD23" s="159"/>
      <c r="QVF23" s="159"/>
      <c r="QVG23" s="160"/>
      <c r="QVH23" s="158"/>
      <c r="QVI23" s="159"/>
      <c r="QVJ23" s="31"/>
      <c r="QVK23" s="159"/>
      <c r="QVL23" s="160"/>
      <c r="QVM23" s="159"/>
      <c r="QVN23" s="159"/>
      <c r="QVO23" s="161"/>
      <c r="QVR23" s="160"/>
      <c r="QVS23" s="158"/>
      <c r="QVT23" s="159"/>
      <c r="QVV23" s="159"/>
      <c r="QVW23" s="160"/>
      <c r="QVX23" s="158"/>
      <c r="QVY23" s="159"/>
      <c r="QVZ23" s="31"/>
      <c r="QWA23" s="159"/>
      <c r="QWB23" s="160"/>
      <c r="QWC23" s="159"/>
      <c r="QWD23" s="159"/>
      <c r="QWE23" s="161"/>
      <c r="QWH23" s="160"/>
      <c r="QWI23" s="158"/>
      <c r="QWJ23" s="159"/>
      <c r="QWL23" s="159"/>
      <c r="QWM23" s="160"/>
      <c r="QWN23" s="158"/>
      <c r="QWO23" s="159"/>
      <c r="QWP23" s="31"/>
      <c r="QWQ23" s="159"/>
      <c r="QWR23" s="160"/>
      <c r="QWS23" s="159"/>
      <c r="QWT23" s="159"/>
      <c r="QWU23" s="161"/>
      <c r="QWX23" s="160"/>
      <c r="QWY23" s="158"/>
      <c r="QWZ23" s="159"/>
      <c r="QXB23" s="159"/>
      <c r="QXC23" s="160"/>
      <c r="QXD23" s="158"/>
      <c r="QXE23" s="159"/>
      <c r="QXF23" s="31"/>
      <c r="QXG23" s="159"/>
      <c r="QXH23" s="160"/>
      <c r="QXI23" s="159"/>
      <c r="QXJ23" s="159"/>
      <c r="QXK23" s="161"/>
      <c r="QXN23" s="160"/>
      <c r="QXO23" s="158"/>
      <c r="QXP23" s="159"/>
      <c r="QXR23" s="159"/>
      <c r="QXS23" s="160"/>
      <c r="QXT23" s="158"/>
      <c r="QXU23" s="159"/>
      <c r="QXV23" s="31"/>
      <c r="QXW23" s="159"/>
      <c r="QXX23" s="160"/>
      <c r="QXY23" s="159"/>
      <c r="QXZ23" s="159"/>
      <c r="QYA23" s="161"/>
      <c r="QYD23" s="160"/>
      <c r="QYE23" s="158"/>
      <c r="QYF23" s="159"/>
      <c r="QYH23" s="159"/>
      <c r="QYI23" s="160"/>
      <c r="QYJ23" s="158"/>
      <c r="QYK23" s="159"/>
      <c r="QYL23" s="31"/>
      <c r="QYM23" s="159"/>
      <c r="QYN23" s="160"/>
      <c r="QYO23" s="159"/>
      <c r="QYP23" s="159"/>
      <c r="QYQ23" s="161"/>
      <c r="QYT23" s="160"/>
      <c r="QYU23" s="158"/>
      <c r="QYV23" s="159"/>
      <c r="QYX23" s="159"/>
      <c r="QYY23" s="160"/>
      <c r="QYZ23" s="158"/>
      <c r="QZA23" s="159"/>
      <c r="QZB23" s="31"/>
      <c r="QZC23" s="159"/>
      <c r="QZD23" s="160"/>
      <c r="QZE23" s="159"/>
      <c r="QZF23" s="159"/>
      <c r="QZG23" s="161"/>
      <c r="QZJ23" s="160"/>
      <c r="QZK23" s="158"/>
      <c r="QZL23" s="159"/>
      <c r="QZN23" s="159"/>
      <c r="QZO23" s="160"/>
      <c r="QZP23" s="158"/>
      <c r="QZQ23" s="159"/>
      <c r="QZR23" s="31"/>
      <c r="QZS23" s="159"/>
      <c r="QZT23" s="160"/>
      <c r="QZU23" s="159"/>
      <c r="QZV23" s="159"/>
      <c r="QZW23" s="161"/>
      <c r="QZZ23" s="160"/>
      <c r="RAA23" s="158"/>
      <c r="RAB23" s="159"/>
      <c r="RAD23" s="159"/>
      <c r="RAE23" s="160"/>
      <c r="RAF23" s="158"/>
      <c r="RAG23" s="159"/>
      <c r="RAH23" s="31"/>
      <c r="RAI23" s="159"/>
      <c r="RAJ23" s="160"/>
      <c r="RAK23" s="159"/>
      <c r="RAL23" s="159"/>
      <c r="RAM23" s="161"/>
      <c r="RAP23" s="160"/>
      <c r="RAQ23" s="158"/>
      <c r="RAR23" s="159"/>
      <c r="RAT23" s="159"/>
      <c r="RAU23" s="160"/>
      <c r="RAV23" s="158"/>
      <c r="RAW23" s="159"/>
      <c r="RAX23" s="31"/>
      <c r="RAY23" s="159"/>
      <c r="RAZ23" s="160"/>
      <c r="RBA23" s="159"/>
      <c r="RBB23" s="159"/>
      <c r="RBC23" s="161"/>
      <c r="RBF23" s="160"/>
      <c r="RBG23" s="158"/>
      <c r="RBH23" s="159"/>
      <c r="RBJ23" s="159"/>
      <c r="RBK23" s="160"/>
      <c r="RBL23" s="158"/>
      <c r="RBM23" s="159"/>
      <c r="RBN23" s="31"/>
      <c r="RBO23" s="159"/>
      <c r="RBP23" s="160"/>
      <c r="RBQ23" s="159"/>
      <c r="RBR23" s="159"/>
      <c r="RBS23" s="161"/>
      <c r="RBV23" s="160"/>
      <c r="RBW23" s="158"/>
      <c r="RBX23" s="159"/>
      <c r="RBZ23" s="159"/>
      <c r="RCA23" s="160"/>
      <c r="RCB23" s="158"/>
      <c r="RCC23" s="159"/>
      <c r="RCD23" s="31"/>
      <c r="RCE23" s="159"/>
      <c r="RCF23" s="160"/>
      <c r="RCG23" s="159"/>
      <c r="RCH23" s="159"/>
      <c r="RCI23" s="161"/>
      <c r="RCL23" s="160"/>
      <c r="RCM23" s="158"/>
      <c r="RCN23" s="159"/>
      <c r="RCP23" s="159"/>
      <c r="RCQ23" s="160"/>
      <c r="RCR23" s="158"/>
      <c r="RCS23" s="159"/>
      <c r="RCT23" s="31"/>
      <c r="RCU23" s="159"/>
      <c r="RCV23" s="160"/>
      <c r="RCW23" s="159"/>
      <c r="RCX23" s="159"/>
      <c r="RCY23" s="161"/>
      <c r="RDB23" s="160"/>
      <c r="RDC23" s="158"/>
      <c r="RDD23" s="159"/>
      <c r="RDF23" s="159"/>
      <c r="RDG23" s="160"/>
      <c r="RDH23" s="158"/>
      <c r="RDI23" s="159"/>
      <c r="RDJ23" s="31"/>
      <c r="RDK23" s="159"/>
      <c r="RDL23" s="160"/>
      <c r="RDM23" s="159"/>
      <c r="RDN23" s="159"/>
      <c r="RDO23" s="161"/>
      <c r="RDR23" s="160"/>
      <c r="RDS23" s="158"/>
      <c r="RDT23" s="159"/>
      <c r="RDV23" s="159"/>
      <c r="RDW23" s="160"/>
      <c r="RDX23" s="158"/>
      <c r="RDY23" s="159"/>
      <c r="RDZ23" s="31"/>
      <c r="REA23" s="159"/>
      <c r="REB23" s="160"/>
      <c r="REC23" s="159"/>
      <c r="RED23" s="159"/>
      <c r="REE23" s="161"/>
      <c r="REH23" s="160"/>
      <c r="REI23" s="158"/>
      <c r="REJ23" s="159"/>
      <c r="REL23" s="159"/>
      <c r="REM23" s="160"/>
      <c r="REN23" s="158"/>
      <c r="REO23" s="159"/>
      <c r="REP23" s="31"/>
      <c r="REQ23" s="159"/>
      <c r="RER23" s="160"/>
      <c r="RES23" s="159"/>
      <c r="RET23" s="159"/>
      <c r="REU23" s="161"/>
      <c r="REX23" s="160"/>
      <c r="REY23" s="158"/>
      <c r="REZ23" s="159"/>
      <c r="RFB23" s="159"/>
      <c r="RFC23" s="160"/>
      <c r="RFD23" s="158"/>
      <c r="RFE23" s="159"/>
      <c r="RFF23" s="31"/>
      <c r="RFG23" s="159"/>
      <c r="RFH23" s="160"/>
      <c r="RFI23" s="159"/>
      <c r="RFJ23" s="159"/>
      <c r="RFK23" s="161"/>
      <c r="RFN23" s="160"/>
      <c r="RFO23" s="158"/>
      <c r="RFP23" s="159"/>
      <c r="RFR23" s="159"/>
      <c r="RFS23" s="160"/>
      <c r="RFT23" s="158"/>
      <c r="RFU23" s="159"/>
      <c r="RFV23" s="31"/>
      <c r="RFW23" s="159"/>
      <c r="RFX23" s="160"/>
      <c r="RFY23" s="159"/>
      <c r="RFZ23" s="159"/>
      <c r="RGA23" s="161"/>
      <c r="RGD23" s="160"/>
      <c r="RGE23" s="158"/>
      <c r="RGF23" s="159"/>
      <c r="RGH23" s="159"/>
      <c r="RGI23" s="160"/>
      <c r="RGJ23" s="158"/>
      <c r="RGK23" s="159"/>
      <c r="RGL23" s="31"/>
      <c r="RGM23" s="159"/>
      <c r="RGN23" s="160"/>
      <c r="RGO23" s="159"/>
      <c r="RGP23" s="159"/>
      <c r="RGQ23" s="161"/>
      <c r="RGT23" s="160"/>
      <c r="RGU23" s="158"/>
      <c r="RGV23" s="159"/>
      <c r="RGX23" s="159"/>
      <c r="RGY23" s="160"/>
      <c r="RGZ23" s="158"/>
      <c r="RHA23" s="159"/>
      <c r="RHB23" s="31"/>
      <c r="RHC23" s="159"/>
      <c r="RHD23" s="160"/>
      <c r="RHE23" s="159"/>
      <c r="RHF23" s="159"/>
      <c r="RHG23" s="161"/>
      <c r="RHJ23" s="160"/>
      <c r="RHK23" s="158"/>
      <c r="RHL23" s="159"/>
      <c r="RHN23" s="159"/>
      <c r="RHO23" s="160"/>
      <c r="RHP23" s="158"/>
      <c r="RHQ23" s="159"/>
      <c r="RHR23" s="31"/>
      <c r="RHS23" s="159"/>
      <c r="RHT23" s="160"/>
      <c r="RHU23" s="159"/>
      <c r="RHV23" s="159"/>
      <c r="RHW23" s="161"/>
      <c r="RHZ23" s="160"/>
      <c r="RIA23" s="158"/>
      <c r="RIB23" s="159"/>
      <c r="RID23" s="159"/>
      <c r="RIE23" s="160"/>
      <c r="RIF23" s="158"/>
      <c r="RIG23" s="159"/>
      <c r="RIH23" s="31"/>
      <c r="RII23" s="159"/>
      <c r="RIJ23" s="160"/>
      <c r="RIK23" s="159"/>
      <c r="RIL23" s="159"/>
      <c r="RIM23" s="161"/>
      <c r="RIP23" s="160"/>
      <c r="RIQ23" s="158"/>
      <c r="RIR23" s="159"/>
      <c r="RIT23" s="159"/>
      <c r="RIU23" s="160"/>
      <c r="RIV23" s="158"/>
      <c r="RIW23" s="159"/>
      <c r="RIX23" s="31"/>
      <c r="RIY23" s="159"/>
      <c r="RIZ23" s="160"/>
      <c r="RJA23" s="159"/>
      <c r="RJB23" s="159"/>
      <c r="RJC23" s="161"/>
      <c r="RJF23" s="160"/>
      <c r="RJG23" s="158"/>
      <c r="RJH23" s="159"/>
      <c r="RJJ23" s="159"/>
      <c r="RJK23" s="160"/>
      <c r="RJL23" s="158"/>
      <c r="RJM23" s="159"/>
      <c r="RJN23" s="31"/>
      <c r="RJO23" s="159"/>
      <c r="RJP23" s="160"/>
      <c r="RJQ23" s="159"/>
      <c r="RJR23" s="159"/>
      <c r="RJS23" s="161"/>
      <c r="RJV23" s="160"/>
      <c r="RJW23" s="158"/>
      <c r="RJX23" s="159"/>
      <c r="RJZ23" s="159"/>
      <c r="RKA23" s="160"/>
      <c r="RKB23" s="158"/>
      <c r="RKC23" s="159"/>
      <c r="RKD23" s="31"/>
      <c r="RKE23" s="159"/>
      <c r="RKF23" s="160"/>
      <c r="RKG23" s="159"/>
      <c r="RKH23" s="159"/>
      <c r="RKI23" s="161"/>
      <c r="RKL23" s="160"/>
      <c r="RKM23" s="158"/>
      <c r="RKN23" s="159"/>
      <c r="RKP23" s="159"/>
      <c r="RKQ23" s="160"/>
      <c r="RKR23" s="158"/>
      <c r="RKS23" s="159"/>
      <c r="RKT23" s="31"/>
      <c r="RKU23" s="159"/>
      <c r="RKV23" s="160"/>
      <c r="RKW23" s="159"/>
      <c r="RKX23" s="159"/>
      <c r="RKY23" s="161"/>
      <c r="RLB23" s="160"/>
      <c r="RLC23" s="158"/>
      <c r="RLD23" s="159"/>
      <c r="RLF23" s="159"/>
      <c r="RLG23" s="160"/>
      <c r="RLH23" s="158"/>
      <c r="RLI23" s="159"/>
      <c r="RLJ23" s="31"/>
      <c r="RLK23" s="159"/>
      <c r="RLL23" s="160"/>
      <c r="RLM23" s="159"/>
      <c r="RLN23" s="159"/>
      <c r="RLO23" s="161"/>
      <c r="RLR23" s="160"/>
      <c r="RLS23" s="158"/>
      <c r="RLT23" s="159"/>
      <c r="RLV23" s="159"/>
      <c r="RLW23" s="160"/>
      <c r="RLX23" s="158"/>
      <c r="RLY23" s="159"/>
      <c r="RLZ23" s="31"/>
      <c r="RMA23" s="159"/>
      <c r="RMB23" s="160"/>
      <c r="RMC23" s="159"/>
      <c r="RMD23" s="159"/>
      <c r="RME23" s="161"/>
      <c r="RMH23" s="160"/>
      <c r="RMI23" s="158"/>
      <c r="RMJ23" s="159"/>
      <c r="RML23" s="159"/>
      <c r="RMM23" s="160"/>
      <c r="RMN23" s="158"/>
      <c r="RMO23" s="159"/>
      <c r="RMP23" s="31"/>
      <c r="RMQ23" s="159"/>
      <c r="RMR23" s="160"/>
      <c r="RMS23" s="159"/>
      <c r="RMT23" s="159"/>
      <c r="RMU23" s="161"/>
      <c r="RMX23" s="160"/>
      <c r="RMY23" s="158"/>
      <c r="RMZ23" s="159"/>
      <c r="RNB23" s="159"/>
      <c r="RNC23" s="160"/>
      <c r="RND23" s="158"/>
      <c r="RNE23" s="159"/>
      <c r="RNF23" s="31"/>
      <c r="RNG23" s="159"/>
      <c r="RNH23" s="160"/>
      <c r="RNI23" s="159"/>
      <c r="RNJ23" s="159"/>
      <c r="RNK23" s="161"/>
      <c r="RNN23" s="160"/>
      <c r="RNO23" s="158"/>
      <c r="RNP23" s="159"/>
      <c r="RNR23" s="159"/>
      <c r="RNS23" s="160"/>
      <c r="RNT23" s="158"/>
      <c r="RNU23" s="159"/>
      <c r="RNV23" s="31"/>
      <c r="RNW23" s="159"/>
      <c r="RNX23" s="160"/>
      <c r="RNY23" s="159"/>
      <c r="RNZ23" s="159"/>
      <c r="ROA23" s="161"/>
      <c r="ROD23" s="160"/>
      <c r="ROE23" s="158"/>
      <c r="ROF23" s="159"/>
      <c r="ROH23" s="159"/>
      <c r="ROI23" s="160"/>
      <c r="ROJ23" s="158"/>
      <c r="ROK23" s="159"/>
      <c r="ROL23" s="31"/>
      <c r="ROM23" s="159"/>
      <c r="RON23" s="160"/>
      <c r="ROO23" s="159"/>
      <c r="ROP23" s="159"/>
      <c r="ROQ23" s="161"/>
      <c r="ROT23" s="160"/>
      <c r="ROU23" s="158"/>
      <c r="ROV23" s="159"/>
      <c r="ROX23" s="159"/>
      <c r="ROY23" s="160"/>
      <c r="ROZ23" s="158"/>
      <c r="RPA23" s="159"/>
      <c r="RPB23" s="31"/>
      <c r="RPC23" s="159"/>
      <c r="RPD23" s="160"/>
      <c r="RPE23" s="159"/>
      <c r="RPF23" s="159"/>
      <c r="RPG23" s="161"/>
      <c r="RPJ23" s="160"/>
      <c r="RPK23" s="158"/>
      <c r="RPL23" s="159"/>
      <c r="RPN23" s="159"/>
      <c r="RPO23" s="160"/>
      <c r="RPP23" s="158"/>
      <c r="RPQ23" s="159"/>
      <c r="RPR23" s="31"/>
      <c r="RPS23" s="159"/>
      <c r="RPT23" s="160"/>
      <c r="RPU23" s="159"/>
      <c r="RPV23" s="159"/>
      <c r="RPW23" s="161"/>
      <c r="RPZ23" s="160"/>
      <c r="RQA23" s="158"/>
      <c r="RQB23" s="159"/>
      <c r="RQD23" s="159"/>
      <c r="RQE23" s="160"/>
      <c r="RQF23" s="158"/>
      <c r="RQG23" s="159"/>
      <c r="RQH23" s="31"/>
      <c r="RQI23" s="159"/>
      <c r="RQJ23" s="160"/>
      <c r="RQK23" s="159"/>
      <c r="RQL23" s="159"/>
      <c r="RQM23" s="161"/>
      <c r="RQP23" s="160"/>
      <c r="RQQ23" s="158"/>
      <c r="RQR23" s="159"/>
      <c r="RQT23" s="159"/>
      <c r="RQU23" s="160"/>
      <c r="RQV23" s="158"/>
      <c r="RQW23" s="159"/>
      <c r="RQX23" s="31"/>
      <c r="RQY23" s="159"/>
      <c r="RQZ23" s="160"/>
      <c r="RRA23" s="159"/>
      <c r="RRB23" s="159"/>
      <c r="RRC23" s="161"/>
      <c r="RRF23" s="160"/>
      <c r="RRG23" s="158"/>
      <c r="RRH23" s="159"/>
      <c r="RRJ23" s="159"/>
      <c r="RRK23" s="160"/>
      <c r="RRL23" s="158"/>
      <c r="RRM23" s="159"/>
      <c r="RRN23" s="31"/>
      <c r="RRO23" s="159"/>
      <c r="RRP23" s="160"/>
      <c r="RRQ23" s="159"/>
      <c r="RRR23" s="159"/>
      <c r="RRS23" s="161"/>
      <c r="RRV23" s="160"/>
      <c r="RRW23" s="158"/>
      <c r="RRX23" s="159"/>
      <c r="RRZ23" s="159"/>
      <c r="RSA23" s="160"/>
      <c r="RSB23" s="158"/>
      <c r="RSC23" s="159"/>
      <c r="RSD23" s="31"/>
      <c r="RSE23" s="159"/>
      <c r="RSF23" s="160"/>
      <c r="RSG23" s="159"/>
      <c r="RSH23" s="159"/>
      <c r="RSI23" s="161"/>
      <c r="RSL23" s="160"/>
      <c r="RSM23" s="158"/>
      <c r="RSN23" s="159"/>
      <c r="RSP23" s="159"/>
      <c r="RSQ23" s="160"/>
      <c r="RSR23" s="158"/>
      <c r="RSS23" s="159"/>
      <c r="RST23" s="31"/>
      <c r="RSU23" s="159"/>
      <c r="RSV23" s="160"/>
      <c r="RSW23" s="159"/>
      <c r="RSX23" s="159"/>
      <c r="RSY23" s="161"/>
      <c r="RTB23" s="160"/>
      <c r="RTC23" s="158"/>
      <c r="RTD23" s="159"/>
      <c r="RTF23" s="159"/>
      <c r="RTG23" s="160"/>
      <c r="RTH23" s="158"/>
      <c r="RTI23" s="159"/>
      <c r="RTJ23" s="31"/>
      <c r="RTK23" s="159"/>
      <c r="RTL23" s="160"/>
      <c r="RTM23" s="159"/>
      <c r="RTN23" s="159"/>
      <c r="RTO23" s="161"/>
      <c r="RTR23" s="160"/>
      <c r="RTS23" s="158"/>
      <c r="RTT23" s="159"/>
      <c r="RTV23" s="159"/>
      <c r="RTW23" s="160"/>
      <c r="RTX23" s="158"/>
      <c r="RTY23" s="159"/>
      <c r="RTZ23" s="31"/>
      <c r="RUA23" s="159"/>
      <c r="RUB23" s="160"/>
      <c r="RUC23" s="159"/>
      <c r="RUD23" s="159"/>
      <c r="RUE23" s="161"/>
      <c r="RUH23" s="160"/>
      <c r="RUI23" s="158"/>
      <c r="RUJ23" s="159"/>
      <c r="RUL23" s="159"/>
      <c r="RUM23" s="160"/>
      <c r="RUN23" s="158"/>
      <c r="RUO23" s="159"/>
      <c r="RUP23" s="31"/>
      <c r="RUQ23" s="159"/>
      <c r="RUR23" s="160"/>
      <c r="RUS23" s="159"/>
      <c r="RUT23" s="159"/>
      <c r="RUU23" s="161"/>
      <c r="RUX23" s="160"/>
      <c r="RUY23" s="158"/>
      <c r="RUZ23" s="159"/>
      <c r="RVB23" s="159"/>
      <c r="RVC23" s="160"/>
      <c r="RVD23" s="158"/>
      <c r="RVE23" s="159"/>
      <c r="RVF23" s="31"/>
      <c r="RVG23" s="159"/>
      <c r="RVH23" s="160"/>
      <c r="RVI23" s="159"/>
      <c r="RVJ23" s="159"/>
      <c r="RVK23" s="161"/>
      <c r="RVN23" s="160"/>
      <c r="RVO23" s="158"/>
      <c r="RVP23" s="159"/>
      <c r="RVR23" s="159"/>
      <c r="RVS23" s="160"/>
      <c r="RVT23" s="158"/>
      <c r="RVU23" s="159"/>
      <c r="RVV23" s="31"/>
      <c r="RVW23" s="159"/>
      <c r="RVX23" s="160"/>
      <c r="RVY23" s="159"/>
      <c r="RVZ23" s="159"/>
      <c r="RWA23" s="161"/>
      <c r="RWD23" s="160"/>
      <c r="RWE23" s="158"/>
      <c r="RWF23" s="159"/>
      <c r="RWH23" s="159"/>
      <c r="RWI23" s="160"/>
      <c r="RWJ23" s="158"/>
      <c r="RWK23" s="159"/>
      <c r="RWL23" s="31"/>
      <c r="RWM23" s="159"/>
      <c r="RWN23" s="160"/>
      <c r="RWO23" s="159"/>
      <c r="RWP23" s="159"/>
      <c r="RWQ23" s="161"/>
      <c r="RWT23" s="160"/>
      <c r="RWU23" s="158"/>
      <c r="RWV23" s="159"/>
      <c r="RWX23" s="159"/>
      <c r="RWY23" s="160"/>
      <c r="RWZ23" s="158"/>
      <c r="RXA23" s="159"/>
      <c r="RXB23" s="31"/>
      <c r="RXC23" s="159"/>
      <c r="RXD23" s="160"/>
      <c r="RXE23" s="159"/>
      <c r="RXF23" s="159"/>
      <c r="RXG23" s="161"/>
      <c r="RXJ23" s="160"/>
      <c r="RXK23" s="158"/>
      <c r="RXL23" s="159"/>
      <c r="RXN23" s="159"/>
      <c r="RXO23" s="160"/>
      <c r="RXP23" s="158"/>
      <c r="RXQ23" s="159"/>
      <c r="RXR23" s="31"/>
      <c r="RXS23" s="159"/>
      <c r="RXT23" s="160"/>
      <c r="RXU23" s="159"/>
      <c r="RXV23" s="159"/>
      <c r="RXW23" s="161"/>
      <c r="RXZ23" s="160"/>
      <c r="RYA23" s="158"/>
      <c r="RYB23" s="159"/>
      <c r="RYD23" s="159"/>
      <c r="RYE23" s="160"/>
      <c r="RYF23" s="158"/>
      <c r="RYG23" s="159"/>
      <c r="RYH23" s="31"/>
      <c r="RYI23" s="159"/>
      <c r="RYJ23" s="160"/>
      <c r="RYK23" s="159"/>
      <c r="RYL23" s="159"/>
      <c r="RYM23" s="161"/>
      <c r="RYP23" s="160"/>
      <c r="RYQ23" s="158"/>
      <c r="RYR23" s="159"/>
      <c r="RYT23" s="159"/>
      <c r="RYU23" s="160"/>
      <c r="RYV23" s="158"/>
      <c r="RYW23" s="159"/>
      <c r="RYX23" s="31"/>
      <c r="RYY23" s="159"/>
      <c r="RYZ23" s="160"/>
      <c r="RZA23" s="159"/>
      <c r="RZB23" s="159"/>
      <c r="RZC23" s="161"/>
      <c r="RZF23" s="160"/>
      <c r="RZG23" s="158"/>
      <c r="RZH23" s="159"/>
      <c r="RZJ23" s="159"/>
      <c r="RZK23" s="160"/>
      <c r="RZL23" s="158"/>
      <c r="RZM23" s="159"/>
      <c r="RZN23" s="31"/>
      <c r="RZO23" s="159"/>
      <c r="RZP23" s="160"/>
      <c r="RZQ23" s="159"/>
      <c r="RZR23" s="159"/>
      <c r="RZS23" s="161"/>
      <c r="RZV23" s="160"/>
      <c r="RZW23" s="158"/>
      <c r="RZX23" s="159"/>
      <c r="RZZ23" s="159"/>
      <c r="SAA23" s="160"/>
      <c r="SAB23" s="158"/>
      <c r="SAC23" s="159"/>
      <c r="SAD23" s="31"/>
      <c r="SAE23" s="159"/>
      <c r="SAF23" s="160"/>
      <c r="SAG23" s="159"/>
      <c r="SAH23" s="159"/>
      <c r="SAI23" s="161"/>
      <c r="SAL23" s="160"/>
      <c r="SAM23" s="158"/>
      <c r="SAN23" s="159"/>
      <c r="SAP23" s="159"/>
      <c r="SAQ23" s="160"/>
      <c r="SAR23" s="158"/>
      <c r="SAS23" s="159"/>
      <c r="SAT23" s="31"/>
      <c r="SAU23" s="159"/>
      <c r="SAV23" s="160"/>
      <c r="SAW23" s="159"/>
      <c r="SAX23" s="159"/>
      <c r="SAY23" s="161"/>
      <c r="SBB23" s="160"/>
      <c r="SBC23" s="158"/>
      <c r="SBD23" s="159"/>
      <c r="SBF23" s="159"/>
      <c r="SBG23" s="160"/>
      <c r="SBH23" s="158"/>
      <c r="SBI23" s="159"/>
      <c r="SBJ23" s="31"/>
      <c r="SBK23" s="159"/>
      <c r="SBL23" s="160"/>
      <c r="SBM23" s="159"/>
      <c r="SBN23" s="159"/>
      <c r="SBO23" s="161"/>
      <c r="SBR23" s="160"/>
      <c r="SBS23" s="158"/>
      <c r="SBT23" s="159"/>
      <c r="SBV23" s="159"/>
      <c r="SBW23" s="160"/>
      <c r="SBX23" s="158"/>
      <c r="SBY23" s="159"/>
      <c r="SBZ23" s="31"/>
      <c r="SCA23" s="159"/>
      <c r="SCB23" s="160"/>
      <c r="SCC23" s="159"/>
      <c r="SCD23" s="159"/>
      <c r="SCE23" s="161"/>
      <c r="SCH23" s="160"/>
      <c r="SCI23" s="158"/>
      <c r="SCJ23" s="159"/>
      <c r="SCL23" s="159"/>
      <c r="SCM23" s="160"/>
      <c r="SCN23" s="158"/>
      <c r="SCO23" s="159"/>
      <c r="SCP23" s="31"/>
      <c r="SCQ23" s="159"/>
      <c r="SCR23" s="160"/>
      <c r="SCS23" s="159"/>
      <c r="SCT23" s="159"/>
      <c r="SCU23" s="161"/>
      <c r="SCX23" s="160"/>
      <c r="SCY23" s="158"/>
      <c r="SCZ23" s="159"/>
      <c r="SDB23" s="159"/>
      <c r="SDC23" s="160"/>
      <c r="SDD23" s="158"/>
      <c r="SDE23" s="159"/>
      <c r="SDF23" s="31"/>
      <c r="SDG23" s="159"/>
      <c r="SDH23" s="160"/>
      <c r="SDI23" s="159"/>
      <c r="SDJ23" s="159"/>
      <c r="SDK23" s="161"/>
      <c r="SDN23" s="160"/>
      <c r="SDO23" s="158"/>
      <c r="SDP23" s="159"/>
      <c r="SDR23" s="159"/>
      <c r="SDS23" s="160"/>
      <c r="SDT23" s="158"/>
      <c r="SDU23" s="159"/>
      <c r="SDV23" s="31"/>
      <c r="SDW23" s="159"/>
      <c r="SDX23" s="160"/>
      <c r="SDY23" s="159"/>
      <c r="SDZ23" s="159"/>
      <c r="SEA23" s="161"/>
      <c r="SED23" s="160"/>
      <c r="SEE23" s="158"/>
      <c r="SEF23" s="159"/>
      <c r="SEH23" s="159"/>
      <c r="SEI23" s="160"/>
      <c r="SEJ23" s="158"/>
      <c r="SEK23" s="159"/>
      <c r="SEL23" s="31"/>
      <c r="SEM23" s="159"/>
      <c r="SEN23" s="160"/>
      <c r="SEO23" s="159"/>
      <c r="SEP23" s="159"/>
      <c r="SEQ23" s="161"/>
      <c r="SET23" s="160"/>
      <c r="SEU23" s="158"/>
      <c r="SEV23" s="159"/>
      <c r="SEX23" s="159"/>
      <c r="SEY23" s="160"/>
      <c r="SEZ23" s="158"/>
      <c r="SFA23" s="159"/>
      <c r="SFB23" s="31"/>
      <c r="SFC23" s="159"/>
      <c r="SFD23" s="160"/>
      <c r="SFE23" s="159"/>
      <c r="SFF23" s="159"/>
      <c r="SFG23" s="161"/>
      <c r="SFJ23" s="160"/>
      <c r="SFK23" s="158"/>
      <c r="SFL23" s="159"/>
      <c r="SFN23" s="159"/>
      <c r="SFO23" s="160"/>
      <c r="SFP23" s="158"/>
      <c r="SFQ23" s="159"/>
      <c r="SFR23" s="31"/>
      <c r="SFS23" s="159"/>
      <c r="SFT23" s="160"/>
      <c r="SFU23" s="159"/>
      <c r="SFV23" s="159"/>
      <c r="SFW23" s="161"/>
      <c r="SFZ23" s="160"/>
      <c r="SGA23" s="158"/>
      <c r="SGB23" s="159"/>
      <c r="SGD23" s="159"/>
      <c r="SGE23" s="160"/>
      <c r="SGF23" s="158"/>
      <c r="SGG23" s="159"/>
      <c r="SGH23" s="31"/>
      <c r="SGI23" s="159"/>
      <c r="SGJ23" s="160"/>
      <c r="SGK23" s="159"/>
      <c r="SGL23" s="159"/>
      <c r="SGM23" s="161"/>
      <c r="SGP23" s="160"/>
      <c r="SGQ23" s="158"/>
      <c r="SGR23" s="159"/>
      <c r="SGT23" s="159"/>
      <c r="SGU23" s="160"/>
      <c r="SGV23" s="158"/>
      <c r="SGW23" s="159"/>
      <c r="SGX23" s="31"/>
      <c r="SGY23" s="159"/>
      <c r="SGZ23" s="160"/>
      <c r="SHA23" s="159"/>
      <c r="SHB23" s="159"/>
      <c r="SHC23" s="161"/>
      <c r="SHF23" s="160"/>
      <c r="SHG23" s="158"/>
      <c r="SHH23" s="159"/>
      <c r="SHJ23" s="159"/>
      <c r="SHK23" s="160"/>
      <c r="SHL23" s="158"/>
      <c r="SHM23" s="159"/>
      <c r="SHN23" s="31"/>
      <c r="SHO23" s="159"/>
      <c r="SHP23" s="160"/>
      <c r="SHQ23" s="159"/>
      <c r="SHR23" s="159"/>
      <c r="SHS23" s="161"/>
      <c r="SHV23" s="160"/>
      <c r="SHW23" s="158"/>
      <c r="SHX23" s="159"/>
      <c r="SHZ23" s="159"/>
      <c r="SIA23" s="160"/>
      <c r="SIB23" s="158"/>
      <c r="SIC23" s="159"/>
      <c r="SID23" s="31"/>
      <c r="SIE23" s="159"/>
      <c r="SIF23" s="160"/>
      <c r="SIG23" s="159"/>
      <c r="SIH23" s="159"/>
      <c r="SII23" s="161"/>
      <c r="SIL23" s="160"/>
      <c r="SIM23" s="158"/>
      <c r="SIN23" s="159"/>
      <c r="SIP23" s="159"/>
      <c r="SIQ23" s="160"/>
      <c r="SIR23" s="158"/>
      <c r="SIS23" s="159"/>
      <c r="SIT23" s="31"/>
      <c r="SIU23" s="159"/>
      <c r="SIV23" s="160"/>
      <c r="SIW23" s="159"/>
      <c r="SIX23" s="159"/>
      <c r="SIY23" s="161"/>
      <c r="SJB23" s="160"/>
      <c r="SJC23" s="158"/>
      <c r="SJD23" s="159"/>
      <c r="SJF23" s="159"/>
      <c r="SJG23" s="160"/>
      <c r="SJH23" s="158"/>
      <c r="SJI23" s="159"/>
      <c r="SJJ23" s="31"/>
      <c r="SJK23" s="159"/>
      <c r="SJL23" s="160"/>
      <c r="SJM23" s="159"/>
      <c r="SJN23" s="159"/>
      <c r="SJO23" s="161"/>
      <c r="SJR23" s="160"/>
      <c r="SJS23" s="158"/>
      <c r="SJT23" s="159"/>
      <c r="SJV23" s="159"/>
      <c r="SJW23" s="160"/>
      <c r="SJX23" s="158"/>
      <c r="SJY23" s="159"/>
      <c r="SJZ23" s="31"/>
      <c r="SKA23" s="159"/>
      <c r="SKB23" s="160"/>
      <c r="SKC23" s="159"/>
      <c r="SKD23" s="159"/>
      <c r="SKE23" s="161"/>
      <c r="SKH23" s="160"/>
      <c r="SKI23" s="158"/>
      <c r="SKJ23" s="159"/>
      <c r="SKL23" s="159"/>
      <c r="SKM23" s="160"/>
      <c r="SKN23" s="158"/>
      <c r="SKO23" s="159"/>
      <c r="SKP23" s="31"/>
      <c r="SKQ23" s="159"/>
      <c r="SKR23" s="160"/>
      <c r="SKS23" s="159"/>
      <c r="SKT23" s="159"/>
      <c r="SKU23" s="161"/>
      <c r="SKX23" s="160"/>
      <c r="SKY23" s="158"/>
      <c r="SKZ23" s="159"/>
      <c r="SLB23" s="159"/>
      <c r="SLC23" s="160"/>
      <c r="SLD23" s="158"/>
      <c r="SLE23" s="159"/>
      <c r="SLF23" s="31"/>
      <c r="SLG23" s="159"/>
      <c r="SLH23" s="160"/>
      <c r="SLI23" s="159"/>
      <c r="SLJ23" s="159"/>
      <c r="SLK23" s="161"/>
      <c r="SLN23" s="160"/>
      <c r="SLO23" s="158"/>
      <c r="SLP23" s="159"/>
      <c r="SLR23" s="159"/>
      <c r="SLS23" s="160"/>
      <c r="SLT23" s="158"/>
      <c r="SLU23" s="159"/>
      <c r="SLV23" s="31"/>
      <c r="SLW23" s="159"/>
      <c r="SLX23" s="160"/>
      <c r="SLY23" s="159"/>
      <c r="SLZ23" s="159"/>
      <c r="SMA23" s="161"/>
      <c r="SMD23" s="160"/>
      <c r="SME23" s="158"/>
      <c r="SMF23" s="159"/>
      <c r="SMH23" s="159"/>
      <c r="SMI23" s="160"/>
      <c r="SMJ23" s="158"/>
      <c r="SMK23" s="159"/>
      <c r="SML23" s="31"/>
      <c r="SMM23" s="159"/>
      <c r="SMN23" s="160"/>
      <c r="SMO23" s="159"/>
      <c r="SMP23" s="159"/>
      <c r="SMQ23" s="161"/>
      <c r="SMT23" s="160"/>
      <c r="SMU23" s="158"/>
      <c r="SMV23" s="159"/>
      <c r="SMX23" s="159"/>
      <c r="SMY23" s="160"/>
      <c r="SMZ23" s="158"/>
      <c r="SNA23" s="159"/>
      <c r="SNB23" s="31"/>
      <c r="SNC23" s="159"/>
      <c r="SND23" s="160"/>
      <c r="SNE23" s="159"/>
      <c r="SNF23" s="159"/>
      <c r="SNG23" s="161"/>
      <c r="SNJ23" s="160"/>
      <c r="SNK23" s="158"/>
      <c r="SNL23" s="159"/>
      <c r="SNN23" s="159"/>
      <c r="SNO23" s="160"/>
      <c r="SNP23" s="158"/>
      <c r="SNQ23" s="159"/>
      <c r="SNR23" s="31"/>
      <c r="SNS23" s="159"/>
      <c r="SNT23" s="160"/>
      <c r="SNU23" s="159"/>
      <c r="SNV23" s="159"/>
      <c r="SNW23" s="161"/>
      <c r="SNZ23" s="160"/>
      <c r="SOA23" s="158"/>
      <c r="SOB23" s="159"/>
      <c r="SOD23" s="159"/>
      <c r="SOE23" s="160"/>
      <c r="SOF23" s="158"/>
      <c r="SOG23" s="159"/>
      <c r="SOH23" s="31"/>
      <c r="SOI23" s="159"/>
      <c r="SOJ23" s="160"/>
      <c r="SOK23" s="159"/>
      <c r="SOL23" s="159"/>
      <c r="SOM23" s="161"/>
      <c r="SOP23" s="160"/>
      <c r="SOQ23" s="158"/>
      <c r="SOR23" s="159"/>
      <c r="SOT23" s="159"/>
      <c r="SOU23" s="160"/>
      <c r="SOV23" s="158"/>
      <c r="SOW23" s="159"/>
      <c r="SOX23" s="31"/>
      <c r="SOY23" s="159"/>
      <c r="SOZ23" s="160"/>
      <c r="SPA23" s="159"/>
      <c r="SPB23" s="159"/>
      <c r="SPC23" s="161"/>
      <c r="SPF23" s="160"/>
      <c r="SPG23" s="158"/>
      <c r="SPH23" s="159"/>
      <c r="SPJ23" s="159"/>
      <c r="SPK23" s="160"/>
      <c r="SPL23" s="158"/>
      <c r="SPM23" s="159"/>
      <c r="SPN23" s="31"/>
      <c r="SPO23" s="159"/>
      <c r="SPP23" s="160"/>
      <c r="SPQ23" s="159"/>
      <c r="SPR23" s="159"/>
      <c r="SPS23" s="161"/>
      <c r="SPV23" s="160"/>
      <c r="SPW23" s="158"/>
      <c r="SPX23" s="159"/>
      <c r="SPZ23" s="159"/>
      <c r="SQA23" s="160"/>
      <c r="SQB23" s="158"/>
      <c r="SQC23" s="159"/>
      <c r="SQD23" s="31"/>
      <c r="SQE23" s="159"/>
      <c r="SQF23" s="160"/>
      <c r="SQG23" s="159"/>
      <c r="SQH23" s="159"/>
      <c r="SQI23" s="161"/>
      <c r="SQL23" s="160"/>
      <c r="SQM23" s="158"/>
      <c r="SQN23" s="159"/>
      <c r="SQP23" s="159"/>
      <c r="SQQ23" s="160"/>
      <c r="SQR23" s="158"/>
      <c r="SQS23" s="159"/>
      <c r="SQT23" s="31"/>
      <c r="SQU23" s="159"/>
      <c r="SQV23" s="160"/>
      <c r="SQW23" s="159"/>
      <c r="SQX23" s="159"/>
      <c r="SQY23" s="161"/>
      <c r="SRB23" s="160"/>
      <c r="SRC23" s="158"/>
      <c r="SRD23" s="159"/>
      <c r="SRF23" s="159"/>
      <c r="SRG23" s="160"/>
      <c r="SRH23" s="158"/>
      <c r="SRI23" s="159"/>
      <c r="SRJ23" s="31"/>
      <c r="SRK23" s="159"/>
      <c r="SRL23" s="160"/>
      <c r="SRM23" s="159"/>
      <c r="SRN23" s="159"/>
      <c r="SRO23" s="161"/>
      <c r="SRR23" s="160"/>
      <c r="SRS23" s="158"/>
      <c r="SRT23" s="159"/>
      <c r="SRV23" s="159"/>
      <c r="SRW23" s="160"/>
      <c r="SRX23" s="158"/>
      <c r="SRY23" s="159"/>
      <c r="SRZ23" s="31"/>
      <c r="SSA23" s="159"/>
      <c r="SSB23" s="160"/>
      <c r="SSC23" s="159"/>
      <c r="SSD23" s="159"/>
      <c r="SSE23" s="161"/>
      <c r="SSH23" s="160"/>
      <c r="SSI23" s="158"/>
      <c r="SSJ23" s="159"/>
      <c r="SSL23" s="159"/>
      <c r="SSM23" s="160"/>
      <c r="SSN23" s="158"/>
      <c r="SSO23" s="159"/>
      <c r="SSP23" s="31"/>
      <c r="SSQ23" s="159"/>
      <c r="SSR23" s="160"/>
      <c r="SSS23" s="159"/>
      <c r="SST23" s="159"/>
      <c r="SSU23" s="161"/>
      <c r="SSX23" s="160"/>
      <c r="SSY23" s="158"/>
      <c r="SSZ23" s="159"/>
      <c r="STB23" s="159"/>
      <c r="STC23" s="160"/>
      <c r="STD23" s="158"/>
      <c r="STE23" s="159"/>
      <c r="STF23" s="31"/>
      <c r="STG23" s="159"/>
      <c r="STH23" s="160"/>
      <c r="STI23" s="159"/>
      <c r="STJ23" s="159"/>
      <c r="STK23" s="161"/>
      <c r="STN23" s="160"/>
      <c r="STO23" s="158"/>
      <c r="STP23" s="159"/>
      <c r="STR23" s="159"/>
      <c r="STS23" s="160"/>
      <c r="STT23" s="158"/>
      <c r="STU23" s="159"/>
      <c r="STV23" s="31"/>
      <c r="STW23" s="159"/>
      <c r="STX23" s="160"/>
      <c r="STY23" s="159"/>
      <c r="STZ23" s="159"/>
      <c r="SUA23" s="161"/>
      <c r="SUD23" s="160"/>
      <c r="SUE23" s="158"/>
      <c r="SUF23" s="159"/>
      <c r="SUH23" s="159"/>
      <c r="SUI23" s="160"/>
      <c r="SUJ23" s="158"/>
      <c r="SUK23" s="159"/>
      <c r="SUL23" s="31"/>
      <c r="SUM23" s="159"/>
      <c r="SUN23" s="160"/>
      <c r="SUO23" s="159"/>
      <c r="SUP23" s="159"/>
      <c r="SUQ23" s="161"/>
      <c r="SUT23" s="160"/>
      <c r="SUU23" s="158"/>
      <c r="SUV23" s="159"/>
      <c r="SUX23" s="159"/>
      <c r="SUY23" s="160"/>
      <c r="SUZ23" s="158"/>
      <c r="SVA23" s="159"/>
      <c r="SVB23" s="31"/>
      <c r="SVC23" s="159"/>
      <c r="SVD23" s="160"/>
      <c r="SVE23" s="159"/>
      <c r="SVF23" s="159"/>
      <c r="SVG23" s="161"/>
      <c r="SVJ23" s="160"/>
      <c r="SVK23" s="158"/>
      <c r="SVL23" s="159"/>
      <c r="SVN23" s="159"/>
      <c r="SVO23" s="160"/>
      <c r="SVP23" s="158"/>
      <c r="SVQ23" s="159"/>
      <c r="SVR23" s="31"/>
      <c r="SVS23" s="159"/>
      <c r="SVT23" s="160"/>
      <c r="SVU23" s="159"/>
      <c r="SVV23" s="159"/>
      <c r="SVW23" s="161"/>
      <c r="SVZ23" s="160"/>
      <c r="SWA23" s="158"/>
      <c r="SWB23" s="159"/>
      <c r="SWD23" s="159"/>
      <c r="SWE23" s="160"/>
      <c r="SWF23" s="158"/>
      <c r="SWG23" s="159"/>
      <c r="SWH23" s="31"/>
      <c r="SWI23" s="159"/>
      <c r="SWJ23" s="160"/>
      <c r="SWK23" s="159"/>
      <c r="SWL23" s="159"/>
      <c r="SWM23" s="161"/>
      <c r="SWP23" s="160"/>
      <c r="SWQ23" s="158"/>
      <c r="SWR23" s="159"/>
      <c r="SWT23" s="159"/>
      <c r="SWU23" s="160"/>
      <c r="SWV23" s="158"/>
      <c r="SWW23" s="159"/>
      <c r="SWX23" s="31"/>
      <c r="SWY23" s="159"/>
      <c r="SWZ23" s="160"/>
      <c r="SXA23" s="159"/>
      <c r="SXB23" s="159"/>
      <c r="SXC23" s="161"/>
      <c r="SXF23" s="160"/>
      <c r="SXG23" s="158"/>
      <c r="SXH23" s="159"/>
      <c r="SXJ23" s="159"/>
      <c r="SXK23" s="160"/>
      <c r="SXL23" s="158"/>
      <c r="SXM23" s="159"/>
      <c r="SXN23" s="31"/>
      <c r="SXO23" s="159"/>
      <c r="SXP23" s="160"/>
      <c r="SXQ23" s="159"/>
      <c r="SXR23" s="159"/>
      <c r="SXS23" s="161"/>
      <c r="SXV23" s="160"/>
      <c r="SXW23" s="158"/>
      <c r="SXX23" s="159"/>
      <c r="SXZ23" s="159"/>
      <c r="SYA23" s="160"/>
      <c r="SYB23" s="158"/>
      <c r="SYC23" s="159"/>
      <c r="SYD23" s="31"/>
      <c r="SYE23" s="159"/>
      <c r="SYF23" s="160"/>
      <c r="SYG23" s="159"/>
      <c r="SYH23" s="159"/>
      <c r="SYI23" s="161"/>
      <c r="SYL23" s="160"/>
      <c r="SYM23" s="158"/>
      <c r="SYN23" s="159"/>
      <c r="SYP23" s="159"/>
      <c r="SYQ23" s="160"/>
      <c r="SYR23" s="158"/>
      <c r="SYS23" s="159"/>
      <c r="SYT23" s="31"/>
      <c r="SYU23" s="159"/>
      <c r="SYV23" s="160"/>
      <c r="SYW23" s="159"/>
      <c r="SYX23" s="159"/>
      <c r="SYY23" s="161"/>
      <c r="SZB23" s="160"/>
      <c r="SZC23" s="158"/>
      <c r="SZD23" s="159"/>
      <c r="SZF23" s="159"/>
      <c r="SZG23" s="160"/>
      <c r="SZH23" s="158"/>
      <c r="SZI23" s="159"/>
      <c r="SZJ23" s="31"/>
      <c r="SZK23" s="159"/>
      <c r="SZL23" s="160"/>
      <c r="SZM23" s="159"/>
      <c r="SZN23" s="159"/>
      <c r="SZO23" s="161"/>
      <c r="SZR23" s="160"/>
      <c r="SZS23" s="158"/>
      <c r="SZT23" s="159"/>
      <c r="SZV23" s="159"/>
      <c r="SZW23" s="160"/>
      <c r="SZX23" s="158"/>
      <c r="SZY23" s="159"/>
      <c r="SZZ23" s="31"/>
      <c r="TAA23" s="159"/>
      <c r="TAB23" s="160"/>
      <c r="TAC23" s="159"/>
      <c r="TAD23" s="159"/>
      <c r="TAE23" s="161"/>
      <c r="TAH23" s="160"/>
      <c r="TAI23" s="158"/>
      <c r="TAJ23" s="159"/>
      <c r="TAL23" s="159"/>
      <c r="TAM23" s="160"/>
      <c r="TAN23" s="158"/>
      <c r="TAO23" s="159"/>
      <c r="TAP23" s="31"/>
      <c r="TAQ23" s="159"/>
      <c r="TAR23" s="160"/>
      <c r="TAS23" s="159"/>
      <c r="TAT23" s="159"/>
      <c r="TAU23" s="161"/>
      <c r="TAX23" s="160"/>
      <c r="TAY23" s="158"/>
      <c r="TAZ23" s="159"/>
      <c r="TBB23" s="159"/>
      <c r="TBC23" s="160"/>
      <c r="TBD23" s="158"/>
      <c r="TBE23" s="159"/>
      <c r="TBF23" s="31"/>
      <c r="TBG23" s="159"/>
      <c r="TBH23" s="160"/>
      <c r="TBI23" s="159"/>
      <c r="TBJ23" s="159"/>
      <c r="TBK23" s="161"/>
      <c r="TBN23" s="160"/>
      <c r="TBO23" s="158"/>
      <c r="TBP23" s="159"/>
      <c r="TBR23" s="159"/>
      <c r="TBS23" s="160"/>
      <c r="TBT23" s="158"/>
      <c r="TBU23" s="159"/>
      <c r="TBV23" s="31"/>
      <c r="TBW23" s="159"/>
      <c r="TBX23" s="160"/>
      <c r="TBY23" s="159"/>
      <c r="TBZ23" s="159"/>
      <c r="TCA23" s="161"/>
      <c r="TCD23" s="160"/>
      <c r="TCE23" s="158"/>
      <c r="TCF23" s="159"/>
      <c r="TCH23" s="159"/>
      <c r="TCI23" s="160"/>
      <c r="TCJ23" s="158"/>
      <c r="TCK23" s="159"/>
      <c r="TCL23" s="31"/>
      <c r="TCM23" s="159"/>
      <c r="TCN23" s="160"/>
      <c r="TCO23" s="159"/>
      <c r="TCP23" s="159"/>
      <c r="TCQ23" s="161"/>
      <c r="TCT23" s="160"/>
      <c r="TCU23" s="158"/>
      <c r="TCV23" s="159"/>
      <c r="TCX23" s="159"/>
      <c r="TCY23" s="160"/>
      <c r="TCZ23" s="158"/>
      <c r="TDA23" s="159"/>
      <c r="TDB23" s="31"/>
      <c r="TDC23" s="159"/>
      <c r="TDD23" s="160"/>
      <c r="TDE23" s="159"/>
      <c r="TDF23" s="159"/>
      <c r="TDG23" s="161"/>
      <c r="TDJ23" s="160"/>
      <c r="TDK23" s="158"/>
      <c r="TDL23" s="159"/>
      <c r="TDN23" s="159"/>
      <c r="TDO23" s="160"/>
      <c r="TDP23" s="158"/>
      <c r="TDQ23" s="159"/>
      <c r="TDR23" s="31"/>
      <c r="TDS23" s="159"/>
      <c r="TDT23" s="160"/>
      <c r="TDU23" s="159"/>
      <c r="TDV23" s="159"/>
      <c r="TDW23" s="161"/>
      <c r="TDZ23" s="160"/>
      <c r="TEA23" s="158"/>
      <c r="TEB23" s="159"/>
      <c r="TED23" s="159"/>
      <c r="TEE23" s="160"/>
      <c r="TEF23" s="158"/>
      <c r="TEG23" s="159"/>
      <c r="TEH23" s="31"/>
      <c r="TEI23" s="159"/>
      <c r="TEJ23" s="160"/>
      <c r="TEK23" s="159"/>
      <c r="TEL23" s="159"/>
      <c r="TEM23" s="161"/>
      <c r="TEP23" s="160"/>
      <c r="TEQ23" s="158"/>
      <c r="TER23" s="159"/>
      <c r="TET23" s="159"/>
      <c r="TEU23" s="160"/>
      <c r="TEV23" s="158"/>
      <c r="TEW23" s="159"/>
      <c r="TEX23" s="31"/>
      <c r="TEY23" s="159"/>
      <c r="TEZ23" s="160"/>
      <c r="TFA23" s="159"/>
      <c r="TFB23" s="159"/>
      <c r="TFC23" s="161"/>
      <c r="TFF23" s="160"/>
      <c r="TFG23" s="158"/>
      <c r="TFH23" s="159"/>
      <c r="TFJ23" s="159"/>
      <c r="TFK23" s="160"/>
      <c r="TFL23" s="158"/>
      <c r="TFM23" s="159"/>
      <c r="TFN23" s="31"/>
      <c r="TFO23" s="159"/>
      <c r="TFP23" s="160"/>
      <c r="TFQ23" s="159"/>
      <c r="TFR23" s="159"/>
      <c r="TFS23" s="161"/>
      <c r="TFV23" s="160"/>
      <c r="TFW23" s="158"/>
      <c r="TFX23" s="159"/>
      <c r="TFZ23" s="159"/>
      <c r="TGA23" s="160"/>
      <c r="TGB23" s="158"/>
      <c r="TGC23" s="159"/>
      <c r="TGD23" s="31"/>
      <c r="TGE23" s="159"/>
      <c r="TGF23" s="160"/>
      <c r="TGG23" s="159"/>
      <c r="TGH23" s="159"/>
      <c r="TGI23" s="161"/>
      <c r="TGL23" s="160"/>
      <c r="TGM23" s="158"/>
      <c r="TGN23" s="159"/>
      <c r="TGP23" s="159"/>
      <c r="TGQ23" s="160"/>
      <c r="TGR23" s="158"/>
      <c r="TGS23" s="159"/>
      <c r="TGT23" s="31"/>
      <c r="TGU23" s="159"/>
      <c r="TGV23" s="160"/>
      <c r="TGW23" s="159"/>
      <c r="TGX23" s="159"/>
      <c r="TGY23" s="161"/>
      <c r="THB23" s="160"/>
      <c r="THC23" s="158"/>
      <c r="THD23" s="159"/>
      <c r="THF23" s="159"/>
      <c r="THG23" s="160"/>
      <c r="THH23" s="158"/>
      <c r="THI23" s="159"/>
      <c r="THJ23" s="31"/>
      <c r="THK23" s="159"/>
      <c r="THL23" s="160"/>
      <c r="THM23" s="159"/>
      <c r="THN23" s="159"/>
      <c r="THO23" s="161"/>
      <c r="THR23" s="160"/>
      <c r="THS23" s="158"/>
      <c r="THT23" s="159"/>
      <c r="THV23" s="159"/>
      <c r="THW23" s="160"/>
      <c r="THX23" s="158"/>
      <c r="THY23" s="159"/>
      <c r="THZ23" s="31"/>
      <c r="TIA23" s="159"/>
      <c r="TIB23" s="160"/>
      <c r="TIC23" s="159"/>
      <c r="TID23" s="159"/>
      <c r="TIE23" s="161"/>
      <c r="TIH23" s="160"/>
      <c r="TII23" s="158"/>
      <c r="TIJ23" s="159"/>
      <c r="TIL23" s="159"/>
      <c r="TIM23" s="160"/>
      <c r="TIN23" s="158"/>
      <c r="TIO23" s="159"/>
      <c r="TIP23" s="31"/>
      <c r="TIQ23" s="159"/>
      <c r="TIR23" s="160"/>
      <c r="TIS23" s="159"/>
      <c r="TIT23" s="159"/>
      <c r="TIU23" s="161"/>
      <c r="TIX23" s="160"/>
      <c r="TIY23" s="158"/>
      <c r="TIZ23" s="159"/>
      <c r="TJB23" s="159"/>
      <c r="TJC23" s="160"/>
      <c r="TJD23" s="158"/>
      <c r="TJE23" s="159"/>
      <c r="TJF23" s="31"/>
      <c r="TJG23" s="159"/>
      <c r="TJH23" s="160"/>
      <c r="TJI23" s="159"/>
      <c r="TJJ23" s="159"/>
      <c r="TJK23" s="161"/>
      <c r="TJN23" s="160"/>
      <c r="TJO23" s="158"/>
      <c r="TJP23" s="159"/>
      <c r="TJR23" s="159"/>
      <c r="TJS23" s="160"/>
      <c r="TJT23" s="158"/>
      <c r="TJU23" s="159"/>
      <c r="TJV23" s="31"/>
      <c r="TJW23" s="159"/>
      <c r="TJX23" s="160"/>
      <c r="TJY23" s="159"/>
      <c r="TJZ23" s="159"/>
      <c r="TKA23" s="161"/>
      <c r="TKD23" s="160"/>
      <c r="TKE23" s="158"/>
      <c r="TKF23" s="159"/>
      <c r="TKH23" s="159"/>
      <c r="TKI23" s="160"/>
      <c r="TKJ23" s="158"/>
      <c r="TKK23" s="159"/>
      <c r="TKL23" s="31"/>
      <c r="TKM23" s="159"/>
      <c r="TKN23" s="160"/>
      <c r="TKO23" s="159"/>
      <c r="TKP23" s="159"/>
      <c r="TKQ23" s="161"/>
      <c r="TKT23" s="160"/>
      <c r="TKU23" s="158"/>
      <c r="TKV23" s="159"/>
      <c r="TKX23" s="159"/>
      <c r="TKY23" s="160"/>
      <c r="TKZ23" s="158"/>
      <c r="TLA23" s="159"/>
      <c r="TLB23" s="31"/>
      <c r="TLC23" s="159"/>
      <c r="TLD23" s="160"/>
      <c r="TLE23" s="159"/>
      <c r="TLF23" s="159"/>
      <c r="TLG23" s="161"/>
      <c r="TLJ23" s="160"/>
      <c r="TLK23" s="158"/>
      <c r="TLL23" s="159"/>
      <c r="TLN23" s="159"/>
      <c r="TLO23" s="160"/>
      <c r="TLP23" s="158"/>
      <c r="TLQ23" s="159"/>
      <c r="TLR23" s="31"/>
      <c r="TLS23" s="159"/>
      <c r="TLT23" s="160"/>
      <c r="TLU23" s="159"/>
      <c r="TLV23" s="159"/>
      <c r="TLW23" s="161"/>
      <c r="TLZ23" s="160"/>
      <c r="TMA23" s="158"/>
      <c r="TMB23" s="159"/>
      <c r="TMD23" s="159"/>
      <c r="TME23" s="160"/>
      <c r="TMF23" s="158"/>
      <c r="TMG23" s="159"/>
      <c r="TMH23" s="31"/>
      <c r="TMI23" s="159"/>
      <c r="TMJ23" s="160"/>
      <c r="TMK23" s="159"/>
      <c r="TML23" s="159"/>
      <c r="TMM23" s="161"/>
      <c r="TMP23" s="160"/>
      <c r="TMQ23" s="158"/>
      <c r="TMR23" s="159"/>
      <c r="TMT23" s="159"/>
      <c r="TMU23" s="160"/>
      <c r="TMV23" s="158"/>
      <c r="TMW23" s="159"/>
      <c r="TMX23" s="31"/>
      <c r="TMY23" s="159"/>
      <c r="TMZ23" s="160"/>
      <c r="TNA23" s="159"/>
      <c r="TNB23" s="159"/>
      <c r="TNC23" s="161"/>
      <c r="TNF23" s="160"/>
      <c r="TNG23" s="158"/>
      <c r="TNH23" s="159"/>
      <c r="TNJ23" s="159"/>
      <c r="TNK23" s="160"/>
      <c r="TNL23" s="158"/>
      <c r="TNM23" s="159"/>
      <c r="TNN23" s="31"/>
      <c r="TNO23" s="159"/>
      <c r="TNP23" s="160"/>
      <c r="TNQ23" s="159"/>
      <c r="TNR23" s="159"/>
      <c r="TNS23" s="161"/>
      <c r="TNV23" s="160"/>
      <c r="TNW23" s="158"/>
      <c r="TNX23" s="159"/>
      <c r="TNZ23" s="159"/>
      <c r="TOA23" s="160"/>
      <c r="TOB23" s="158"/>
      <c r="TOC23" s="159"/>
      <c r="TOD23" s="31"/>
      <c r="TOE23" s="159"/>
      <c r="TOF23" s="160"/>
      <c r="TOG23" s="159"/>
      <c r="TOH23" s="159"/>
      <c r="TOI23" s="161"/>
      <c r="TOL23" s="160"/>
      <c r="TOM23" s="158"/>
      <c r="TON23" s="159"/>
      <c r="TOP23" s="159"/>
      <c r="TOQ23" s="160"/>
      <c r="TOR23" s="158"/>
      <c r="TOS23" s="159"/>
      <c r="TOT23" s="31"/>
      <c r="TOU23" s="159"/>
      <c r="TOV23" s="160"/>
      <c r="TOW23" s="159"/>
      <c r="TOX23" s="159"/>
      <c r="TOY23" s="161"/>
      <c r="TPB23" s="160"/>
      <c r="TPC23" s="158"/>
      <c r="TPD23" s="159"/>
      <c r="TPF23" s="159"/>
      <c r="TPG23" s="160"/>
      <c r="TPH23" s="158"/>
      <c r="TPI23" s="159"/>
      <c r="TPJ23" s="31"/>
      <c r="TPK23" s="159"/>
      <c r="TPL23" s="160"/>
      <c r="TPM23" s="159"/>
      <c r="TPN23" s="159"/>
      <c r="TPO23" s="161"/>
      <c r="TPR23" s="160"/>
      <c r="TPS23" s="158"/>
      <c r="TPT23" s="159"/>
      <c r="TPV23" s="159"/>
      <c r="TPW23" s="160"/>
      <c r="TPX23" s="158"/>
      <c r="TPY23" s="159"/>
      <c r="TPZ23" s="31"/>
      <c r="TQA23" s="159"/>
      <c r="TQB23" s="160"/>
      <c r="TQC23" s="159"/>
      <c r="TQD23" s="159"/>
      <c r="TQE23" s="161"/>
      <c r="TQH23" s="160"/>
      <c r="TQI23" s="158"/>
      <c r="TQJ23" s="159"/>
      <c r="TQL23" s="159"/>
      <c r="TQM23" s="160"/>
      <c r="TQN23" s="158"/>
      <c r="TQO23" s="159"/>
      <c r="TQP23" s="31"/>
      <c r="TQQ23" s="159"/>
      <c r="TQR23" s="160"/>
      <c r="TQS23" s="159"/>
      <c r="TQT23" s="159"/>
      <c r="TQU23" s="161"/>
      <c r="TQX23" s="160"/>
      <c r="TQY23" s="158"/>
      <c r="TQZ23" s="159"/>
      <c r="TRB23" s="159"/>
      <c r="TRC23" s="160"/>
      <c r="TRD23" s="158"/>
      <c r="TRE23" s="159"/>
      <c r="TRF23" s="31"/>
      <c r="TRG23" s="159"/>
      <c r="TRH23" s="160"/>
      <c r="TRI23" s="159"/>
      <c r="TRJ23" s="159"/>
      <c r="TRK23" s="161"/>
      <c r="TRN23" s="160"/>
      <c r="TRO23" s="158"/>
      <c r="TRP23" s="159"/>
      <c r="TRR23" s="159"/>
      <c r="TRS23" s="160"/>
      <c r="TRT23" s="158"/>
      <c r="TRU23" s="159"/>
      <c r="TRV23" s="31"/>
      <c r="TRW23" s="159"/>
      <c r="TRX23" s="160"/>
      <c r="TRY23" s="159"/>
      <c r="TRZ23" s="159"/>
      <c r="TSA23" s="161"/>
      <c r="TSD23" s="160"/>
      <c r="TSE23" s="158"/>
      <c r="TSF23" s="159"/>
      <c r="TSH23" s="159"/>
      <c r="TSI23" s="160"/>
      <c r="TSJ23" s="158"/>
      <c r="TSK23" s="159"/>
      <c r="TSL23" s="31"/>
      <c r="TSM23" s="159"/>
      <c r="TSN23" s="160"/>
      <c r="TSO23" s="159"/>
      <c r="TSP23" s="159"/>
      <c r="TSQ23" s="161"/>
      <c r="TST23" s="160"/>
      <c r="TSU23" s="158"/>
      <c r="TSV23" s="159"/>
      <c r="TSX23" s="159"/>
      <c r="TSY23" s="160"/>
      <c r="TSZ23" s="158"/>
      <c r="TTA23" s="159"/>
      <c r="TTB23" s="31"/>
      <c r="TTC23" s="159"/>
      <c r="TTD23" s="160"/>
      <c r="TTE23" s="159"/>
      <c r="TTF23" s="159"/>
      <c r="TTG23" s="161"/>
      <c r="TTJ23" s="160"/>
      <c r="TTK23" s="158"/>
      <c r="TTL23" s="159"/>
      <c r="TTN23" s="159"/>
      <c r="TTO23" s="160"/>
      <c r="TTP23" s="158"/>
      <c r="TTQ23" s="159"/>
      <c r="TTR23" s="31"/>
      <c r="TTS23" s="159"/>
      <c r="TTT23" s="160"/>
      <c r="TTU23" s="159"/>
      <c r="TTV23" s="159"/>
      <c r="TTW23" s="161"/>
      <c r="TTZ23" s="160"/>
      <c r="TUA23" s="158"/>
      <c r="TUB23" s="159"/>
      <c r="TUD23" s="159"/>
      <c r="TUE23" s="160"/>
      <c r="TUF23" s="158"/>
      <c r="TUG23" s="159"/>
      <c r="TUH23" s="31"/>
      <c r="TUI23" s="159"/>
      <c r="TUJ23" s="160"/>
      <c r="TUK23" s="159"/>
      <c r="TUL23" s="159"/>
      <c r="TUM23" s="161"/>
      <c r="TUP23" s="160"/>
      <c r="TUQ23" s="158"/>
      <c r="TUR23" s="159"/>
      <c r="TUT23" s="159"/>
      <c r="TUU23" s="160"/>
      <c r="TUV23" s="158"/>
      <c r="TUW23" s="159"/>
      <c r="TUX23" s="31"/>
      <c r="TUY23" s="159"/>
      <c r="TUZ23" s="160"/>
      <c r="TVA23" s="159"/>
      <c r="TVB23" s="159"/>
      <c r="TVC23" s="161"/>
      <c r="TVF23" s="160"/>
      <c r="TVG23" s="158"/>
      <c r="TVH23" s="159"/>
      <c r="TVJ23" s="159"/>
      <c r="TVK23" s="160"/>
      <c r="TVL23" s="158"/>
      <c r="TVM23" s="159"/>
      <c r="TVN23" s="31"/>
      <c r="TVO23" s="159"/>
      <c r="TVP23" s="160"/>
      <c r="TVQ23" s="159"/>
      <c r="TVR23" s="159"/>
      <c r="TVS23" s="161"/>
      <c r="TVV23" s="160"/>
      <c r="TVW23" s="158"/>
      <c r="TVX23" s="159"/>
      <c r="TVZ23" s="159"/>
      <c r="TWA23" s="160"/>
      <c r="TWB23" s="158"/>
      <c r="TWC23" s="159"/>
      <c r="TWD23" s="31"/>
      <c r="TWE23" s="159"/>
      <c r="TWF23" s="160"/>
      <c r="TWG23" s="159"/>
      <c r="TWH23" s="159"/>
      <c r="TWI23" s="161"/>
      <c r="TWL23" s="160"/>
      <c r="TWM23" s="158"/>
      <c r="TWN23" s="159"/>
      <c r="TWP23" s="159"/>
      <c r="TWQ23" s="160"/>
      <c r="TWR23" s="158"/>
      <c r="TWS23" s="159"/>
      <c r="TWT23" s="31"/>
      <c r="TWU23" s="159"/>
      <c r="TWV23" s="160"/>
      <c r="TWW23" s="159"/>
      <c r="TWX23" s="159"/>
      <c r="TWY23" s="161"/>
      <c r="TXB23" s="160"/>
      <c r="TXC23" s="158"/>
      <c r="TXD23" s="159"/>
      <c r="TXF23" s="159"/>
      <c r="TXG23" s="160"/>
      <c r="TXH23" s="158"/>
      <c r="TXI23" s="159"/>
      <c r="TXJ23" s="31"/>
      <c r="TXK23" s="159"/>
      <c r="TXL23" s="160"/>
      <c r="TXM23" s="159"/>
      <c r="TXN23" s="159"/>
      <c r="TXO23" s="161"/>
      <c r="TXR23" s="160"/>
      <c r="TXS23" s="158"/>
      <c r="TXT23" s="159"/>
      <c r="TXV23" s="159"/>
      <c r="TXW23" s="160"/>
      <c r="TXX23" s="158"/>
      <c r="TXY23" s="159"/>
      <c r="TXZ23" s="31"/>
      <c r="TYA23" s="159"/>
      <c r="TYB23" s="160"/>
      <c r="TYC23" s="159"/>
      <c r="TYD23" s="159"/>
      <c r="TYE23" s="161"/>
      <c r="TYH23" s="160"/>
      <c r="TYI23" s="158"/>
      <c r="TYJ23" s="159"/>
      <c r="TYL23" s="159"/>
      <c r="TYM23" s="160"/>
      <c r="TYN23" s="158"/>
      <c r="TYO23" s="159"/>
      <c r="TYP23" s="31"/>
      <c r="TYQ23" s="159"/>
      <c r="TYR23" s="160"/>
      <c r="TYS23" s="159"/>
      <c r="TYT23" s="159"/>
      <c r="TYU23" s="161"/>
      <c r="TYX23" s="160"/>
      <c r="TYY23" s="158"/>
      <c r="TYZ23" s="159"/>
      <c r="TZB23" s="159"/>
      <c r="TZC23" s="160"/>
      <c r="TZD23" s="158"/>
      <c r="TZE23" s="159"/>
      <c r="TZF23" s="31"/>
      <c r="TZG23" s="159"/>
      <c r="TZH23" s="160"/>
      <c r="TZI23" s="159"/>
      <c r="TZJ23" s="159"/>
      <c r="TZK23" s="161"/>
      <c r="TZN23" s="160"/>
      <c r="TZO23" s="158"/>
      <c r="TZP23" s="159"/>
      <c r="TZR23" s="159"/>
      <c r="TZS23" s="160"/>
      <c r="TZT23" s="158"/>
      <c r="TZU23" s="159"/>
      <c r="TZV23" s="31"/>
      <c r="TZW23" s="159"/>
      <c r="TZX23" s="160"/>
      <c r="TZY23" s="159"/>
      <c r="TZZ23" s="159"/>
      <c r="UAA23" s="161"/>
      <c r="UAD23" s="160"/>
      <c r="UAE23" s="158"/>
      <c r="UAF23" s="159"/>
      <c r="UAH23" s="159"/>
      <c r="UAI23" s="160"/>
      <c r="UAJ23" s="158"/>
      <c r="UAK23" s="159"/>
      <c r="UAL23" s="31"/>
      <c r="UAM23" s="159"/>
      <c r="UAN23" s="160"/>
      <c r="UAO23" s="159"/>
      <c r="UAP23" s="159"/>
      <c r="UAQ23" s="161"/>
      <c r="UAT23" s="160"/>
      <c r="UAU23" s="158"/>
      <c r="UAV23" s="159"/>
      <c r="UAX23" s="159"/>
      <c r="UAY23" s="160"/>
      <c r="UAZ23" s="158"/>
      <c r="UBA23" s="159"/>
      <c r="UBB23" s="31"/>
      <c r="UBC23" s="159"/>
      <c r="UBD23" s="160"/>
      <c r="UBE23" s="159"/>
      <c r="UBF23" s="159"/>
      <c r="UBG23" s="161"/>
      <c r="UBJ23" s="160"/>
      <c r="UBK23" s="158"/>
      <c r="UBL23" s="159"/>
      <c r="UBN23" s="159"/>
      <c r="UBO23" s="160"/>
      <c r="UBP23" s="158"/>
      <c r="UBQ23" s="159"/>
      <c r="UBR23" s="31"/>
      <c r="UBS23" s="159"/>
      <c r="UBT23" s="160"/>
      <c r="UBU23" s="159"/>
      <c r="UBV23" s="159"/>
      <c r="UBW23" s="161"/>
      <c r="UBZ23" s="160"/>
      <c r="UCA23" s="158"/>
      <c r="UCB23" s="159"/>
      <c r="UCD23" s="159"/>
      <c r="UCE23" s="160"/>
      <c r="UCF23" s="158"/>
      <c r="UCG23" s="159"/>
      <c r="UCH23" s="31"/>
      <c r="UCI23" s="159"/>
      <c r="UCJ23" s="160"/>
      <c r="UCK23" s="159"/>
      <c r="UCL23" s="159"/>
      <c r="UCM23" s="161"/>
      <c r="UCP23" s="160"/>
      <c r="UCQ23" s="158"/>
      <c r="UCR23" s="159"/>
      <c r="UCT23" s="159"/>
      <c r="UCU23" s="160"/>
      <c r="UCV23" s="158"/>
      <c r="UCW23" s="159"/>
      <c r="UCX23" s="31"/>
      <c r="UCY23" s="159"/>
      <c r="UCZ23" s="160"/>
      <c r="UDA23" s="159"/>
      <c r="UDB23" s="159"/>
      <c r="UDC23" s="161"/>
      <c r="UDF23" s="160"/>
      <c r="UDG23" s="158"/>
      <c r="UDH23" s="159"/>
      <c r="UDJ23" s="159"/>
      <c r="UDK23" s="160"/>
      <c r="UDL23" s="158"/>
      <c r="UDM23" s="159"/>
      <c r="UDN23" s="31"/>
      <c r="UDO23" s="159"/>
      <c r="UDP23" s="160"/>
      <c r="UDQ23" s="159"/>
      <c r="UDR23" s="159"/>
      <c r="UDS23" s="161"/>
      <c r="UDV23" s="160"/>
      <c r="UDW23" s="158"/>
      <c r="UDX23" s="159"/>
      <c r="UDZ23" s="159"/>
      <c r="UEA23" s="160"/>
      <c r="UEB23" s="158"/>
      <c r="UEC23" s="159"/>
      <c r="UED23" s="31"/>
      <c r="UEE23" s="159"/>
      <c r="UEF23" s="160"/>
      <c r="UEG23" s="159"/>
      <c r="UEH23" s="159"/>
      <c r="UEI23" s="161"/>
      <c r="UEL23" s="160"/>
      <c r="UEM23" s="158"/>
      <c r="UEN23" s="159"/>
      <c r="UEP23" s="159"/>
      <c r="UEQ23" s="160"/>
      <c r="UER23" s="158"/>
      <c r="UES23" s="159"/>
      <c r="UET23" s="31"/>
      <c r="UEU23" s="159"/>
      <c r="UEV23" s="160"/>
      <c r="UEW23" s="159"/>
      <c r="UEX23" s="159"/>
      <c r="UEY23" s="161"/>
      <c r="UFB23" s="160"/>
      <c r="UFC23" s="158"/>
      <c r="UFD23" s="159"/>
      <c r="UFF23" s="159"/>
      <c r="UFG23" s="160"/>
      <c r="UFH23" s="158"/>
      <c r="UFI23" s="159"/>
      <c r="UFJ23" s="31"/>
      <c r="UFK23" s="159"/>
      <c r="UFL23" s="160"/>
      <c r="UFM23" s="159"/>
      <c r="UFN23" s="159"/>
      <c r="UFO23" s="161"/>
      <c r="UFR23" s="160"/>
      <c r="UFS23" s="158"/>
      <c r="UFT23" s="159"/>
      <c r="UFV23" s="159"/>
      <c r="UFW23" s="160"/>
      <c r="UFX23" s="158"/>
      <c r="UFY23" s="159"/>
      <c r="UFZ23" s="31"/>
      <c r="UGA23" s="159"/>
      <c r="UGB23" s="160"/>
      <c r="UGC23" s="159"/>
      <c r="UGD23" s="159"/>
      <c r="UGE23" s="161"/>
      <c r="UGH23" s="160"/>
      <c r="UGI23" s="158"/>
      <c r="UGJ23" s="159"/>
      <c r="UGL23" s="159"/>
      <c r="UGM23" s="160"/>
      <c r="UGN23" s="158"/>
      <c r="UGO23" s="159"/>
      <c r="UGP23" s="31"/>
      <c r="UGQ23" s="159"/>
      <c r="UGR23" s="160"/>
      <c r="UGS23" s="159"/>
      <c r="UGT23" s="159"/>
      <c r="UGU23" s="161"/>
      <c r="UGX23" s="160"/>
      <c r="UGY23" s="158"/>
      <c r="UGZ23" s="159"/>
      <c r="UHB23" s="159"/>
      <c r="UHC23" s="160"/>
      <c r="UHD23" s="158"/>
      <c r="UHE23" s="159"/>
      <c r="UHF23" s="31"/>
      <c r="UHG23" s="159"/>
      <c r="UHH23" s="160"/>
      <c r="UHI23" s="159"/>
      <c r="UHJ23" s="159"/>
      <c r="UHK23" s="161"/>
      <c r="UHN23" s="160"/>
      <c r="UHO23" s="158"/>
      <c r="UHP23" s="159"/>
      <c r="UHR23" s="159"/>
      <c r="UHS23" s="160"/>
      <c r="UHT23" s="158"/>
      <c r="UHU23" s="159"/>
      <c r="UHV23" s="31"/>
      <c r="UHW23" s="159"/>
      <c r="UHX23" s="160"/>
      <c r="UHY23" s="159"/>
      <c r="UHZ23" s="159"/>
      <c r="UIA23" s="161"/>
      <c r="UID23" s="160"/>
      <c r="UIE23" s="158"/>
      <c r="UIF23" s="159"/>
      <c r="UIH23" s="159"/>
      <c r="UII23" s="160"/>
      <c r="UIJ23" s="158"/>
      <c r="UIK23" s="159"/>
      <c r="UIL23" s="31"/>
      <c r="UIM23" s="159"/>
      <c r="UIN23" s="160"/>
      <c r="UIO23" s="159"/>
      <c r="UIP23" s="159"/>
      <c r="UIQ23" s="161"/>
      <c r="UIT23" s="160"/>
      <c r="UIU23" s="158"/>
      <c r="UIV23" s="159"/>
      <c r="UIX23" s="159"/>
      <c r="UIY23" s="160"/>
      <c r="UIZ23" s="158"/>
      <c r="UJA23" s="159"/>
      <c r="UJB23" s="31"/>
      <c r="UJC23" s="159"/>
      <c r="UJD23" s="160"/>
      <c r="UJE23" s="159"/>
      <c r="UJF23" s="159"/>
      <c r="UJG23" s="161"/>
      <c r="UJJ23" s="160"/>
      <c r="UJK23" s="158"/>
      <c r="UJL23" s="159"/>
      <c r="UJN23" s="159"/>
      <c r="UJO23" s="160"/>
      <c r="UJP23" s="158"/>
      <c r="UJQ23" s="159"/>
      <c r="UJR23" s="31"/>
      <c r="UJS23" s="159"/>
      <c r="UJT23" s="160"/>
      <c r="UJU23" s="159"/>
      <c r="UJV23" s="159"/>
      <c r="UJW23" s="161"/>
      <c r="UJZ23" s="160"/>
      <c r="UKA23" s="158"/>
      <c r="UKB23" s="159"/>
      <c r="UKD23" s="159"/>
      <c r="UKE23" s="160"/>
      <c r="UKF23" s="158"/>
      <c r="UKG23" s="159"/>
      <c r="UKH23" s="31"/>
      <c r="UKI23" s="159"/>
      <c r="UKJ23" s="160"/>
      <c r="UKK23" s="159"/>
      <c r="UKL23" s="159"/>
      <c r="UKM23" s="161"/>
      <c r="UKP23" s="160"/>
      <c r="UKQ23" s="158"/>
      <c r="UKR23" s="159"/>
      <c r="UKT23" s="159"/>
      <c r="UKU23" s="160"/>
      <c r="UKV23" s="158"/>
      <c r="UKW23" s="159"/>
      <c r="UKX23" s="31"/>
      <c r="UKY23" s="159"/>
      <c r="UKZ23" s="160"/>
      <c r="ULA23" s="159"/>
      <c r="ULB23" s="159"/>
      <c r="ULC23" s="161"/>
      <c r="ULF23" s="160"/>
      <c r="ULG23" s="158"/>
      <c r="ULH23" s="159"/>
      <c r="ULJ23" s="159"/>
      <c r="ULK23" s="160"/>
      <c r="ULL23" s="158"/>
      <c r="ULM23" s="159"/>
      <c r="ULN23" s="31"/>
      <c r="ULO23" s="159"/>
      <c r="ULP23" s="160"/>
      <c r="ULQ23" s="159"/>
      <c r="ULR23" s="159"/>
      <c r="ULS23" s="161"/>
      <c r="ULV23" s="160"/>
      <c r="ULW23" s="158"/>
      <c r="ULX23" s="159"/>
      <c r="ULZ23" s="159"/>
      <c r="UMA23" s="160"/>
      <c r="UMB23" s="158"/>
      <c r="UMC23" s="159"/>
      <c r="UMD23" s="31"/>
      <c r="UME23" s="159"/>
      <c r="UMF23" s="160"/>
      <c r="UMG23" s="159"/>
      <c r="UMH23" s="159"/>
      <c r="UMI23" s="161"/>
      <c r="UML23" s="160"/>
      <c r="UMM23" s="158"/>
      <c r="UMN23" s="159"/>
      <c r="UMP23" s="159"/>
      <c r="UMQ23" s="160"/>
      <c r="UMR23" s="158"/>
      <c r="UMS23" s="159"/>
      <c r="UMT23" s="31"/>
      <c r="UMU23" s="159"/>
      <c r="UMV23" s="160"/>
      <c r="UMW23" s="159"/>
      <c r="UMX23" s="159"/>
      <c r="UMY23" s="161"/>
      <c r="UNB23" s="160"/>
      <c r="UNC23" s="158"/>
      <c r="UND23" s="159"/>
      <c r="UNF23" s="159"/>
      <c r="UNG23" s="160"/>
      <c r="UNH23" s="158"/>
      <c r="UNI23" s="159"/>
      <c r="UNJ23" s="31"/>
      <c r="UNK23" s="159"/>
      <c r="UNL23" s="160"/>
      <c r="UNM23" s="159"/>
      <c r="UNN23" s="159"/>
      <c r="UNO23" s="161"/>
      <c r="UNR23" s="160"/>
      <c r="UNS23" s="158"/>
      <c r="UNT23" s="159"/>
      <c r="UNV23" s="159"/>
      <c r="UNW23" s="160"/>
      <c r="UNX23" s="158"/>
      <c r="UNY23" s="159"/>
      <c r="UNZ23" s="31"/>
      <c r="UOA23" s="159"/>
      <c r="UOB23" s="160"/>
      <c r="UOC23" s="159"/>
      <c r="UOD23" s="159"/>
      <c r="UOE23" s="161"/>
      <c r="UOH23" s="160"/>
      <c r="UOI23" s="158"/>
      <c r="UOJ23" s="159"/>
      <c r="UOL23" s="159"/>
      <c r="UOM23" s="160"/>
      <c r="UON23" s="158"/>
      <c r="UOO23" s="159"/>
      <c r="UOP23" s="31"/>
      <c r="UOQ23" s="159"/>
      <c r="UOR23" s="160"/>
      <c r="UOS23" s="159"/>
      <c r="UOT23" s="159"/>
      <c r="UOU23" s="161"/>
      <c r="UOX23" s="160"/>
      <c r="UOY23" s="158"/>
      <c r="UOZ23" s="159"/>
      <c r="UPB23" s="159"/>
      <c r="UPC23" s="160"/>
      <c r="UPD23" s="158"/>
      <c r="UPE23" s="159"/>
      <c r="UPF23" s="31"/>
      <c r="UPG23" s="159"/>
      <c r="UPH23" s="160"/>
      <c r="UPI23" s="159"/>
      <c r="UPJ23" s="159"/>
      <c r="UPK23" s="161"/>
      <c r="UPN23" s="160"/>
      <c r="UPO23" s="158"/>
      <c r="UPP23" s="159"/>
      <c r="UPR23" s="159"/>
      <c r="UPS23" s="160"/>
      <c r="UPT23" s="158"/>
      <c r="UPU23" s="159"/>
      <c r="UPV23" s="31"/>
      <c r="UPW23" s="159"/>
      <c r="UPX23" s="160"/>
      <c r="UPY23" s="159"/>
      <c r="UPZ23" s="159"/>
      <c r="UQA23" s="161"/>
      <c r="UQD23" s="160"/>
      <c r="UQE23" s="158"/>
      <c r="UQF23" s="159"/>
      <c r="UQH23" s="159"/>
      <c r="UQI23" s="160"/>
      <c r="UQJ23" s="158"/>
      <c r="UQK23" s="159"/>
      <c r="UQL23" s="31"/>
      <c r="UQM23" s="159"/>
      <c r="UQN23" s="160"/>
      <c r="UQO23" s="159"/>
      <c r="UQP23" s="159"/>
      <c r="UQQ23" s="161"/>
      <c r="UQT23" s="160"/>
      <c r="UQU23" s="158"/>
      <c r="UQV23" s="159"/>
      <c r="UQX23" s="159"/>
      <c r="UQY23" s="160"/>
      <c r="UQZ23" s="158"/>
      <c r="URA23" s="159"/>
      <c r="URB23" s="31"/>
      <c r="URC23" s="159"/>
      <c r="URD23" s="160"/>
      <c r="URE23" s="159"/>
      <c r="URF23" s="159"/>
      <c r="URG23" s="161"/>
      <c r="URJ23" s="160"/>
      <c r="URK23" s="158"/>
      <c r="URL23" s="159"/>
      <c r="URN23" s="159"/>
      <c r="URO23" s="160"/>
      <c r="URP23" s="158"/>
      <c r="URQ23" s="159"/>
      <c r="URR23" s="31"/>
      <c r="URS23" s="159"/>
      <c r="URT23" s="160"/>
      <c r="URU23" s="159"/>
      <c r="URV23" s="159"/>
      <c r="URW23" s="161"/>
      <c r="URZ23" s="160"/>
      <c r="USA23" s="158"/>
      <c r="USB23" s="159"/>
      <c r="USD23" s="159"/>
      <c r="USE23" s="160"/>
      <c r="USF23" s="158"/>
      <c r="USG23" s="159"/>
      <c r="USH23" s="31"/>
      <c r="USI23" s="159"/>
      <c r="USJ23" s="160"/>
      <c r="USK23" s="159"/>
      <c r="USL23" s="159"/>
      <c r="USM23" s="161"/>
      <c r="USP23" s="160"/>
      <c r="USQ23" s="158"/>
      <c r="USR23" s="159"/>
      <c r="UST23" s="159"/>
      <c r="USU23" s="160"/>
      <c r="USV23" s="158"/>
      <c r="USW23" s="159"/>
      <c r="USX23" s="31"/>
      <c r="USY23" s="159"/>
      <c r="USZ23" s="160"/>
      <c r="UTA23" s="159"/>
      <c r="UTB23" s="159"/>
      <c r="UTC23" s="161"/>
      <c r="UTF23" s="160"/>
      <c r="UTG23" s="158"/>
      <c r="UTH23" s="159"/>
      <c r="UTJ23" s="159"/>
      <c r="UTK23" s="160"/>
      <c r="UTL23" s="158"/>
      <c r="UTM23" s="159"/>
      <c r="UTN23" s="31"/>
      <c r="UTO23" s="159"/>
      <c r="UTP23" s="160"/>
      <c r="UTQ23" s="159"/>
      <c r="UTR23" s="159"/>
      <c r="UTS23" s="161"/>
      <c r="UTV23" s="160"/>
      <c r="UTW23" s="158"/>
      <c r="UTX23" s="159"/>
      <c r="UTZ23" s="159"/>
      <c r="UUA23" s="160"/>
      <c r="UUB23" s="158"/>
      <c r="UUC23" s="159"/>
      <c r="UUD23" s="31"/>
      <c r="UUE23" s="159"/>
      <c r="UUF23" s="160"/>
      <c r="UUG23" s="159"/>
      <c r="UUH23" s="159"/>
      <c r="UUI23" s="161"/>
      <c r="UUL23" s="160"/>
      <c r="UUM23" s="158"/>
      <c r="UUN23" s="159"/>
      <c r="UUP23" s="159"/>
      <c r="UUQ23" s="160"/>
      <c r="UUR23" s="158"/>
      <c r="UUS23" s="159"/>
      <c r="UUT23" s="31"/>
      <c r="UUU23" s="159"/>
      <c r="UUV23" s="160"/>
      <c r="UUW23" s="159"/>
      <c r="UUX23" s="159"/>
      <c r="UUY23" s="161"/>
      <c r="UVB23" s="160"/>
      <c r="UVC23" s="158"/>
      <c r="UVD23" s="159"/>
      <c r="UVF23" s="159"/>
      <c r="UVG23" s="160"/>
      <c r="UVH23" s="158"/>
      <c r="UVI23" s="159"/>
      <c r="UVJ23" s="31"/>
      <c r="UVK23" s="159"/>
      <c r="UVL23" s="160"/>
      <c r="UVM23" s="159"/>
      <c r="UVN23" s="159"/>
      <c r="UVO23" s="161"/>
      <c r="UVR23" s="160"/>
      <c r="UVS23" s="158"/>
      <c r="UVT23" s="159"/>
      <c r="UVV23" s="159"/>
      <c r="UVW23" s="160"/>
      <c r="UVX23" s="158"/>
      <c r="UVY23" s="159"/>
      <c r="UVZ23" s="31"/>
      <c r="UWA23" s="159"/>
      <c r="UWB23" s="160"/>
      <c r="UWC23" s="159"/>
      <c r="UWD23" s="159"/>
      <c r="UWE23" s="161"/>
      <c r="UWH23" s="160"/>
      <c r="UWI23" s="158"/>
      <c r="UWJ23" s="159"/>
      <c r="UWL23" s="159"/>
      <c r="UWM23" s="160"/>
      <c r="UWN23" s="158"/>
      <c r="UWO23" s="159"/>
      <c r="UWP23" s="31"/>
      <c r="UWQ23" s="159"/>
      <c r="UWR23" s="160"/>
      <c r="UWS23" s="159"/>
      <c r="UWT23" s="159"/>
      <c r="UWU23" s="161"/>
      <c r="UWX23" s="160"/>
      <c r="UWY23" s="158"/>
      <c r="UWZ23" s="159"/>
      <c r="UXB23" s="159"/>
      <c r="UXC23" s="160"/>
      <c r="UXD23" s="158"/>
      <c r="UXE23" s="159"/>
      <c r="UXF23" s="31"/>
      <c r="UXG23" s="159"/>
      <c r="UXH23" s="160"/>
      <c r="UXI23" s="159"/>
      <c r="UXJ23" s="159"/>
      <c r="UXK23" s="161"/>
      <c r="UXN23" s="160"/>
      <c r="UXO23" s="158"/>
      <c r="UXP23" s="159"/>
      <c r="UXR23" s="159"/>
      <c r="UXS23" s="160"/>
      <c r="UXT23" s="158"/>
      <c r="UXU23" s="159"/>
      <c r="UXV23" s="31"/>
      <c r="UXW23" s="159"/>
      <c r="UXX23" s="160"/>
      <c r="UXY23" s="159"/>
      <c r="UXZ23" s="159"/>
      <c r="UYA23" s="161"/>
      <c r="UYD23" s="160"/>
      <c r="UYE23" s="158"/>
      <c r="UYF23" s="159"/>
      <c r="UYH23" s="159"/>
      <c r="UYI23" s="160"/>
      <c r="UYJ23" s="158"/>
      <c r="UYK23" s="159"/>
      <c r="UYL23" s="31"/>
      <c r="UYM23" s="159"/>
      <c r="UYN23" s="160"/>
      <c r="UYO23" s="159"/>
      <c r="UYP23" s="159"/>
      <c r="UYQ23" s="161"/>
      <c r="UYT23" s="160"/>
      <c r="UYU23" s="158"/>
      <c r="UYV23" s="159"/>
      <c r="UYX23" s="159"/>
      <c r="UYY23" s="160"/>
      <c r="UYZ23" s="158"/>
      <c r="UZA23" s="159"/>
      <c r="UZB23" s="31"/>
      <c r="UZC23" s="159"/>
      <c r="UZD23" s="160"/>
      <c r="UZE23" s="159"/>
      <c r="UZF23" s="159"/>
      <c r="UZG23" s="161"/>
      <c r="UZJ23" s="160"/>
      <c r="UZK23" s="158"/>
      <c r="UZL23" s="159"/>
      <c r="UZN23" s="159"/>
      <c r="UZO23" s="160"/>
      <c r="UZP23" s="158"/>
      <c r="UZQ23" s="159"/>
      <c r="UZR23" s="31"/>
      <c r="UZS23" s="159"/>
      <c r="UZT23" s="160"/>
      <c r="UZU23" s="159"/>
      <c r="UZV23" s="159"/>
      <c r="UZW23" s="161"/>
      <c r="UZZ23" s="160"/>
      <c r="VAA23" s="158"/>
      <c r="VAB23" s="159"/>
      <c r="VAD23" s="159"/>
      <c r="VAE23" s="160"/>
      <c r="VAF23" s="158"/>
      <c r="VAG23" s="159"/>
      <c r="VAH23" s="31"/>
      <c r="VAI23" s="159"/>
      <c r="VAJ23" s="160"/>
      <c r="VAK23" s="159"/>
      <c r="VAL23" s="159"/>
      <c r="VAM23" s="161"/>
      <c r="VAP23" s="160"/>
      <c r="VAQ23" s="158"/>
      <c r="VAR23" s="159"/>
      <c r="VAT23" s="159"/>
      <c r="VAU23" s="160"/>
      <c r="VAV23" s="158"/>
      <c r="VAW23" s="159"/>
      <c r="VAX23" s="31"/>
      <c r="VAY23" s="159"/>
      <c r="VAZ23" s="160"/>
      <c r="VBA23" s="159"/>
      <c r="VBB23" s="159"/>
      <c r="VBC23" s="161"/>
      <c r="VBF23" s="160"/>
      <c r="VBG23" s="158"/>
      <c r="VBH23" s="159"/>
      <c r="VBJ23" s="159"/>
      <c r="VBK23" s="160"/>
      <c r="VBL23" s="158"/>
      <c r="VBM23" s="159"/>
      <c r="VBN23" s="31"/>
      <c r="VBO23" s="159"/>
      <c r="VBP23" s="160"/>
      <c r="VBQ23" s="159"/>
      <c r="VBR23" s="159"/>
      <c r="VBS23" s="161"/>
      <c r="VBV23" s="160"/>
      <c r="VBW23" s="158"/>
      <c r="VBX23" s="159"/>
      <c r="VBZ23" s="159"/>
      <c r="VCA23" s="160"/>
      <c r="VCB23" s="158"/>
      <c r="VCC23" s="159"/>
      <c r="VCD23" s="31"/>
      <c r="VCE23" s="159"/>
      <c r="VCF23" s="160"/>
      <c r="VCG23" s="159"/>
      <c r="VCH23" s="159"/>
      <c r="VCI23" s="161"/>
      <c r="VCL23" s="160"/>
      <c r="VCM23" s="158"/>
      <c r="VCN23" s="159"/>
      <c r="VCP23" s="159"/>
      <c r="VCQ23" s="160"/>
      <c r="VCR23" s="158"/>
      <c r="VCS23" s="159"/>
      <c r="VCT23" s="31"/>
      <c r="VCU23" s="159"/>
      <c r="VCV23" s="160"/>
      <c r="VCW23" s="159"/>
      <c r="VCX23" s="159"/>
      <c r="VCY23" s="161"/>
      <c r="VDB23" s="160"/>
      <c r="VDC23" s="158"/>
      <c r="VDD23" s="159"/>
      <c r="VDF23" s="159"/>
      <c r="VDG23" s="160"/>
      <c r="VDH23" s="158"/>
      <c r="VDI23" s="159"/>
      <c r="VDJ23" s="31"/>
      <c r="VDK23" s="159"/>
      <c r="VDL23" s="160"/>
      <c r="VDM23" s="159"/>
      <c r="VDN23" s="159"/>
      <c r="VDO23" s="161"/>
      <c r="VDR23" s="160"/>
      <c r="VDS23" s="158"/>
      <c r="VDT23" s="159"/>
      <c r="VDV23" s="159"/>
      <c r="VDW23" s="160"/>
      <c r="VDX23" s="158"/>
      <c r="VDY23" s="159"/>
      <c r="VDZ23" s="31"/>
      <c r="VEA23" s="159"/>
      <c r="VEB23" s="160"/>
      <c r="VEC23" s="159"/>
      <c r="VED23" s="159"/>
      <c r="VEE23" s="161"/>
      <c r="VEH23" s="160"/>
      <c r="VEI23" s="158"/>
      <c r="VEJ23" s="159"/>
      <c r="VEL23" s="159"/>
      <c r="VEM23" s="160"/>
      <c r="VEN23" s="158"/>
      <c r="VEO23" s="159"/>
      <c r="VEP23" s="31"/>
      <c r="VEQ23" s="159"/>
      <c r="VER23" s="160"/>
      <c r="VES23" s="159"/>
      <c r="VET23" s="159"/>
      <c r="VEU23" s="161"/>
      <c r="VEX23" s="160"/>
      <c r="VEY23" s="158"/>
      <c r="VEZ23" s="159"/>
      <c r="VFB23" s="159"/>
      <c r="VFC23" s="160"/>
      <c r="VFD23" s="158"/>
      <c r="VFE23" s="159"/>
      <c r="VFF23" s="31"/>
      <c r="VFG23" s="159"/>
      <c r="VFH23" s="160"/>
      <c r="VFI23" s="159"/>
      <c r="VFJ23" s="159"/>
      <c r="VFK23" s="161"/>
      <c r="VFN23" s="160"/>
      <c r="VFO23" s="158"/>
      <c r="VFP23" s="159"/>
      <c r="VFR23" s="159"/>
      <c r="VFS23" s="160"/>
      <c r="VFT23" s="158"/>
      <c r="VFU23" s="159"/>
      <c r="VFV23" s="31"/>
      <c r="VFW23" s="159"/>
      <c r="VFX23" s="160"/>
      <c r="VFY23" s="159"/>
      <c r="VFZ23" s="159"/>
      <c r="VGA23" s="161"/>
      <c r="VGD23" s="160"/>
      <c r="VGE23" s="158"/>
      <c r="VGF23" s="159"/>
      <c r="VGH23" s="159"/>
      <c r="VGI23" s="160"/>
      <c r="VGJ23" s="158"/>
      <c r="VGK23" s="159"/>
      <c r="VGL23" s="31"/>
      <c r="VGM23" s="159"/>
      <c r="VGN23" s="160"/>
      <c r="VGO23" s="159"/>
      <c r="VGP23" s="159"/>
      <c r="VGQ23" s="161"/>
      <c r="VGT23" s="160"/>
      <c r="VGU23" s="158"/>
      <c r="VGV23" s="159"/>
      <c r="VGX23" s="159"/>
      <c r="VGY23" s="160"/>
      <c r="VGZ23" s="158"/>
      <c r="VHA23" s="159"/>
      <c r="VHB23" s="31"/>
      <c r="VHC23" s="159"/>
      <c r="VHD23" s="160"/>
      <c r="VHE23" s="159"/>
      <c r="VHF23" s="159"/>
      <c r="VHG23" s="161"/>
      <c r="VHJ23" s="160"/>
      <c r="VHK23" s="158"/>
      <c r="VHL23" s="159"/>
      <c r="VHN23" s="159"/>
      <c r="VHO23" s="160"/>
      <c r="VHP23" s="158"/>
      <c r="VHQ23" s="159"/>
      <c r="VHR23" s="31"/>
      <c r="VHS23" s="159"/>
      <c r="VHT23" s="160"/>
      <c r="VHU23" s="159"/>
      <c r="VHV23" s="159"/>
      <c r="VHW23" s="161"/>
      <c r="VHZ23" s="160"/>
      <c r="VIA23" s="158"/>
      <c r="VIB23" s="159"/>
      <c r="VID23" s="159"/>
      <c r="VIE23" s="160"/>
      <c r="VIF23" s="158"/>
      <c r="VIG23" s="159"/>
      <c r="VIH23" s="31"/>
      <c r="VII23" s="159"/>
      <c r="VIJ23" s="160"/>
      <c r="VIK23" s="159"/>
      <c r="VIL23" s="159"/>
      <c r="VIM23" s="161"/>
      <c r="VIP23" s="160"/>
      <c r="VIQ23" s="158"/>
      <c r="VIR23" s="159"/>
      <c r="VIT23" s="159"/>
      <c r="VIU23" s="160"/>
      <c r="VIV23" s="158"/>
      <c r="VIW23" s="159"/>
      <c r="VIX23" s="31"/>
      <c r="VIY23" s="159"/>
      <c r="VIZ23" s="160"/>
      <c r="VJA23" s="159"/>
      <c r="VJB23" s="159"/>
      <c r="VJC23" s="161"/>
      <c r="VJF23" s="160"/>
      <c r="VJG23" s="158"/>
      <c r="VJH23" s="159"/>
      <c r="VJJ23" s="159"/>
      <c r="VJK23" s="160"/>
      <c r="VJL23" s="158"/>
      <c r="VJM23" s="159"/>
      <c r="VJN23" s="31"/>
      <c r="VJO23" s="159"/>
      <c r="VJP23" s="160"/>
      <c r="VJQ23" s="159"/>
      <c r="VJR23" s="159"/>
      <c r="VJS23" s="161"/>
      <c r="VJV23" s="160"/>
      <c r="VJW23" s="158"/>
      <c r="VJX23" s="159"/>
      <c r="VJZ23" s="159"/>
      <c r="VKA23" s="160"/>
      <c r="VKB23" s="158"/>
      <c r="VKC23" s="159"/>
      <c r="VKD23" s="31"/>
      <c r="VKE23" s="159"/>
      <c r="VKF23" s="160"/>
      <c r="VKG23" s="159"/>
      <c r="VKH23" s="159"/>
      <c r="VKI23" s="161"/>
      <c r="VKL23" s="160"/>
      <c r="VKM23" s="158"/>
      <c r="VKN23" s="159"/>
      <c r="VKP23" s="159"/>
      <c r="VKQ23" s="160"/>
      <c r="VKR23" s="158"/>
      <c r="VKS23" s="159"/>
      <c r="VKT23" s="31"/>
      <c r="VKU23" s="159"/>
      <c r="VKV23" s="160"/>
      <c r="VKW23" s="159"/>
      <c r="VKX23" s="159"/>
      <c r="VKY23" s="161"/>
      <c r="VLB23" s="160"/>
      <c r="VLC23" s="158"/>
      <c r="VLD23" s="159"/>
      <c r="VLF23" s="159"/>
      <c r="VLG23" s="160"/>
      <c r="VLH23" s="158"/>
      <c r="VLI23" s="159"/>
      <c r="VLJ23" s="31"/>
      <c r="VLK23" s="159"/>
      <c r="VLL23" s="160"/>
      <c r="VLM23" s="159"/>
      <c r="VLN23" s="159"/>
      <c r="VLO23" s="161"/>
      <c r="VLR23" s="160"/>
      <c r="VLS23" s="158"/>
      <c r="VLT23" s="159"/>
      <c r="VLV23" s="159"/>
      <c r="VLW23" s="160"/>
      <c r="VLX23" s="158"/>
      <c r="VLY23" s="159"/>
      <c r="VLZ23" s="31"/>
      <c r="VMA23" s="159"/>
      <c r="VMB23" s="160"/>
      <c r="VMC23" s="159"/>
      <c r="VMD23" s="159"/>
      <c r="VME23" s="161"/>
      <c r="VMH23" s="160"/>
      <c r="VMI23" s="158"/>
      <c r="VMJ23" s="159"/>
      <c r="VML23" s="159"/>
      <c r="VMM23" s="160"/>
      <c r="VMN23" s="158"/>
      <c r="VMO23" s="159"/>
      <c r="VMP23" s="31"/>
      <c r="VMQ23" s="159"/>
      <c r="VMR23" s="160"/>
      <c r="VMS23" s="159"/>
      <c r="VMT23" s="159"/>
      <c r="VMU23" s="161"/>
      <c r="VMX23" s="160"/>
      <c r="VMY23" s="158"/>
      <c r="VMZ23" s="159"/>
      <c r="VNB23" s="159"/>
      <c r="VNC23" s="160"/>
      <c r="VND23" s="158"/>
      <c r="VNE23" s="159"/>
      <c r="VNF23" s="31"/>
      <c r="VNG23" s="159"/>
      <c r="VNH23" s="160"/>
      <c r="VNI23" s="159"/>
      <c r="VNJ23" s="159"/>
      <c r="VNK23" s="161"/>
      <c r="VNN23" s="160"/>
      <c r="VNO23" s="158"/>
      <c r="VNP23" s="159"/>
      <c r="VNR23" s="159"/>
      <c r="VNS23" s="160"/>
      <c r="VNT23" s="158"/>
      <c r="VNU23" s="159"/>
      <c r="VNV23" s="31"/>
      <c r="VNW23" s="159"/>
      <c r="VNX23" s="160"/>
      <c r="VNY23" s="159"/>
      <c r="VNZ23" s="159"/>
      <c r="VOA23" s="161"/>
      <c r="VOD23" s="160"/>
      <c r="VOE23" s="158"/>
      <c r="VOF23" s="159"/>
      <c r="VOH23" s="159"/>
      <c r="VOI23" s="160"/>
      <c r="VOJ23" s="158"/>
      <c r="VOK23" s="159"/>
      <c r="VOL23" s="31"/>
      <c r="VOM23" s="159"/>
      <c r="VON23" s="160"/>
      <c r="VOO23" s="159"/>
      <c r="VOP23" s="159"/>
      <c r="VOQ23" s="161"/>
      <c r="VOT23" s="160"/>
      <c r="VOU23" s="158"/>
      <c r="VOV23" s="159"/>
      <c r="VOX23" s="159"/>
      <c r="VOY23" s="160"/>
      <c r="VOZ23" s="158"/>
      <c r="VPA23" s="159"/>
      <c r="VPB23" s="31"/>
      <c r="VPC23" s="159"/>
      <c r="VPD23" s="160"/>
      <c r="VPE23" s="159"/>
      <c r="VPF23" s="159"/>
      <c r="VPG23" s="161"/>
      <c r="VPJ23" s="160"/>
      <c r="VPK23" s="158"/>
      <c r="VPL23" s="159"/>
      <c r="VPN23" s="159"/>
      <c r="VPO23" s="160"/>
      <c r="VPP23" s="158"/>
      <c r="VPQ23" s="159"/>
      <c r="VPR23" s="31"/>
      <c r="VPS23" s="159"/>
      <c r="VPT23" s="160"/>
      <c r="VPU23" s="159"/>
      <c r="VPV23" s="159"/>
      <c r="VPW23" s="161"/>
      <c r="VPZ23" s="160"/>
      <c r="VQA23" s="158"/>
      <c r="VQB23" s="159"/>
      <c r="VQD23" s="159"/>
      <c r="VQE23" s="160"/>
      <c r="VQF23" s="158"/>
      <c r="VQG23" s="159"/>
      <c r="VQH23" s="31"/>
      <c r="VQI23" s="159"/>
      <c r="VQJ23" s="160"/>
      <c r="VQK23" s="159"/>
      <c r="VQL23" s="159"/>
      <c r="VQM23" s="161"/>
      <c r="VQP23" s="160"/>
      <c r="VQQ23" s="158"/>
      <c r="VQR23" s="159"/>
      <c r="VQT23" s="159"/>
      <c r="VQU23" s="160"/>
      <c r="VQV23" s="158"/>
      <c r="VQW23" s="159"/>
      <c r="VQX23" s="31"/>
      <c r="VQY23" s="159"/>
      <c r="VQZ23" s="160"/>
      <c r="VRA23" s="159"/>
      <c r="VRB23" s="159"/>
      <c r="VRC23" s="161"/>
      <c r="VRF23" s="160"/>
      <c r="VRG23" s="158"/>
      <c r="VRH23" s="159"/>
      <c r="VRJ23" s="159"/>
      <c r="VRK23" s="160"/>
      <c r="VRL23" s="158"/>
      <c r="VRM23" s="159"/>
      <c r="VRN23" s="31"/>
      <c r="VRO23" s="159"/>
      <c r="VRP23" s="160"/>
      <c r="VRQ23" s="159"/>
      <c r="VRR23" s="159"/>
      <c r="VRS23" s="161"/>
      <c r="VRV23" s="160"/>
      <c r="VRW23" s="158"/>
      <c r="VRX23" s="159"/>
      <c r="VRZ23" s="159"/>
      <c r="VSA23" s="160"/>
      <c r="VSB23" s="158"/>
      <c r="VSC23" s="159"/>
      <c r="VSD23" s="31"/>
      <c r="VSE23" s="159"/>
      <c r="VSF23" s="160"/>
      <c r="VSG23" s="159"/>
      <c r="VSH23" s="159"/>
      <c r="VSI23" s="161"/>
      <c r="VSL23" s="160"/>
      <c r="VSM23" s="158"/>
      <c r="VSN23" s="159"/>
      <c r="VSP23" s="159"/>
      <c r="VSQ23" s="160"/>
      <c r="VSR23" s="158"/>
      <c r="VSS23" s="159"/>
      <c r="VST23" s="31"/>
      <c r="VSU23" s="159"/>
      <c r="VSV23" s="160"/>
      <c r="VSW23" s="159"/>
      <c r="VSX23" s="159"/>
      <c r="VSY23" s="161"/>
      <c r="VTB23" s="160"/>
      <c r="VTC23" s="158"/>
      <c r="VTD23" s="159"/>
      <c r="VTF23" s="159"/>
      <c r="VTG23" s="160"/>
      <c r="VTH23" s="158"/>
      <c r="VTI23" s="159"/>
      <c r="VTJ23" s="31"/>
      <c r="VTK23" s="159"/>
      <c r="VTL23" s="160"/>
      <c r="VTM23" s="159"/>
      <c r="VTN23" s="159"/>
      <c r="VTO23" s="161"/>
      <c r="VTR23" s="160"/>
      <c r="VTS23" s="158"/>
      <c r="VTT23" s="159"/>
      <c r="VTV23" s="159"/>
      <c r="VTW23" s="160"/>
      <c r="VTX23" s="158"/>
      <c r="VTY23" s="159"/>
      <c r="VTZ23" s="31"/>
      <c r="VUA23" s="159"/>
      <c r="VUB23" s="160"/>
      <c r="VUC23" s="159"/>
      <c r="VUD23" s="159"/>
      <c r="VUE23" s="161"/>
      <c r="VUH23" s="160"/>
      <c r="VUI23" s="158"/>
      <c r="VUJ23" s="159"/>
      <c r="VUL23" s="159"/>
      <c r="VUM23" s="160"/>
      <c r="VUN23" s="158"/>
      <c r="VUO23" s="159"/>
      <c r="VUP23" s="31"/>
      <c r="VUQ23" s="159"/>
      <c r="VUR23" s="160"/>
      <c r="VUS23" s="159"/>
      <c r="VUT23" s="159"/>
      <c r="VUU23" s="161"/>
      <c r="VUX23" s="160"/>
      <c r="VUY23" s="158"/>
      <c r="VUZ23" s="159"/>
      <c r="VVB23" s="159"/>
      <c r="VVC23" s="160"/>
      <c r="VVD23" s="158"/>
      <c r="VVE23" s="159"/>
      <c r="VVF23" s="31"/>
      <c r="VVG23" s="159"/>
      <c r="VVH23" s="160"/>
      <c r="VVI23" s="159"/>
      <c r="VVJ23" s="159"/>
      <c r="VVK23" s="161"/>
      <c r="VVN23" s="160"/>
      <c r="VVO23" s="158"/>
      <c r="VVP23" s="159"/>
      <c r="VVR23" s="159"/>
      <c r="VVS23" s="160"/>
      <c r="VVT23" s="158"/>
      <c r="VVU23" s="159"/>
      <c r="VVV23" s="31"/>
      <c r="VVW23" s="159"/>
      <c r="VVX23" s="160"/>
      <c r="VVY23" s="159"/>
      <c r="VVZ23" s="159"/>
      <c r="VWA23" s="161"/>
      <c r="VWD23" s="160"/>
      <c r="VWE23" s="158"/>
      <c r="VWF23" s="159"/>
      <c r="VWH23" s="159"/>
      <c r="VWI23" s="160"/>
      <c r="VWJ23" s="158"/>
      <c r="VWK23" s="159"/>
      <c r="VWL23" s="31"/>
      <c r="VWM23" s="159"/>
      <c r="VWN23" s="160"/>
      <c r="VWO23" s="159"/>
      <c r="VWP23" s="159"/>
      <c r="VWQ23" s="161"/>
      <c r="VWT23" s="160"/>
      <c r="VWU23" s="158"/>
      <c r="VWV23" s="159"/>
      <c r="VWX23" s="159"/>
      <c r="VWY23" s="160"/>
      <c r="VWZ23" s="158"/>
      <c r="VXA23" s="159"/>
      <c r="VXB23" s="31"/>
      <c r="VXC23" s="159"/>
      <c r="VXD23" s="160"/>
      <c r="VXE23" s="159"/>
      <c r="VXF23" s="159"/>
      <c r="VXG23" s="161"/>
      <c r="VXJ23" s="160"/>
      <c r="VXK23" s="158"/>
      <c r="VXL23" s="159"/>
      <c r="VXN23" s="159"/>
      <c r="VXO23" s="160"/>
      <c r="VXP23" s="158"/>
      <c r="VXQ23" s="159"/>
      <c r="VXR23" s="31"/>
      <c r="VXS23" s="159"/>
      <c r="VXT23" s="160"/>
      <c r="VXU23" s="159"/>
      <c r="VXV23" s="159"/>
      <c r="VXW23" s="161"/>
      <c r="VXZ23" s="160"/>
      <c r="VYA23" s="158"/>
      <c r="VYB23" s="159"/>
      <c r="VYD23" s="159"/>
      <c r="VYE23" s="160"/>
      <c r="VYF23" s="158"/>
      <c r="VYG23" s="159"/>
      <c r="VYH23" s="31"/>
      <c r="VYI23" s="159"/>
      <c r="VYJ23" s="160"/>
      <c r="VYK23" s="159"/>
      <c r="VYL23" s="159"/>
      <c r="VYM23" s="161"/>
      <c r="VYP23" s="160"/>
      <c r="VYQ23" s="158"/>
      <c r="VYR23" s="159"/>
      <c r="VYT23" s="159"/>
      <c r="VYU23" s="160"/>
      <c r="VYV23" s="158"/>
      <c r="VYW23" s="159"/>
      <c r="VYX23" s="31"/>
      <c r="VYY23" s="159"/>
      <c r="VYZ23" s="160"/>
      <c r="VZA23" s="159"/>
      <c r="VZB23" s="159"/>
      <c r="VZC23" s="161"/>
      <c r="VZF23" s="160"/>
      <c r="VZG23" s="158"/>
      <c r="VZH23" s="159"/>
      <c r="VZJ23" s="159"/>
      <c r="VZK23" s="160"/>
      <c r="VZL23" s="158"/>
      <c r="VZM23" s="159"/>
      <c r="VZN23" s="31"/>
      <c r="VZO23" s="159"/>
      <c r="VZP23" s="160"/>
      <c r="VZQ23" s="159"/>
      <c r="VZR23" s="159"/>
      <c r="VZS23" s="161"/>
      <c r="VZV23" s="160"/>
      <c r="VZW23" s="158"/>
      <c r="VZX23" s="159"/>
      <c r="VZZ23" s="159"/>
      <c r="WAA23" s="160"/>
      <c r="WAB23" s="158"/>
      <c r="WAC23" s="159"/>
      <c r="WAD23" s="31"/>
      <c r="WAE23" s="159"/>
      <c r="WAF23" s="160"/>
      <c r="WAG23" s="159"/>
      <c r="WAH23" s="159"/>
      <c r="WAI23" s="161"/>
      <c r="WAL23" s="160"/>
      <c r="WAM23" s="158"/>
      <c r="WAN23" s="159"/>
      <c r="WAP23" s="159"/>
      <c r="WAQ23" s="160"/>
      <c r="WAR23" s="158"/>
      <c r="WAS23" s="159"/>
      <c r="WAT23" s="31"/>
      <c r="WAU23" s="159"/>
      <c r="WAV23" s="160"/>
      <c r="WAW23" s="159"/>
      <c r="WAX23" s="159"/>
      <c r="WAY23" s="161"/>
      <c r="WBB23" s="160"/>
      <c r="WBC23" s="158"/>
      <c r="WBD23" s="159"/>
      <c r="WBF23" s="159"/>
      <c r="WBG23" s="160"/>
      <c r="WBH23" s="158"/>
      <c r="WBI23" s="159"/>
      <c r="WBJ23" s="31"/>
      <c r="WBK23" s="159"/>
      <c r="WBL23" s="160"/>
      <c r="WBM23" s="159"/>
      <c r="WBN23" s="159"/>
      <c r="WBO23" s="161"/>
      <c r="WBR23" s="160"/>
      <c r="WBS23" s="158"/>
      <c r="WBT23" s="159"/>
      <c r="WBV23" s="159"/>
      <c r="WBW23" s="160"/>
      <c r="WBX23" s="158"/>
      <c r="WBY23" s="159"/>
      <c r="WBZ23" s="31"/>
      <c r="WCA23" s="159"/>
      <c r="WCB23" s="160"/>
      <c r="WCC23" s="159"/>
      <c r="WCD23" s="159"/>
      <c r="WCE23" s="161"/>
      <c r="WCH23" s="160"/>
      <c r="WCI23" s="158"/>
      <c r="WCJ23" s="159"/>
      <c r="WCL23" s="159"/>
      <c r="WCM23" s="160"/>
      <c r="WCN23" s="158"/>
      <c r="WCO23" s="159"/>
      <c r="WCP23" s="31"/>
      <c r="WCQ23" s="159"/>
      <c r="WCR23" s="160"/>
      <c r="WCS23" s="159"/>
      <c r="WCT23" s="159"/>
      <c r="WCU23" s="161"/>
      <c r="WCX23" s="160"/>
      <c r="WCY23" s="158"/>
      <c r="WCZ23" s="159"/>
      <c r="WDB23" s="159"/>
      <c r="WDC23" s="160"/>
      <c r="WDD23" s="158"/>
      <c r="WDE23" s="159"/>
      <c r="WDF23" s="31"/>
      <c r="WDG23" s="159"/>
      <c r="WDH23" s="160"/>
      <c r="WDI23" s="159"/>
      <c r="WDJ23" s="159"/>
      <c r="WDK23" s="161"/>
      <c r="WDN23" s="160"/>
      <c r="WDO23" s="158"/>
      <c r="WDP23" s="159"/>
      <c r="WDR23" s="159"/>
      <c r="WDS23" s="160"/>
      <c r="WDT23" s="158"/>
      <c r="WDU23" s="159"/>
      <c r="WDV23" s="31"/>
      <c r="WDW23" s="159"/>
      <c r="WDX23" s="160"/>
      <c r="WDY23" s="159"/>
      <c r="WDZ23" s="159"/>
      <c r="WEA23" s="161"/>
      <c r="WED23" s="160"/>
      <c r="WEE23" s="158"/>
      <c r="WEF23" s="159"/>
      <c r="WEH23" s="159"/>
      <c r="WEI23" s="160"/>
      <c r="WEJ23" s="158"/>
      <c r="WEK23" s="159"/>
      <c r="WEL23" s="31"/>
      <c r="WEM23" s="159"/>
      <c r="WEN23" s="160"/>
      <c r="WEO23" s="159"/>
      <c r="WEP23" s="159"/>
      <c r="WEQ23" s="161"/>
      <c r="WET23" s="160"/>
      <c r="WEU23" s="158"/>
      <c r="WEV23" s="159"/>
      <c r="WEX23" s="159"/>
      <c r="WEY23" s="160"/>
      <c r="WEZ23" s="158"/>
      <c r="WFA23" s="159"/>
      <c r="WFB23" s="31"/>
      <c r="WFC23" s="159"/>
      <c r="WFD23" s="160"/>
      <c r="WFE23" s="159"/>
      <c r="WFF23" s="159"/>
      <c r="WFG23" s="161"/>
      <c r="WFJ23" s="160"/>
      <c r="WFK23" s="158"/>
      <c r="WFL23" s="159"/>
      <c r="WFN23" s="159"/>
      <c r="WFO23" s="160"/>
      <c r="WFP23" s="158"/>
      <c r="WFQ23" s="159"/>
      <c r="WFR23" s="31"/>
      <c r="WFS23" s="159"/>
      <c r="WFT23" s="160"/>
      <c r="WFU23" s="159"/>
      <c r="WFV23" s="159"/>
      <c r="WFW23" s="161"/>
      <c r="WFZ23" s="160"/>
      <c r="WGA23" s="158"/>
      <c r="WGB23" s="159"/>
      <c r="WGD23" s="159"/>
      <c r="WGE23" s="160"/>
      <c r="WGF23" s="158"/>
      <c r="WGG23" s="159"/>
      <c r="WGH23" s="31"/>
      <c r="WGI23" s="159"/>
      <c r="WGJ23" s="160"/>
      <c r="WGK23" s="159"/>
      <c r="WGL23" s="159"/>
      <c r="WGM23" s="161"/>
      <c r="WGP23" s="160"/>
      <c r="WGQ23" s="158"/>
      <c r="WGR23" s="159"/>
      <c r="WGT23" s="159"/>
      <c r="WGU23" s="160"/>
      <c r="WGV23" s="158"/>
      <c r="WGW23" s="159"/>
      <c r="WGX23" s="31"/>
      <c r="WGY23" s="159"/>
      <c r="WGZ23" s="160"/>
      <c r="WHA23" s="159"/>
      <c r="WHB23" s="159"/>
      <c r="WHC23" s="161"/>
      <c r="WHF23" s="160"/>
      <c r="WHG23" s="158"/>
      <c r="WHH23" s="159"/>
      <c r="WHJ23" s="159"/>
      <c r="WHK23" s="160"/>
      <c r="WHL23" s="158"/>
      <c r="WHM23" s="159"/>
      <c r="WHN23" s="31"/>
      <c r="WHO23" s="159"/>
      <c r="WHP23" s="160"/>
      <c r="WHQ23" s="159"/>
      <c r="WHR23" s="159"/>
      <c r="WHS23" s="161"/>
      <c r="WHV23" s="160"/>
      <c r="WHW23" s="158"/>
      <c r="WHX23" s="159"/>
      <c r="WHZ23" s="159"/>
      <c r="WIA23" s="160"/>
      <c r="WIB23" s="158"/>
      <c r="WIC23" s="159"/>
      <c r="WID23" s="31"/>
      <c r="WIE23" s="159"/>
      <c r="WIF23" s="160"/>
      <c r="WIG23" s="159"/>
      <c r="WIH23" s="159"/>
      <c r="WII23" s="161"/>
      <c r="WIL23" s="160"/>
      <c r="WIM23" s="158"/>
      <c r="WIN23" s="159"/>
      <c r="WIP23" s="159"/>
      <c r="WIQ23" s="160"/>
      <c r="WIR23" s="158"/>
      <c r="WIS23" s="159"/>
      <c r="WIT23" s="31"/>
      <c r="WIU23" s="159"/>
      <c r="WIV23" s="160"/>
      <c r="WIW23" s="159"/>
      <c r="WIX23" s="159"/>
      <c r="WIY23" s="161"/>
      <c r="WJB23" s="160"/>
      <c r="WJC23" s="158"/>
      <c r="WJD23" s="159"/>
      <c r="WJF23" s="159"/>
      <c r="WJG23" s="160"/>
      <c r="WJH23" s="158"/>
      <c r="WJI23" s="159"/>
      <c r="WJJ23" s="31"/>
      <c r="WJK23" s="159"/>
      <c r="WJL23" s="160"/>
      <c r="WJM23" s="159"/>
      <c r="WJN23" s="159"/>
      <c r="WJO23" s="161"/>
      <c r="WJR23" s="160"/>
      <c r="WJS23" s="158"/>
      <c r="WJT23" s="159"/>
      <c r="WJV23" s="159"/>
      <c r="WJW23" s="160"/>
      <c r="WJX23" s="158"/>
      <c r="WJY23" s="159"/>
      <c r="WJZ23" s="31"/>
      <c r="WKA23" s="159"/>
      <c r="WKB23" s="160"/>
      <c r="WKC23" s="159"/>
      <c r="WKD23" s="159"/>
      <c r="WKE23" s="161"/>
      <c r="WKH23" s="160"/>
      <c r="WKI23" s="158"/>
      <c r="WKJ23" s="159"/>
      <c r="WKL23" s="159"/>
      <c r="WKM23" s="160"/>
      <c r="WKN23" s="158"/>
      <c r="WKO23" s="159"/>
      <c r="WKP23" s="31"/>
      <c r="WKQ23" s="159"/>
      <c r="WKR23" s="160"/>
      <c r="WKS23" s="159"/>
      <c r="WKT23" s="159"/>
      <c r="WKU23" s="161"/>
      <c r="WKX23" s="160"/>
      <c r="WKY23" s="158"/>
      <c r="WKZ23" s="159"/>
      <c r="WLB23" s="159"/>
      <c r="WLC23" s="160"/>
      <c r="WLD23" s="158"/>
      <c r="WLE23" s="159"/>
      <c r="WLF23" s="31"/>
      <c r="WLG23" s="159"/>
      <c r="WLH23" s="160"/>
      <c r="WLI23" s="159"/>
      <c r="WLJ23" s="159"/>
      <c r="WLK23" s="161"/>
      <c r="WLN23" s="160"/>
      <c r="WLO23" s="158"/>
      <c r="WLP23" s="159"/>
      <c r="WLR23" s="159"/>
      <c r="WLS23" s="160"/>
      <c r="WLT23" s="158"/>
      <c r="WLU23" s="159"/>
      <c r="WLV23" s="31"/>
      <c r="WLW23" s="159"/>
      <c r="WLX23" s="160"/>
      <c r="WLY23" s="159"/>
      <c r="WLZ23" s="159"/>
      <c r="WMA23" s="161"/>
      <c r="WMD23" s="160"/>
      <c r="WME23" s="158"/>
      <c r="WMF23" s="159"/>
      <c r="WMH23" s="159"/>
      <c r="WMI23" s="160"/>
      <c r="WMJ23" s="158"/>
      <c r="WMK23" s="159"/>
      <c r="WML23" s="31"/>
      <c r="WMM23" s="159"/>
      <c r="WMN23" s="160"/>
      <c r="WMO23" s="159"/>
      <c r="WMP23" s="159"/>
      <c r="WMQ23" s="161"/>
      <c r="WMT23" s="160"/>
      <c r="WMU23" s="158"/>
      <c r="WMV23" s="159"/>
      <c r="WMX23" s="159"/>
      <c r="WMY23" s="160"/>
      <c r="WMZ23" s="158"/>
      <c r="WNA23" s="159"/>
      <c r="WNB23" s="31"/>
      <c r="WNC23" s="159"/>
      <c r="WND23" s="160"/>
      <c r="WNE23" s="159"/>
      <c r="WNF23" s="159"/>
      <c r="WNG23" s="161"/>
      <c r="WNJ23" s="160"/>
      <c r="WNK23" s="158"/>
      <c r="WNL23" s="159"/>
      <c r="WNN23" s="159"/>
      <c r="WNO23" s="160"/>
      <c r="WNP23" s="158"/>
      <c r="WNQ23" s="159"/>
      <c r="WNR23" s="31"/>
      <c r="WNS23" s="159"/>
      <c r="WNT23" s="160"/>
      <c r="WNU23" s="159"/>
      <c r="WNV23" s="159"/>
      <c r="WNW23" s="161"/>
      <c r="WNZ23" s="160"/>
      <c r="WOA23" s="158"/>
      <c r="WOB23" s="159"/>
      <c r="WOD23" s="159"/>
      <c r="WOE23" s="160"/>
      <c r="WOF23" s="158"/>
      <c r="WOG23" s="159"/>
      <c r="WOH23" s="31"/>
      <c r="WOI23" s="159"/>
      <c r="WOJ23" s="160"/>
      <c r="WOK23" s="159"/>
      <c r="WOL23" s="159"/>
      <c r="WOM23" s="161"/>
      <c r="WOP23" s="160"/>
      <c r="WOQ23" s="158"/>
      <c r="WOR23" s="159"/>
      <c r="WOT23" s="159"/>
      <c r="WOU23" s="160"/>
      <c r="WOV23" s="158"/>
      <c r="WOW23" s="159"/>
      <c r="WOX23" s="31"/>
      <c r="WOY23" s="159"/>
      <c r="WOZ23" s="160"/>
      <c r="WPA23" s="159"/>
      <c r="WPB23" s="159"/>
      <c r="WPC23" s="161"/>
      <c r="WPF23" s="160"/>
      <c r="WPG23" s="158"/>
      <c r="WPH23" s="159"/>
      <c r="WPJ23" s="159"/>
      <c r="WPK23" s="160"/>
      <c r="WPL23" s="158"/>
      <c r="WPM23" s="159"/>
      <c r="WPN23" s="31"/>
      <c r="WPO23" s="159"/>
      <c r="WPP23" s="160"/>
      <c r="WPQ23" s="159"/>
      <c r="WPR23" s="159"/>
      <c r="WPS23" s="161"/>
      <c r="WPV23" s="160"/>
      <c r="WPW23" s="158"/>
      <c r="WPX23" s="159"/>
      <c r="WPZ23" s="159"/>
      <c r="WQA23" s="160"/>
      <c r="WQB23" s="158"/>
      <c r="WQC23" s="159"/>
      <c r="WQD23" s="31"/>
      <c r="WQE23" s="159"/>
      <c r="WQF23" s="160"/>
      <c r="WQG23" s="159"/>
      <c r="WQH23" s="159"/>
      <c r="WQI23" s="161"/>
      <c r="WQL23" s="160"/>
      <c r="WQM23" s="158"/>
      <c r="WQN23" s="159"/>
      <c r="WQP23" s="159"/>
      <c r="WQQ23" s="160"/>
      <c r="WQR23" s="158"/>
      <c r="WQS23" s="159"/>
      <c r="WQT23" s="31"/>
      <c r="WQU23" s="159"/>
      <c r="WQV23" s="160"/>
      <c r="WQW23" s="159"/>
      <c r="WQX23" s="159"/>
      <c r="WQY23" s="161"/>
      <c r="WRB23" s="160"/>
      <c r="WRC23" s="158"/>
      <c r="WRD23" s="159"/>
      <c r="WRF23" s="159"/>
      <c r="WRG23" s="160"/>
      <c r="WRH23" s="158"/>
      <c r="WRI23" s="159"/>
      <c r="WRJ23" s="31"/>
      <c r="WRK23" s="159"/>
      <c r="WRL23" s="160"/>
      <c r="WRM23" s="159"/>
      <c r="WRN23" s="159"/>
      <c r="WRO23" s="161"/>
      <c r="WRR23" s="160"/>
      <c r="WRS23" s="158"/>
      <c r="WRT23" s="159"/>
      <c r="WRV23" s="159"/>
      <c r="WRW23" s="160"/>
      <c r="WRX23" s="158"/>
      <c r="WRY23" s="159"/>
      <c r="WRZ23" s="31"/>
      <c r="WSA23" s="159"/>
      <c r="WSB23" s="160"/>
      <c r="WSC23" s="159"/>
      <c r="WSD23" s="159"/>
      <c r="WSE23" s="161"/>
      <c r="WSH23" s="160"/>
      <c r="WSI23" s="158"/>
      <c r="WSJ23" s="159"/>
      <c r="WSL23" s="159"/>
      <c r="WSM23" s="160"/>
      <c r="WSN23" s="158"/>
      <c r="WSO23" s="159"/>
      <c r="WSP23" s="31"/>
      <c r="WSQ23" s="159"/>
      <c r="WSR23" s="160"/>
      <c r="WSS23" s="159"/>
      <c r="WST23" s="159"/>
      <c r="WSU23" s="161"/>
      <c r="WSX23" s="160"/>
      <c r="WSY23" s="158"/>
      <c r="WSZ23" s="159"/>
      <c r="WTB23" s="159"/>
      <c r="WTC23" s="160"/>
      <c r="WTD23" s="158"/>
      <c r="WTE23" s="159"/>
      <c r="WTF23" s="31"/>
      <c r="WTG23" s="159"/>
      <c r="WTH23" s="160"/>
      <c r="WTI23" s="159"/>
      <c r="WTJ23" s="159"/>
      <c r="WTK23" s="161"/>
      <c r="WTN23" s="160"/>
      <c r="WTO23" s="158"/>
      <c r="WTP23" s="159"/>
      <c r="WTR23" s="159"/>
      <c r="WTS23" s="160"/>
      <c r="WTT23" s="158"/>
      <c r="WTU23" s="159"/>
      <c r="WTV23" s="31"/>
      <c r="WTW23" s="159"/>
      <c r="WTX23" s="160"/>
      <c r="WTY23" s="159"/>
      <c r="WTZ23" s="159"/>
      <c r="WUA23" s="161"/>
      <c r="WUD23" s="160"/>
      <c r="WUE23" s="158"/>
      <c r="WUF23" s="159"/>
      <c r="WUH23" s="159"/>
      <c r="WUI23" s="160"/>
      <c r="WUJ23" s="158"/>
      <c r="WUK23" s="159"/>
      <c r="WUL23" s="31"/>
      <c r="WUM23" s="159"/>
      <c r="WUN23" s="160"/>
      <c r="WUO23" s="159"/>
      <c r="WUP23" s="159"/>
      <c r="WUQ23" s="161"/>
      <c r="WUT23" s="160"/>
      <c r="WUU23" s="158"/>
      <c r="WUV23" s="159"/>
      <c r="WUX23" s="159"/>
      <c r="WUY23" s="160"/>
      <c r="WUZ23" s="158"/>
      <c r="WVA23" s="159"/>
      <c r="WVB23" s="31"/>
      <c r="WVC23" s="159"/>
      <c r="WVD23" s="160"/>
      <c r="WVE23" s="159"/>
      <c r="WVF23" s="159"/>
      <c r="WVG23" s="161"/>
      <c r="WVJ23" s="160"/>
      <c r="WVK23" s="158"/>
      <c r="WVL23" s="159"/>
      <c r="WVN23" s="159"/>
      <c r="WVO23" s="160"/>
      <c r="WVP23" s="158"/>
      <c r="WVQ23" s="159"/>
      <c r="WVR23" s="31"/>
      <c r="WVS23" s="159"/>
      <c r="WVT23" s="160"/>
      <c r="WVU23" s="159"/>
      <c r="WVV23" s="159"/>
      <c r="WVW23" s="161"/>
      <c r="WVZ23" s="160"/>
      <c r="WWA23" s="158"/>
      <c r="WWB23" s="159"/>
      <c r="WWD23" s="159"/>
      <c r="WWE23" s="160"/>
      <c r="WWF23" s="158"/>
      <c r="WWG23" s="159"/>
      <c r="WWH23" s="31"/>
      <c r="WWI23" s="159"/>
      <c r="WWJ23" s="160"/>
      <c r="WWK23" s="159"/>
      <c r="WWL23" s="159"/>
      <c r="WWM23" s="161"/>
      <c r="WWP23" s="160"/>
      <c r="WWQ23" s="158"/>
      <c r="WWR23" s="159"/>
      <c r="WWT23" s="159"/>
      <c r="WWU23" s="160"/>
      <c r="WWV23" s="158"/>
      <c r="WWW23" s="159"/>
      <c r="WWX23" s="31"/>
      <c r="WWY23" s="159"/>
      <c r="WWZ23" s="160"/>
      <c r="WXA23" s="159"/>
      <c r="WXB23" s="159"/>
      <c r="WXC23" s="161"/>
      <c r="WXF23" s="160"/>
      <c r="WXG23" s="158"/>
      <c r="WXH23" s="159"/>
      <c r="WXJ23" s="159"/>
      <c r="WXK23" s="160"/>
      <c r="WXL23" s="158"/>
      <c r="WXM23" s="159"/>
      <c r="WXN23" s="31"/>
      <c r="WXO23" s="159"/>
      <c r="WXP23" s="160"/>
      <c r="WXQ23" s="159"/>
      <c r="WXR23" s="159"/>
      <c r="WXS23" s="161"/>
      <c r="WXV23" s="160"/>
      <c r="WXW23" s="158"/>
      <c r="WXX23" s="159"/>
      <c r="WXZ23" s="159"/>
      <c r="WYA23" s="160"/>
      <c r="WYB23" s="158"/>
      <c r="WYC23" s="159"/>
      <c r="WYD23" s="31"/>
      <c r="WYE23" s="159"/>
      <c r="WYF23" s="160"/>
      <c r="WYG23" s="159"/>
      <c r="WYH23" s="159"/>
      <c r="WYI23" s="161"/>
      <c r="WYL23" s="160"/>
      <c r="WYM23" s="158"/>
      <c r="WYN23" s="159"/>
      <c r="WYP23" s="159"/>
      <c r="WYQ23" s="160"/>
      <c r="WYR23" s="158"/>
      <c r="WYS23" s="159"/>
      <c r="WYT23" s="31"/>
      <c r="WYU23" s="159"/>
      <c r="WYV23" s="160"/>
      <c r="WYW23" s="159"/>
      <c r="WYX23" s="159"/>
      <c r="WYY23" s="161"/>
      <c r="WZB23" s="160"/>
      <c r="WZC23" s="158"/>
      <c r="WZD23" s="159"/>
      <c r="WZF23" s="159"/>
      <c r="WZG23" s="160"/>
      <c r="WZH23" s="158"/>
      <c r="WZI23" s="159"/>
      <c r="WZJ23" s="31"/>
      <c r="WZK23" s="159"/>
      <c r="WZL23" s="160"/>
      <c r="WZM23" s="159"/>
      <c r="WZN23" s="159"/>
      <c r="WZO23" s="161"/>
      <c r="WZR23" s="160"/>
      <c r="WZS23" s="158"/>
      <c r="WZT23" s="159"/>
      <c r="WZV23" s="159"/>
      <c r="WZW23" s="160"/>
      <c r="WZX23" s="158"/>
      <c r="WZY23" s="159"/>
      <c r="WZZ23" s="31"/>
      <c r="XAA23" s="159"/>
      <c r="XAB23" s="160"/>
      <c r="XAC23" s="159"/>
      <c r="XAD23" s="159"/>
      <c r="XAE23" s="161"/>
      <c r="XAH23" s="160"/>
      <c r="XAI23" s="158"/>
      <c r="XAJ23" s="159"/>
      <c r="XAL23" s="159"/>
      <c r="XAM23" s="160"/>
      <c r="XAN23" s="158"/>
      <c r="XAO23" s="159"/>
      <c r="XAP23" s="31"/>
      <c r="XAQ23" s="159"/>
      <c r="XAR23" s="160"/>
      <c r="XAS23" s="159"/>
      <c r="XAT23" s="159"/>
      <c r="XAU23" s="161"/>
      <c r="XAX23" s="160"/>
      <c r="XAY23" s="158"/>
      <c r="XAZ23" s="159"/>
      <c r="XBB23" s="159"/>
      <c r="XBC23" s="160"/>
      <c r="XBD23" s="158"/>
      <c r="XBE23" s="159"/>
      <c r="XBF23" s="31"/>
      <c r="XBG23" s="159"/>
      <c r="XBH23" s="160"/>
      <c r="XBI23" s="159"/>
      <c r="XBJ23" s="159"/>
      <c r="XBK23" s="161"/>
      <c r="XBN23" s="160"/>
      <c r="XBO23" s="158"/>
      <c r="XBP23" s="159"/>
      <c r="XBR23" s="159"/>
      <c r="XBS23" s="160"/>
      <c r="XBT23" s="158"/>
      <c r="XBU23" s="159"/>
      <c r="XBV23" s="31"/>
      <c r="XBW23" s="159"/>
      <c r="XBX23" s="160"/>
      <c r="XBY23" s="159"/>
      <c r="XBZ23" s="159"/>
      <c r="XCA23" s="161"/>
      <c r="XCD23" s="160"/>
      <c r="XCE23" s="158"/>
      <c r="XCF23" s="159"/>
      <c r="XCH23" s="159"/>
      <c r="XCI23" s="160"/>
      <c r="XCJ23" s="158"/>
      <c r="XCK23" s="159"/>
      <c r="XCL23" s="31"/>
      <c r="XCM23" s="159"/>
      <c r="XCN23" s="160"/>
      <c r="XCO23" s="159"/>
      <c r="XCP23" s="159"/>
      <c r="XCQ23" s="161"/>
      <c r="XCT23" s="160"/>
      <c r="XCU23" s="158"/>
      <c r="XCV23" s="159"/>
      <c r="XCX23" s="159"/>
      <c r="XCY23" s="160"/>
      <c r="XCZ23" s="158"/>
      <c r="XDA23" s="159"/>
      <c r="XDB23" s="31"/>
      <c r="XDC23" s="159"/>
      <c r="XDD23" s="160"/>
      <c r="XDE23" s="159"/>
      <c r="XDF23" s="159"/>
      <c r="XDG23" s="161"/>
      <c r="XDJ23" s="160"/>
      <c r="XDK23" s="158"/>
      <c r="XDL23" s="159"/>
      <c r="XDN23" s="159"/>
      <c r="XDO23" s="160"/>
      <c r="XDP23" s="158"/>
      <c r="XDQ23" s="159"/>
      <c r="XDR23" s="31"/>
      <c r="XDS23" s="159"/>
      <c r="XDT23" s="160"/>
      <c r="XDU23" s="159"/>
      <c r="XDV23" s="159"/>
      <c r="XDW23" s="161"/>
      <c r="XDZ23" s="160"/>
      <c r="XEA23" s="158"/>
      <c r="XEB23" s="159"/>
      <c r="XED23" s="159"/>
      <c r="XEE23" s="160"/>
      <c r="XEF23" s="158"/>
      <c r="XEG23" s="159"/>
      <c r="XEH23" s="31"/>
      <c r="XEI23" s="159"/>
      <c r="XEJ23" s="160"/>
      <c r="XEK23" s="159"/>
      <c r="XEL23" s="159"/>
      <c r="XEM23" s="161"/>
      <c r="XEP23" s="160"/>
      <c r="XEQ23" s="158"/>
      <c r="XER23" s="159"/>
      <c r="XET23" s="159"/>
      <c r="XEU23" s="160"/>
      <c r="XEV23" s="158"/>
      <c r="XEW23" s="159"/>
      <c r="XEX23" s="31"/>
      <c r="XEY23" s="159"/>
      <c r="XEZ23" s="160"/>
      <c r="XFA23" s="159"/>
      <c r="XFB23" s="159"/>
      <c r="XFC23" s="16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36"/>
      <c r="B24" s="337">
        <v>42198</v>
      </c>
      <c r="C24" s="338">
        <v>40</v>
      </c>
      <c r="D24" s="339">
        <v>9.94</v>
      </c>
      <c r="E24" s="340">
        <v>0</v>
      </c>
      <c r="F24" s="339">
        <f t="shared" si="1"/>
        <v>397.59999999999997</v>
      </c>
      <c r="G24" s="337"/>
      <c r="H24" s="338"/>
      <c r="I24" s="339"/>
      <c r="J24" s="338"/>
      <c r="K24" s="339"/>
      <c r="L24" s="340"/>
      <c r="M24" s="339"/>
      <c r="N24" s="339"/>
      <c r="O24" s="341"/>
    </row>
    <row r="25" spans="1:1023 1026:2047 2050:3071 3074:4095 4098:5119 5122:6143 6146:7167 7170:8191 8194:9215 9218:10239 10242:11263 11266:12287 12290:13311 13314:14335 14338:15359 15362:16383" ht="18" customHeight="1" x14ac:dyDescent="0.25">
      <c r="A25" s="336"/>
      <c r="B25" s="337">
        <v>42233</v>
      </c>
      <c r="C25" s="338">
        <v>110</v>
      </c>
      <c r="D25" s="339">
        <v>8.48</v>
      </c>
      <c r="E25" s="340">
        <v>0</v>
      </c>
      <c r="F25" s="339">
        <f t="shared" si="1"/>
        <v>932.80000000000007</v>
      </c>
      <c r="G25" s="337"/>
      <c r="H25" s="338"/>
      <c r="I25" s="339"/>
      <c r="J25" s="338"/>
      <c r="K25" s="339"/>
      <c r="L25" s="340"/>
      <c r="M25" s="339"/>
      <c r="N25" s="339"/>
      <c r="O25" s="341"/>
    </row>
    <row r="26" spans="1:1023 1026:2047 2050:3071 3074:4095 4098:5119 5122:6143 6146:7167 7170:8191 8194:9215 9218:10239 10242:11263 11266:12287 12290:13311 13314:14335 14338:15359 15362:16383" ht="18" customHeight="1" x14ac:dyDescent="0.25">
      <c r="A26" s="336"/>
      <c r="B26" s="337">
        <v>42270</v>
      </c>
      <c r="C26" s="338">
        <v>150</v>
      </c>
      <c r="D26" s="339">
        <v>7.73</v>
      </c>
      <c r="E26" s="340">
        <v>0</v>
      </c>
      <c r="F26" s="339">
        <f t="shared" si="1"/>
        <v>1159.5</v>
      </c>
      <c r="G26" s="337"/>
      <c r="H26" s="338"/>
      <c r="I26" s="339"/>
      <c r="J26" s="338"/>
      <c r="K26" s="339"/>
      <c r="L26" s="340"/>
      <c r="M26" s="339"/>
      <c r="N26" s="339"/>
      <c r="O26" s="341"/>
    </row>
    <row r="27" spans="1:1023 1026:2047 2050:3071 3074:4095 4098:5119 5122:6143 6146:7167 7170:8191 8194:9215 9218:10239 10242:11263 11266:12287 12290:13311 13314:14335 14338:15359 15362:16383" ht="18" customHeight="1" x14ac:dyDescent="0.25">
      <c r="A27" s="336"/>
      <c r="B27" s="342"/>
      <c r="C27" s="343">
        <f>SUM(C21:C26)</f>
        <v>380</v>
      </c>
      <c r="D27" s="344"/>
      <c r="E27" s="345"/>
      <c r="F27" s="344">
        <f>SUM(F21:F26)</f>
        <v>3325.3</v>
      </c>
      <c r="G27" s="345"/>
      <c r="H27" s="343">
        <f>SUM(H21:H26)</f>
        <v>380</v>
      </c>
      <c r="I27" s="344"/>
      <c r="J27" s="343"/>
      <c r="K27" s="344">
        <f>SUM(K21:K26)</f>
        <v>3347.8500000000004</v>
      </c>
      <c r="L27" s="345"/>
      <c r="M27" s="344">
        <f>SUM(M21:M26)</f>
        <v>14.45</v>
      </c>
      <c r="N27" s="344">
        <f>K27-F27</f>
        <v>22.550000000000182</v>
      </c>
      <c r="O27" s="346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8"/>
      <c r="B28" s="160"/>
      <c r="C28" s="158"/>
      <c r="D28" s="159"/>
      <c r="E28" s="28"/>
      <c r="F28" s="159"/>
      <c r="G28" s="160"/>
      <c r="H28" s="158"/>
      <c r="I28" s="159"/>
      <c r="K28" s="159"/>
      <c r="L28" s="160"/>
      <c r="M28" s="159"/>
      <c r="N28" s="159"/>
      <c r="O28" s="16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36" t="s">
        <v>29</v>
      </c>
      <c r="B29" s="337">
        <v>42164</v>
      </c>
      <c r="C29" s="338">
        <v>5</v>
      </c>
      <c r="D29" s="339">
        <v>45.9</v>
      </c>
      <c r="E29" s="340"/>
      <c r="F29" s="339">
        <f>C29*D29</f>
        <v>229.5</v>
      </c>
      <c r="G29" s="337">
        <v>42195</v>
      </c>
      <c r="H29" s="338">
        <v>20</v>
      </c>
      <c r="I29" s="339">
        <v>46.15</v>
      </c>
      <c r="J29" s="338">
        <v>0.02</v>
      </c>
      <c r="K29" s="339">
        <f>H29*I29-J29</f>
        <v>922.98</v>
      </c>
      <c r="L29" s="340"/>
      <c r="M29" s="339"/>
      <c r="N29" s="339"/>
      <c r="O29" s="341"/>
    </row>
    <row r="30" spans="1:1023 1026:2047 2050:3071 3074:4095 4098:5119 5122:6143 6146:7167 7170:8191 8194:9215 9218:10239 10242:11263 11266:12287 12290:13311 13314:14335 14338:15359 15362:16383" ht="18" customHeight="1" x14ac:dyDescent="0.25">
      <c r="A30" s="336"/>
      <c r="B30" s="337">
        <v>42184</v>
      </c>
      <c r="C30" s="338">
        <v>5</v>
      </c>
      <c r="D30" s="339">
        <v>44.5</v>
      </c>
      <c r="E30" s="340"/>
      <c r="F30" s="339">
        <f>C30*D30</f>
        <v>222.5</v>
      </c>
      <c r="G30" s="340"/>
      <c r="H30" s="338"/>
      <c r="I30" s="339"/>
      <c r="J30" s="338"/>
      <c r="K30" s="339"/>
      <c r="L30" s="340"/>
      <c r="M30" s="339"/>
      <c r="N30" s="339"/>
      <c r="O30" s="341"/>
    </row>
    <row r="31" spans="1:1023 1026:2047 2050:3071 3074:4095 4098:5119 5122:6143 6146:7167 7170:8191 8194:9215 9218:10239 10242:11263 11266:12287 12290:13311 13314:14335 14338:15359 15362:16383" ht="18" customHeight="1" x14ac:dyDescent="0.25">
      <c r="A31" s="336"/>
      <c r="B31" s="337">
        <v>42184</v>
      </c>
      <c r="C31" s="338">
        <v>10</v>
      </c>
      <c r="D31" s="339">
        <v>44.35</v>
      </c>
      <c r="E31" s="340"/>
      <c r="F31" s="339">
        <f>C31*D31</f>
        <v>443.5</v>
      </c>
      <c r="G31" s="340"/>
      <c r="H31" s="338"/>
      <c r="I31" s="339"/>
      <c r="J31" s="338"/>
      <c r="K31" s="339"/>
      <c r="L31" s="340"/>
      <c r="M31" s="339"/>
      <c r="N31" s="339"/>
      <c r="O31" s="341"/>
    </row>
    <row r="32" spans="1:1023 1026:2047 2050:3071 3074:4095 4098:5119 5122:6143 6146:7167 7170:8191 8194:9215 9218:10239 10242:11263 11266:12287 12290:13311 13314:14335 14338:15359 15362:16383" ht="18" customHeight="1" x14ac:dyDescent="0.25">
      <c r="A32" s="336"/>
      <c r="B32" s="342"/>
      <c r="C32" s="343">
        <f>SUM(C29:C31)</f>
        <v>20</v>
      </c>
      <c r="D32" s="344"/>
      <c r="E32" s="345"/>
      <c r="F32" s="344">
        <f>SUM(F29:F31)</f>
        <v>895.5</v>
      </c>
      <c r="G32" s="345"/>
      <c r="H32" s="343">
        <f>SUM(H29:H31)</f>
        <v>20</v>
      </c>
      <c r="I32" s="344"/>
      <c r="J32" s="343"/>
      <c r="K32" s="344">
        <f>SUM(K29:K31)</f>
        <v>922.98</v>
      </c>
      <c r="L32" s="345"/>
      <c r="M32" s="344"/>
      <c r="N32" s="344">
        <f>K32-F32</f>
        <v>27.480000000000018</v>
      </c>
      <c r="O32" s="346">
        <f>(N32+M32)/F32</f>
        <v>3.0686767169179251E-2</v>
      </c>
    </row>
    <row r="33" spans="1:16" ht="18" customHeight="1" x14ac:dyDescent="0.25">
      <c r="A33" s="28"/>
      <c r="B33" s="351"/>
      <c r="C33" s="352"/>
      <c r="D33" s="353"/>
      <c r="E33" s="28"/>
      <c r="F33" s="353"/>
      <c r="G33" s="351"/>
      <c r="H33" s="352"/>
      <c r="I33" s="353"/>
      <c r="K33" s="353"/>
      <c r="L33" s="351"/>
      <c r="M33" s="353"/>
      <c r="N33" s="353"/>
      <c r="O33" s="354"/>
    </row>
    <row r="34" spans="1:16" ht="18" customHeight="1" x14ac:dyDescent="0.25">
      <c r="A34" s="325" t="s">
        <v>11</v>
      </c>
      <c r="B34" s="326">
        <v>42150</v>
      </c>
      <c r="C34" s="327">
        <v>5</v>
      </c>
      <c r="D34" s="328">
        <v>169</v>
      </c>
      <c r="E34" s="328">
        <v>0</v>
      </c>
      <c r="F34" s="328">
        <f>C34*D34+E34</f>
        <v>845</v>
      </c>
      <c r="G34" s="326">
        <v>42186</v>
      </c>
      <c r="H34" s="327">
        <v>100</v>
      </c>
      <c r="I34" s="328">
        <v>167</v>
      </c>
      <c r="J34" s="328">
        <v>0.31</v>
      </c>
      <c r="K34" s="328">
        <f t="shared" ref="K34:K49" si="2">H34*I34-J34</f>
        <v>16699.689999999999</v>
      </c>
      <c r="L34" s="327"/>
      <c r="M34" s="327"/>
      <c r="N34" s="327"/>
      <c r="O34" s="330"/>
    </row>
    <row r="35" spans="1:16" ht="18" customHeight="1" x14ac:dyDescent="0.25">
      <c r="A35" s="372"/>
      <c r="B35" s="326">
        <v>42150</v>
      </c>
      <c r="C35" s="327">
        <v>10</v>
      </c>
      <c r="D35" s="328">
        <v>166.5</v>
      </c>
      <c r="E35" s="328">
        <v>0</v>
      </c>
      <c r="F35" s="328">
        <f t="shared" ref="F35:F54" si="3">C35*D35+E35</f>
        <v>1665</v>
      </c>
      <c r="G35" s="326">
        <v>42186</v>
      </c>
      <c r="H35" s="327">
        <v>100</v>
      </c>
      <c r="I35" s="328">
        <v>167</v>
      </c>
      <c r="J35" s="328">
        <v>0.31</v>
      </c>
      <c r="K35" s="328">
        <f t="shared" si="2"/>
        <v>16699.689999999999</v>
      </c>
      <c r="L35" s="327"/>
      <c r="M35" s="327"/>
      <c r="N35" s="327"/>
      <c r="O35" s="330"/>
    </row>
    <row r="36" spans="1:16" ht="18" customHeight="1" x14ac:dyDescent="0.25">
      <c r="A36" s="327"/>
      <c r="B36" s="326">
        <v>42150</v>
      </c>
      <c r="C36" s="327">
        <v>30</v>
      </c>
      <c r="D36" s="328">
        <v>165.4</v>
      </c>
      <c r="E36" s="328">
        <v>0</v>
      </c>
      <c r="F36" s="328">
        <f t="shared" si="3"/>
        <v>4962</v>
      </c>
      <c r="G36" s="326">
        <v>42186</v>
      </c>
      <c r="H36" s="327">
        <v>50</v>
      </c>
      <c r="I36" s="328">
        <v>168.5</v>
      </c>
      <c r="J36" s="328">
        <v>0.16</v>
      </c>
      <c r="K36" s="328">
        <f t="shared" si="2"/>
        <v>8424.84</v>
      </c>
      <c r="L36" s="327"/>
      <c r="M36" s="327"/>
      <c r="N36" s="327"/>
      <c r="O36" s="330"/>
    </row>
    <row r="37" spans="1:16" ht="18" customHeight="1" x14ac:dyDescent="0.25">
      <c r="A37" s="327"/>
      <c r="B37" s="326">
        <v>42150</v>
      </c>
      <c r="C37" s="327">
        <v>10</v>
      </c>
      <c r="D37" s="328">
        <v>164.85</v>
      </c>
      <c r="E37" s="328">
        <v>0</v>
      </c>
      <c r="F37" s="328">
        <f t="shared" si="3"/>
        <v>1648.5</v>
      </c>
      <c r="G37" s="326">
        <v>42236</v>
      </c>
      <c r="H37" s="327">
        <v>10</v>
      </c>
      <c r="I37" s="328">
        <v>133.19999999999999</v>
      </c>
      <c r="J37" s="328">
        <v>0.02</v>
      </c>
      <c r="K37" s="328">
        <f t="shared" si="2"/>
        <v>1331.98</v>
      </c>
      <c r="L37" s="327"/>
      <c r="M37" s="327"/>
      <c r="N37" s="327"/>
      <c r="O37" s="330"/>
    </row>
    <row r="38" spans="1:16" ht="18" customHeight="1" x14ac:dyDescent="0.25">
      <c r="A38" s="327"/>
      <c r="B38" s="326">
        <v>42186</v>
      </c>
      <c r="C38" s="327">
        <v>145</v>
      </c>
      <c r="D38" s="328">
        <v>166</v>
      </c>
      <c r="E38" s="328">
        <v>0</v>
      </c>
      <c r="F38" s="328">
        <f t="shared" si="3"/>
        <v>24070</v>
      </c>
      <c r="G38" s="326">
        <v>42240</v>
      </c>
      <c r="H38" s="327">
        <v>20</v>
      </c>
      <c r="I38" s="328">
        <v>130</v>
      </c>
      <c r="J38" s="328">
        <v>0.05</v>
      </c>
      <c r="K38" s="328">
        <f t="shared" si="2"/>
        <v>2599.9499999999998</v>
      </c>
      <c r="L38" s="327"/>
      <c r="M38" s="327"/>
      <c r="N38" s="327"/>
      <c r="O38" s="330"/>
    </row>
    <row r="39" spans="1:16" ht="18" customHeight="1" x14ac:dyDescent="0.25">
      <c r="A39" s="327"/>
      <c r="B39" s="326">
        <v>42186</v>
      </c>
      <c r="C39" s="327">
        <v>100</v>
      </c>
      <c r="D39" s="328">
        <v>164</v>
      </c>
      <c r="E39" s="328">
        <v>0</v>
      </c>
      <c r="F39" s="328">
        <f t="shared" si="3"/>
        <v>16400</v>
      </c>
      <c r="G39" s="326">
        <v>42270</v>
      </c>
      <c r="H39" s="327">
        <v>50</v>
      </c>
      <c r="I39" s="328">
        <v>141.19999999999999</v>
      </c>
      <c r="J39" s="328">
        <v>0.13</v>
      </c>
      <c r="K39" s="328">
        <f t="shared" si="2"/>
        <v>7059.869999999999</v>
      </c>
      <c r="L39" s="327"/>
      <c r="M39" s="327"/>
      <c r="N39" s="327"/>
      <c r="O39" s="330"/>
    </row>
    <row r="40" spans="1:16" ht="18" customHeight="1" x14ac:dyDescent="0.25">
      <c r="A40" s="327"/>
      <c r="B40" s="326">
        <v>42235</v>
      </c>
      <c r="C40" s="327">
        <v>10</v>
      </c>
      <c r="D40" s="328">
        <v>124</v>
      </c>
      <c r="E40" s="328">
        <v>0</v>
      </c>
      <c r="F40" s="328">
        <f t="shared" si="3"/>
        <v>1240</v>
      </c>
      <c r="G40" s="326">
        <v>42305</v>
      </c>
      <c r="H40" s="327">
        <v>150</v>
      </c>
      <c r="I40" s="328">
        <v>82</v>
      </c>
      <c r="J40" s="328">
        <v>0.23</v>
      </c>
      <c r="K40" s="328">
        <f t="shared" si="2"/>
        <v>12299.77</v>
      </c>
      <c r="L40" s="327"/>
      <c r="M40" s="327"/>
      <c r="N40" s="327"/>
      <c r="O40" s="330"/>
    </row>
    <row r="41" spans="1:16" ht="18" customHeight="1" x14ac:dyDescent="0.25">
      <c r="A41" s="327"/>
      <c r="B41" s="326">
        <v>42240</v>
      </c>
      <c r="C41" s="327">
        <v>20</v>
      </c>
      <c r="D41" s="328">
        <v>123</v>
      </c>
      <c r="E41" s="328">
        <v>0</v>
      </c>
      <c r="F41" s="328">
        <f t="shared" si="3"/>
        <v>2460</v>
      </c>
      <c r="G41" s="326">
        <v>42307</v>
      </c>
      <c r="H41" s="327">
        <v>120</v>
      </c>
      <c r="I41" s="328">
        <v>85.8</v>
      </c>
      <c r="J41" s="328">
        <v>7.14</v>
      </c>
      <c r="K41" s="328">
        <f t="shared" si="2"/>
        <v>10288.86</v>
      </c>
      <c r="L41" s="327"/>
      <c r="M41" s="327"/>
      <c r="N41" s="327"/>
      <c r="O41" s="327"/>
    </row>
    <row r="42" spans="1:16" ht="18" customHeight="1" x14ac:dyDescent="0.25">
      <c r="A42" s="327"/>
      <c r="B42" s="326">
        <v>42271</v>
      </c>
      <c r="C42" s="327">
        <v>50</v>
      </c>
      <c r="D42" s="328">
        <v>123.05</v>
      </c>
      <c r="E42" s="328">
        <v>0</v>
      </c>
      <c r="F42" s="328">
        <f t="shared" si="3"/>
        <v>6152.5</v>
      </c>
      <c r="G42" s="326">
        <v>42313</v>
      </c>
      <c r="H42" s="327">
        <v>80</v>
      </c>
      <c r="I42" s="328">
        <v>83</v>
      </c>
      <c r="J42" s="328">
        <v>0.12</v>
      </c>
      <c r="K42" s="328">
        <f t="shared" si="2"/>
        <v>6639.88</v>
      </c>
      <c r="L42" s="327"/>
      <c r="M42" s="327"/>
      <c r="N42" s="327"/>
      <c r="O42" s="327"/>
    </row>
    <row r="43" spans="1:16" ht="18" customHeight="1" x14ac:dyDescent="0.25">
      <c r="A43" s="327"/>
      <c r="B43" s="326">
        <v>42271</v>
      </c>
      <c r="C43" s="327">
        <v>50</v>
      </c>
      <c r="D43" s="328">
        <v>138.5</v>
      </c>
      <c r="E43" s="328">
        <v>0</v>
      </c>
      <c r="F43" s="328">
        <f t="shared" si="3"/>
        <v>6925</v>
      </c>
      <c r="G43" s="326">
        <v>42320</v>
      </c>
      <c r="H43" s="327">
        <v>200</v>
      </c>
      <c r="I43" s="328">
        <v>73.5</v>
      </c>
      <c r="J43" s="328">
        <v>0.27</v>
      </c>
      <c r="K43" s="328">
        <f t="shared" si="2"/>
        <v>14699.73</v>
      </c>
      <c r="L43" s="327"/>
      <c r="M43" s="327"/>
      <c r="N43" s="327"/>
      <c r="O43" s="327"/>
    </row>
    <row r="44" spans="1:16" ht="18" customHeight="1" x14ac:dyDescent="0.25">
      <c r="A44" s="327"/>
      <c r="B44" s="326">
        <v>42277</v>
      </c>
      <c r="C44" s="327">
        <v>10</v>
      </c>
      <c r="D44" s="328">
        <v>101.5</v>
      </c>
      <c r="E44" s="328">
        <v>0</v>
      </c>
      <c r="F44" s="328">
        <f t="shared" si="3"/>
        <v>1015</v>
      </c>
      <c r="G44" s="326">
        <v>42327</v>
      </c>
      <c r="H44" s="327">
        <v>200</v>
      </c>
      <c r="I44" s="328">
        <v>73.95</v>
      </c>
      <c r="J44" s="328">
        <v>0.27</v>
      </c>
      <c r="K44" s="328">
        <f t="shared" si="2"/>
        <v>14789.73</v>
      </c>
      <c r="L44" s="327"/>
      <c r="M44" s="327"/>
      <c r="N44" s="327"/>
      <c r="O44" s="327"/>
    </row>
    <row r="45" spans="1:16" ht="18" customHeight="1" x14ac:dyDescent="0.25">
      <c r="A45" s="327"/>
      <c r="B45" s="326">
        <v>42278</v>
      </c>
      <c r="C45" s="327">
        <v>10</v>
      </c>
      <c r="D45" s="328">
        <v>93.95</v>
      </c>
      <c r="E45" s="328">
        <v>0</v>
      </c>
      <c r="F45" s="328">
        <f t="shared" si="3"/>
        <v>939.5</v>
      </c>
      <c r="G45" s="326">
        <v>42339</v>
      </c>
      <c r="H45" s="327">
        <v>60</v>
      </c>
      <c r="I45" s="328">
        <v>89.49</v>
      </c>
      <c r="J45" s="328">
        <v>0.1</v>
      </c>
      <c r="K45" s="328">
        <f t="shared" si="2"/>
        <v>5369.2999999999993</v>
      </c>
      <c r="L45" s="327"/>
      <c r="M45" s="327"/>
      <c r="N45" s="327"/>
      <c r="O45" s="327"/>
    </row>
    <row r="46" spans="1:16" ht="18" customHeight="1" x14ac:dyDescent="0.25">
      <c r="A46" s="327"/>
      <c r="B46" s="326">
        <v>42286</v>
      </c>
      <c r="C46" s="327">
        <v>30</v>
      </c>
      <c r="D46" s="328">
        <v>89.5</v>
      </c>
      <c r="E46" s="328">
        <v>0</v>
      </c>
      <c r="F46" s="328">
        <f t="shared" si="3"/>
        <v>2685</v>
      </c>
      <c r="G46" s="326">
        <v>42340</v>
      </c>
      <c r="H46" s="327">
        <v>60</v>
      </c>
      <c r="I46" s="328">
        <v>93.79</v>
      </c>
      <c r="J46" s="328">
        <v>0.1</v>
      </c>
      <c r="K46" s="328">
        <f t="shared" si="2"/>
        <v>5627.3</v>
      </c>
      <c r="L46" s="327"/>
      <c r="M46" s="327"/>
      <c r="N46" s="327"/>
      <c r="O46" s="327"/>
    </row>
    <row r="47" spans="1:16" ht="18" customHeight="1" x14ac:dyDescent="0.25">
      <c r="A47" s="327"/>
      <c r="B47" s="326">
        <v>42299</v>
      </c>
      <c r="C47" s="327">
        <v>50</v>
      </c>
      <c r="D47" s="328">
        <v>74.3</v>
      </c>
      <c r="E47" s="328">
        <v>0</v>
      </c>
      <c r="F47" s="328">
        <f t="shared" si="3"/>
        <v>3715</v>
      </c>
      <c r="G47" s="326">
        <v>42347</v>
      </c>
      <c r="H47" s="327">
        <v>60</v>
      </c>
      <c r="I47" s="328">
        <v>81.849999999999994</v>
      </c>
      <c r="J47" s="328">
        <v>0.09</v>
      </c>
      <c r="K47" s="328">
        <f t="shared" si="2"/>
        <v>4910.91</v>
      </c>
      <c r="L47" s="327"/>
      <c r="M47" s="327"/>
      <c r="N47" s="327"/>
      <c r="O47" s="327"/>
    </row>
    <row r="48" spans="1:16" ht="18" customHeight="1" x14ac:dyDescent="0.25">
      <c r="A48" s="327"/>
      <c r="B48" s="326">
        <v>42305</v>
      </c>
      <c r="C48" s="327">
        <v>150</v>
      </c>
      <c r="D48" s="328">
        <v>79.5</v>
      </c>
      <c r="E48" s="328">
        <v>0</v>
      </c>
      <c r="F48" s="328">
        <f t="shared" si="3"/>
        <v>11925</v>
      </c>
      <c r="G48" s="326">
        <v>42349</v>
      </c>
      <c r="H48" s="327">
        <v>220</v>
      </c>
      <c r="I48" s="328">
        <v>53.95</v>
      </c>
      <c r="J48" s="328">
        <v>0.22</v>
      </c>
      <c r="K48" s="328">
        <f t="shared" si="2"/>
        <v>11868.78</v>
      </c>
      <c r="L48" s="327"/>
      <c r="M48" s="328"/>
      <c r="N48" s="327"/>
      <c r="O48" s="327"/>
      <c r="P48" s="153"/>
    </row>
    <row r="49" spans="1:16" ht="18" customHeight="1" x14ac:dyDescent="0.25">
      <c r="A49" s="327"/>
      <c r="B49" s="326">
        <v>42310</v>
      </c>
      <c r="C49" s="327">
        <v>120</v>
      </c>
      <c r="D49" s="328">
        <v>82</v>
      </c>
      <c r="E49" s="328">
        <v>6.95</v>
      </c>
      <c r="F49" s="328">
        <f t="shared" si="3"/>
        <v>9846.9500000000007</v>
      </c>
      <c r="G49" s="326">
        <v>42354</v>
      </c>
      <c r="H49" s="327">
        <v>220</v>
      </c>
      <c r="I49" s="328">
        <v>59.47</v>
      </c>
      <c r="J49" s="328">
        <v>0.24</v>
      </c>
      <c r="K49" s="328">
        <f t="shared" si="2"/>
        <v>13083.16</v>
      </c>
      <c r="L49" s="327"/>
      <c r="M49" s="327"/>
      <c r="N49" s="327"/>
      <c r="O49" s="327"/>
      <c r="P49" s="153"/>
    </row>
    <row r="50" spans="1:16" ht="18" customHeight="1" x14ac:dyDescent="0.25">
      <c r="A50" s="327"/>
      <c r="B50" s="326">
        <v>42318</v>
      </c>
      <c r="C50" s="327">
        <v>80</v>
      </c>
      <c r="D50" s="328">
        <v>77.12</v>
      </c>
      <c r="E50" s="328">
        <v>0</v>
      </c>
      <c r="F50" s="328">
        <f t="shared" si="3"/>
        <v>6169.6</v>
      </c>
      <c r="G50" s="326"/>
      <c r="H50" s="327"/>
      <c r="I50" s="328"/>
      <c r="J50" s="328"/>
      <c r="K50" s="328"/>
      <c r="L50" s="327"/>
      <c r="M50" s="327"/>
      <c r="N50" s="327"/>
      <c r="O50" s="327"/>
      <c r="P50" s="153" t="s">
        <v>138</v>
      </c>
    </row>
    <row r="51" spans="1:16" ht="18" customHeight="1" x14ac:dyDescent="0.25">
      <c r="A51" s="327"/>
      <c r="B51" s="326">
        <v>42320</v>
      </c>
      <c r="C51" s="327">
        <v>200</v>
      </c>
      <c r="D51" s="328">
        <v>73.010000000000005</v>
      </c>
      <c r="E51" s="328">
        <v>0</v>
      </c>
      <c r="F51" s="328">
        <f t="shared" si="3"/>
        <v>14602.000000000002</v>
      </c>
      <c r="G51" s="326"/>
      <c r="H51" s="327"/>
      <c r="I51" s="328"/>
      <c r="J51" s="328"/>
      <c r="K51" s="328"/>
      <c r="L51" s="327"/>
      <c r="M51" s="327"/>
      <c r="N51" s="327"/>
      <c r="O51" s="327"/>
    </row>
    <row r="52" spans="1:16" ht="18" customHeight="1" x14ac:dyDescent="0.25">
      <c r="A52" s="327"/>
      <c r="B52" s="326">
        <v>42327</v>
      </c>
      <c r="C52" s="327">
        <v>200</v>
      </c>
      <c r="D52" s="328">
        <v>73.11</v>
      </c>
      <c r="E52" s="328">
        <v>0</v>
      </c>
      <c r="F52" s="328">
        <f t="shared" si="3"/>
        <v>14622</v>
      </c>
      <c r="G52" s="327"/>
      <c r="H52" s="327"/>
      <c r="I52" s="328"/>
      <c r="J52" s="328"/>
      <c r="K52" s="328"/>
      <c r="L52" s="327"/>
      <c r="M52" s="327"/>
      <c r="N52" s="327"/>
      <c r="O52" s="327"/>
    </row>
    <row r="53" spans="1:16" ht="18" customHeight="1" x14ac:dyDescent="0.25">
      <c r="A53" s="327"/>
      <c r="B53" s="326">
        <v>42339</v>
      </c>
      <c r="C53" s="327">
        <v>60</v>
      </c>
      <c r="D53" s="328">
        <v>89.38</v>
      </c>
      <c r="E53" s="328">
        <v>0</v>
      </c>
      <c r="F53" s="328">
        <f t="shared" si="3"/>
        <v>5362.7999999999993</v>
      </c>
      <c r="G53" s="327"/>
      <c r="H53" s="327"/>
      <c r="I53" s="328"/>
      <c r="J53" s="328"/>
      <c r="K53" s="328"/>
      <c r="L53" s="327"/>
      <c r="M53" s="327"/>
      <c r="N53" s="327"/>
      <c r="O53" s="327"/>
    </row>
    <row r="54" spans="1:16" ht="18" customHeight="1" x14ac:dyDescent="0.25">
      <c r="A54" s="327"/>
      <c r="B54" s="326">
        <v>42340</v>
      </c>
      <c r="C54" s="327">
        <v>60</v>
      </c>
      <c r="D54" s="328">
        <v>93.06</v>
      </c>
      <c r="E54" s="328">
        <v>0</v>
      </c>
      <c r="F54" s="328">
        <f t="shared" si="3"/>
        <v>5583.6</v>
      </c>
      <c r="G54" s="327"/>
      <c r="H54" s="327"/>
      <c r="I54" s="328"/>
      <c r="J54" s="328"/>
      <c r="K54" s="328"/>
      <c r="L54" s="327"/>
      <c r="M54" s="327"/>
      <c r="N54" s="327"/>
      <c r="O54" s="327"/>
    </row>
    <row r="55" spans="1:16" ht="18" customHeight="1" x14ac:dyDescent="0.25">
      <c r="A55" s="327"/>
      <c r="B55" s="326">
        <v>42342</v>
      </c>
      <c r="C55" s="327">
        <v>10</v>
      </c>
      <c r="D55" s="328">
        <v>80.989999999999995</v>
      </c>
      <c r="E55" s="328">
        <v>0</v>
      </c>
      <c r="F55" s="328">
        <f>C55*D55+E55</f>
        <v>809.9</v>
      </c>
      <c r="G55" s="327"/>
      <c r="H55" s="327"/>
      <c r="I55" s="328"/>
      <c r="J55" s="328"/>
      <c r="K55" s="328"/>
      <c r="L55" s="327"/>
      <c r="M55" s="327"/>
      <c r="N55" s="327"/>
      <c r="O55" s="327"/>
    </row>
    <row r="56" spans="1:16" ht="18" customHeight="1" x14ac:dyDescent="0.25">
      <c r="A56" s="327"/>
      <c r="B56" s="326">
        <v>42348</v>
      </c>
      <c r="C56" s="327">
        <v>70</v>
      </c>
      <c r="D56" s="328">
        <v>58.01</v>
      </c>
      <c r="E56" s="328">
        <v>0</v>
      </c>
      <c r="F56" s="328">
        <f>C56*D56+E56</f>
        <v>4060.7</v>
      </c>
      <c r="G56" s="327"/>
      <c r="H56" s="327"/>
      <c r="I56" s="328"/>
      <c r="J56" s="328"/>
      <c r="K56" s="328"/>
      <c r="L56" s="327"/>
      <c r="M56" s="327"/>
      <c r="N56" s="327"/>
      <c r="O56" s="327"/>
    </row>
    <row r="57" spans="1:16" ht="18" customHeight="1" x14ac:dyDescent="0.25">
      <c r="A57" s="327"/>
      <c r="B57" s="326">
        <v>42354</v>
      </c>
      <c r="C57" s="327">
        <v>220</v>
      </c>
      <c r="D57" s="328">
        <v>59.15</v>
      </c>
      <c r="E57" s="328">
        <v>0</v>
      </c>
      <c r="F57" s="328">
        <f>C57*D57+E57</f>
        <v>13013</v>
      </c>
      <c r="G57" s="327"/>
      <c r="H57" s="327"/>
      <c r="I57" s="328"/>
      <c r="J57" s="328"/>
      <c r="K57" s="328"/>
      <c r="L57" s="327"/>
      <c r="M57" s="327"/>
      <c r="N57" s="327"/>
      <c r="O57" s="327"/>
    </row>
    <row r="58" spans="1:16" ht="18" customHeight="1" x14ac:dyDescent="0.25">
      <c r="A58" s="330"/>
      <c r="B58" s="330"/>
      <c r="C58" s="330">
        <f>SUM(C34:C57)</f>
        <v>1700</v>
      </c>
      <c r="D58" s="333"/>
      <c r="E58" s="333"/>
      <c r="F58" s="333">
        <f>SUM(F34:F57)</f>
        <v>160718.04999999999</v>
      </c>
      <c r="G58" s="330"/>
      <c r="H58" s="330">
        <f>SUM(H34:H53)</f>
        <v>1700</v>
      </c>
      <c r="I58" s="333"/>
      <c r="J58" s="333"/>
      <c r="K58" s="333">
        <f>SUM(K34:K53)</f>
        <v>152393.44000000003</v>
      </c>
      <c r="L58" s="330"/>
      <c r="M58" s="330"/>
      <c r="N58" s="333">
        <f>K58-F58</f>
        <v>-8324.6099999999569</v>
      </c>
      <c r="O58" s="335">
        <f>N58/F58</f>
        <v>-5.1796360147475393E-2</v>
      </c>
    </row>
    <row r="59" spans="1:16" ht="18" customHeight="1" x14ac:dyDescent="0.25">
      <c r="B59" s="351"/>
      <c r="C59" s="352"/>
      <c r="D59" s="353"/>
      <c r="E59" s="353"/>
      <c r="F59" s="353"/>
      <c r="G59" s="351"/>
      <c r="H59" s="352"/>
      <c r="I59" s="353"/>
      <c r="K59" s="353"/>
      <c r="L59" s="351"/>
      <c r="M59" s="353"/>
      <c r="N59" s="353"/>
      <c r="O59" s="354"/>
      <c r="P59" s="153" t="s">
        <v>138</v>
      </c>
    </row>
    <row r="60" spans="1:16" ht="18" customHeight="1" x14ac:dyDescent="0.25">
      <c r="A60" s="336" t="s">
        <v>30</v>
      </c>
      <c r="B60" s="337">
        <v>42164</v>
      </c>
      <c r="C60" s="338">
        <v>10</v>
      </c>
      <c r="D60" s="339">
        <v>141.4</v>
      </c>
      <c r="E60" s="339"/>
      <c r="F60" s="339">
        <f>C60*D60</f>
        <v>1414</v>
      </c>
      <c r="G60" s="337">
        <v>42216</v>
      </c>
      <c r="H60" s="338">
        <v>10</v>
      </c>
      <c r="I60" s="339">
        <v>143.35</v>
      </c>
      <c r="J60" s="339">
        <v>0.03</v>
      </c>
      <c r="K60" s="339">
        <f>H60*I60-J60</f>
        <v>1433.47</v>
      </c>
      <c r="L60" s="340"/>
      <c r="M60" s="339"/>
      <c r="N60" s="339"/>
      <c r="O60" s="341"/>
    </row>
    <row r="61" spans="1:16" ht="18" customHeight="1" x14ac:dyDescent="0.25">
      <c r="A61" s="355"/>
      <c r="B61" s="356"/>
      <c r="C61" s="357">
        <f>SUM(C60)</f>
        <v>10</v>
      </c>
      <c r="D61" s="358"/>
      <c r="E61" s="358"/>
      <c r="F61" s="358">
        <f>SUM(F60)</f>
        <v>1414</v>
      </c>
      <c r="G61" s="359"/>
      <c r="H61" s="357">
        <f>SUM(H60)</f>
        <v>10</v>
      </c>
      <c r="I61" s="358"/>
      <c r="J61" s="357"/>
      <c r="K61" s="358">
        <f>SUM(K60)</f>
        <v>1433.47</v>
      </c>
      <c r="L61" s="359"/>
      <c r="M61" s="358"/>
      <c r="N61" s="358">
        <f>K61-F61</f>
        <v>19.470000000000027</v>
      </c>
      <c r="O61" s="360">
        <f>(N61+M61)/F61</f>
        <v>1.3769448373408788E-2</v>
      </c>
    </row>
    <row r="62" spans="1:16" ht="18" customHeight="1" x14ac:dyDescent="0.25">
      <c r="B62" s="351"/>
      <c r="C62" s="352"/>
      <c r="D62" s="353"/>
      <c r="E62" s="28"/>
      <c r="F62" s="353"/>
      <c r="G62" s="351"/>
      <c r="H62" s="352"/>
      <c r="I62" s="353"/>
      <c r="K62" s="353"/>
      <c r="L62" s="351"/>
      <c r="M62" s="353"/>
      <c r="N62" s="353"/>
      <c r="O62" s="354"/>
    </row>
    <row r="63" spans="1:16" ht="18" customHeight="1" x14ac:dyDescent="0.25">
      <c r="A63" s="336" t="s">
        <v>52</v>
      </c>
      <c r="B63" s="337">
        <v>42213</v>
      </c>
      <c r="C63" s="338">
        <v>25</v>
      </c>
      <c r="D63" s="339">
        <v>84.9</v>
      </c>
      <c r="E63" s="340"/>
      <c r="F63" s="339">
        <v>2122.5</v>
      </c>
      <c r="G63" s="337">
        <v>42221</v>
      </c>
      <c r="H63" s="338">
        <v>30</v>
      </c>
      <c r="I63" s="339">
        <v>84.23</v>
      </c>
      <c r="J63" s="339">
        <v>0</v>
      </c>
      <c r="K63" s="339">
        <v>2526.85</v>
      </c>
      <c r="L63" s="340"/>
      <c r="M63" s="339"/>
      <c r="N63" s="339"/>
      <c r="O63" s="341"/>
    </row>
    <row r="64" spans="1:16" ht="18" customHeight="1" x14ac:dyDescent="0.25">
      <c r="A64" s="336"/>
      <c r="B64" s="337">
        <v>42213</v>
      </c>
      <c r="C64" s="338">
        <v>5</v>
      </c>
      <c r="D64" s="339">
        <v>84.25</v>
      </c>
      <c r="E64" s="340"/>
      <c r="F64" s="339">
        <v>421.25</v>
      </c>
      <c r="G64" s="337">
        <v>42263</v>
      </c>
      <c r="H64" s="338">
        <v>40</v>
      </c>
      <c r="I64" s="339">
        <v>85</v>
      </c>
      <c r="J64" s="338">
        <v>0.06</v>
      </c>
      <c r="K64" s="339">
        <v>3399.94</v>
      </c>
      <c r="L64" s="340"/>
      <c r="M64" s="339"/>
      <c r="N64" s="339"/>
      <c r="O64" s="341"/>
    </row>
    <row r="65" spans="1:16" ht="18" customHeight="1" x14ac:dyDescent="0.25">
      <c r="A65" s="336"/>
      <c r="B65" s="337">
        <v>42214</v>
      </c>
      <c r="C65" s="338">
        <v>10</v>
      </c>
      <c r="D65" s="339">
        <v>83.2</v>
      </c>
      <c r="E65" s="340"/>
      <c r="F65" s="339">
        <v>832</v>
      </c>
      <c r="G65" s="340"/>
      <c r="H65" s="338"/>
      <c r="I65" s="339"/>
      <c r="J65" s="338"/>
      <c r="K65" s="339"/>
      <c r="L65" s="340"/>
      <c r="M65" s="339"/>
      <c r="N65" s="339"/>
      <c r="O65" s="341"/>
    </row>
    <row r="66" spans="1:16" ht="18" customHeight="1" x14ac:dyDescent="0.25">
      <c r="A66" s="336"/>
      <c r="B66" s="337">
        <v>42215</v>
      </c>
      <c r="C66" s="338">
        <v>5</v>
      </c>
      <c r="D66" s="339">
        <v>82.25</v>
      </c>
      <c r="E66" s="340"/>
      <c r="F66" s="339">
        <v>411.25</v>
      </c>
      <c r="G66" s="340"/>
      <c r="H66" s="338"/>
      <c r="I66" s="339"/>
      <c r="J66" s="338"/>
      <c r="K66" s="339"/>
      <c r="L66" s="340"/>
      <c r="M66" s="339"/>
      <c r="N66" s="339"/>
      <c r="O66" s="341"/>
    </row>
    <row r="67" spans="1:16" ht="18" customHeight="1" x14ac:dyDescent="0.25">
      <c r="A67" s="336"/>
      <c r="B67" s="337">
        <v>42220</v>
      </c>
      <c r="C67" s="338">
        <v>10</v>
      </c>
      <c r="D67" s="339">
        <v>81.349999999999994</v>
      </c>
      <c r="E67" s="340"/>
      <c r="F67" s="339">
        <v>813.5</v>
      </c>
      <c r="G67" s="340"/>
      <c r="H67" s="338"/>
      <c r="I67" s="339"/>
      <c r="J67" s="338"/>
      <c r="K67" s="339"/>
      <c r="L67" s="340"/>
      <c r="M67" s="339"/>
      <c r="N67" s="339"/>
      <c r="O67" s="341"/>
    </row>
    <row r="68" spans="1:16" ht="18" customHeight="1" x14ac:dyDescent="0.25">
      <c r="A68" s="336"/>
      <c r="B68" s="337">
        <v>42220</v>
      </c>
      <c r="C68" s="338">
        <v>5</v>
      </c>
      <c r="D68" s="339">
        <v>82.4</v>
      </c>
      <c r="E68" s="340"/>
      <c r="F68" s="339">
        <v>412</v>
      </c>
      <c r="G68" s="340"/>
      <c r="H68" s="338"/>
      <c r="I68" s="339"/>
      <c r="J68" s="338"/>
      <c r="K68" s="339"/>
      <c r="L68" s="340"/>
      <c r="M68" s="339"/>
      <c r="N68" s="339"/>
      <c r="O68" s="341"/>
    </row>
    <row r="69" spans="1:16" ht="18" customHeight="1" x14ac:dyDescent="0.25">
      <c r="A69" s="336"/>
      <c r="B69" s="337">
        <v>42221</v>
      </c>
      <c r="C69" s="338">
        <v>10</v>
      </c>
      <c r="D69" s="339">
        <v>80.7</v>
      </c>
      <c r="E69" s="340"/>
      <c r="F69" s="339">
        <v>807</v>
      </c>
      <c r="G69" s="340"/>
      <c r="H69" s="338"/>
      <c r="I69" s="339"/>
      <c r="J69" s="338"/>
      <c r="K69" s="339"/>
      <c r="L69" s="340"/>
      <c r="M69" s="339"/>
      <c r="N69" s="339"/>
      <c r="O69" s="341"/>
    </row>
    <row r="70" spans="1:16" ht="18" customHeight="1" x14ac:dyDescent="0.25">
      <c r="A70" s="355"/>
      <c r="B70" s="359"/>
      <c r="C70" s="357">
        <v>70</v>
      </c>
      <c r="D70" s="358"/>
      <c r="E70" s="359"/>
      <c r="F70" s="358">
        <f>SUM(F63:F69)</f>
        <v>5819.5</v>
      </c>
      <c r="G70" s="359"/>
      <c r="H70" s="357">
        <v>70</v>
      </c>
      <c r="I70" s="358"/>
      <c r="J70" s="357"/>
      <c r="K70" s="358">
        <f>SUM(K63:K64)</f>
        <v>5926.79</v>
      </c>
      <c r="L70" s="359"/>
      <c r="M70" s="358"/>
      <c r="N70" s="358">
        <f>K70-F70</f>
        <v>107.28999999999996</v>
      </c>
      <c r="O70" s="360">
        <f>N70/F70</f>
        <v>1.843629177764412E-2</v>
      </c>
    </row>
    <row r="71" spans="1:16" ht="18" customHeight="1" x14ac:dyDescent="0.25">
      <c r="B71" s="351"/>
      <c r="C71" s="352"/>
      <c r="D71" s="353"/>
      <c r="E71" s="353"/>
      <c r="F71" s="353"/>
      <c r="G71" s="351"/>
      <c r="H71" s="352"/>
      <c r="I71" s="353"/>
      <c r="K71" s="353"/>
      <c r="L71" s="351"/>
      <c r="M71" s="353"/>
      <c r="N71" s="353"/>
      <c r="O71" s="354"/>
    </row>
    <row r="72" spans="1:16" ht="18" customHeight="1" x14ac:dyDescent="0.25">
      <c r="A72" s="336" t="s">
        <v>8</v>
      </c>
      <c r="B72" s="337">
        <v>42145</v>
      </c>
      <c r="C72" s="338">
        <v>50</v>
      </c>
      <c r="D72" s="339">
        <v>61.7</v>
      </c>
      <c r="E72" s="339"/>
      <c r="F72" s="339">
        <f t="shared" ref="F72:F82" si="4">C72*D72</f>
        <v>3085</v>
      </c>
      <c r="G72" s="337">
        <v>42187</v>
      </c>
      <c r="H72" s="338">
        <v>300</v>
      </c>
      <c r="I72" s="339">
        <v>57.78</v>
      </c>
      <c r="J72" s="339">
        <v>0.32</v>
      </c>
      <c r="K72" s="339">
        <f>H72*I72-J72</f>
        <v>17333.68</v>
      </c>
      <c r="L72" s="337">
        <v>42185</v>
      </c>
      <c r="M72" s="339">
        <v>44.61</v>
      </c>
      <c r="N72" s="339"/>
      <c r="O72" s="341"/>
      <c r="P72" s="153" t="s">
        <v>138</v>
      </c>
    </row>
    <row r="73" spans="1:16" ht="18" customHeight="1" x14ac:dyDescent="0.25">
      <c r="A73" s="336"/>
      <c r="B73" s="337">
        <v>42146</v>
      </c>
      <c r="C73" s="338">
        <v>10</v>
      </c>
      <c r="D73" s="339">
        <v>61.37</v>
      </c>
      <c r="E73" s="339"/>
      <c r="F73" s="339">
        <f t="shared" si="4"/>
        <v>613.69999999999993</v>
      </c>
      <c r="G73" s="337">
        <v>42216</v>
      </c>
      <c r="H73" s="338">
        <v>300</v>
      </c>
      <c r="I73" s="339">
        <v>62</v>
      </c>
      <c r="J73" s="338">
        <v>0.34</v>
      </c>
      <c r="K73" s="339">
        <f>H73*I73-J73</f>
        <v>18599.66</v>
      </c>
      <c r="L73" s="340"/>
      <c r="M73" s="339"/>
      <c r="N73" s="339"/>
      <c r="O73" s="341"/>
    </row>
    <row r="74" spans="1:16" ht="18" customHeight="1" x14ac:dyDescent="0.25">
      <c r="A74" s="336"/>
      <c r="B74" s="337">
        <v>42146</v>
      </c>
      <c r="C74" s="338">
        <v>20</v>
      </c>
      <c r="D74" s="339">
        <v>61.12</v>
      </c>
      <c r="E74" s="339"/>
      <c r="F74" s="339">
        <f t="shared" si="4"/>
        <v>1222.3999999999999</v>
      </c>
      <c r="G74" s="340"/>
      <c r="H74" s="338"/>
      <c r="I74" s="339"/>
      <c r="J74" s="339"/>
      <c r="K74" s="339"/>
      <c r="L74" s="340"/>
      <c r="M74" s="339"/>
      <c r="N74" s="339"/>
      <c r="O74" s="341"/>
    </row>
    <row r="75" spans="1:16" ht="18" customHeight="1" x14ac:dyDescent="0.25">
      <c r="A75" s="336"/>
      <c r="B75" s="337">
        <v>42146</v>
      </c>
      <c r="C75" s="338">
        <v>20</v>
      </c>
      <c r="D75" s="339">
        <v>61.1</v>
      </c>
      <c r="E75" s="339"/>
      <c r="F75" s="339">
        <f t="shared" si="4"/>
        <v>1222</v>
      </c>
      <c r="G75" s="340"/>
      <c r="H75" s="338"/>
      <c r="I75" s="339"/>
      <c r="J75" s="338"/>
      <c r="K75" s="339"/>
      <c r="L75" s="340"/>
      <c r="M75" s="339"/>
      <c r="N75" s="339"/>
      <c r="O75" s="341"/>
    </row>
    <row r="76" spans="1:16" ht="18" customHeight="1" x14ac:dyDescent="0.25">
      <c r="A76" s="336"/>
      <c r="B76" s="337">
        <v>42146</v>
      </c>
      <c r="C76" s="338">
        <v>10</v>
      </c>
      <c r="D76" s="339">
        <v>60.8</v>
      </c>
      <c r="E76" s="339"/>
      <c r="F76" s="339">
        <f t="shared" si="4"/>
        <v>608</v>
      </c>
      <c r="G76" s="340"/>
      <c r="H76" s="338"/>
      <c r="I76" s="339"/>
      <c r="J76" s="339"/>
      <c r="K76" s="339"/>
      <c r="L76" s="340"/>
      <c r="M76" s="339"/>
      <c r="N76" s="339"/>
      <c r="O76" s="341"/>
    </row>
    <row r="77" spans="1:16" ht="18" customHeight="1" x14ac:dyDescent="0.25">
      <c r="A77" s="336"/>
      <c r="B77" s="337">
        <v>42146</v>
      </c>
      <c r="C77" s="338">
        <v>20</v>
      </c>
      <c r="D77" s="339">
        <v>60.7</v>
      </c>
      <c r="E77" s="339"/>
      <c r="F77" s="339">
        <f t="shared" si="4"/>
        <v>1214</v>
      </c>
      <c r="G77" s="340"/>
      <c r="H77" s="338"/>
      <c r="I77" s="339"/>
      <c r="J77" s="339"/>
      <c r="K77" s="339"/>
      <c r="L77" s="340"/>
      <c r="M77" s="339"/>
      <c r="N77" s="339"/>
      <c r="O77" s="341"/>
      <c r="P77" s="153" t="s">
        <v>138</v>
      </c>
    </row>
    <row r="78" spans="1:16" ht="18" customHeight="1" x14ac:dyDescent="0.25">
      <c r="A78" s="336"/>
      <c r="B78" s="337">
        <v>42150</v>
      </c>
      <c r="C78" s="338">
        <v>20</v>
      </c>
      <c r="D78" s="339">
        <v>60.6</v>
      </c>
      <c r="E78" s="339"/>
      <c r="F78" s="339">
        <f t="shared" si="4"/>
        <v>1212</v>
      </c>
      <c r="G78" s="340"/>
      <c r="H78" s="338"/>
      <c r="I78" s="339"/>
      <c r="J78" s="339"/>
      <c r="K78" s="339"/>
      <c r="L78" s="340"/>
      <c r="M78" s="339"/>
      <c r="N78" s="339"/>
      <c r="O78" s="341"/>
    </row>
    <row r="79" spans="1:16" ht="18" customHeight="1" x14ac:dyDescent="0.25">
      <c r="A79" s="336"/>
      <c r="B79" s="337">
        <v>42152</v>
      </c>
      <c r="C79" s="338">
        <v>30</v>
      </c>
      <c r="D79" s="339">
        <v>60.33</v>
      </c>
      <c r="E79" s="339"/>
      <c r="F79" s="339">
        <f t="shared" si="4"/>
        <v>1809.8999999999999</v>
      </c>
      <c r="G79" s="340"/>
      <c r="H79" s="338"/>
      <c r="I79" s="339"/>
      <c r="J79" s="339"/>
      <c r="K79" s="339"/>
      <c r="L79" s="340"/>
      <c r="M79" s="339"/>
      <c r="N79" s="339"/>
      <c r="O79" s="341"/>
    </row>
    <row r="80" spans="1:16" ht="18" customHeight="1" x14ac:dyDescent="0.25">
      <c r="A80" s="336"/>
      <c r="B80" s="337">
        <v>42152</v>
      </c>
      <c r="C80" s="338">
        <v>30</v>
      </c>
      <c r="D80" s="339">
        <v>60.39</v>
      </c>
      <c r="E80" s="339"/>
      <c r="F80" s="339">
        <f t="shared" si="4"/>
        <v>1811.7</v>
      </c>
      <c r="G80" s="340"/>
      <c r="H80" s="338"/>
      <c r="I80" s="339"/>
      <c r="J80" s="339"/>
      <c r="K80" s="339"/>
      <c r="L80" s="340"/>
      <c r="M80" s="339"/>
      <c r="N80" s="339"/>
      <c r="O80" s="341"/>
    </row>
    <row r="81" spans="1:16" ht="18" customHeight="1" x14ac:dyDescent="0.25">
      <c r="A81" s="336"/>
      <c r="B81" s="337">
        <v>42166</v>
      </c>
      <c r="C81" s="338">
        <v>100</v>
      </c>
      <c r="D81" s="339">
        <v>58</v>
      </c>
      <c r="E81" s="339"/>
      <c r="F81" s="339">
        <f t="shared" si="4"/>
        <v>5800</v>
      </c>
      <c r="G81" s="340"/>
      <c r="H81" s="338"/>
      <c r="I81" s="339"/>
      <c r="J81" s="339"/>
      <c r="K81" s="339"/>
      <c r="L81" s="340"/>
      <c r="M81" s="339"/>
      <c r="N81" s="339"/>
      <c r="O81" s="341"/>
    </row>
    <row r="82" spans="1:16" ht="18" customHeight="1" x14ac:dyDescent="0.25">
      <c r="A82" s="336"/>
      <c r="B82" s="337">
        <v>42187</v>
      </c>
      <c r="C82" s="338">
        <v>290</v>
      </c>
      <c r="D82" s="339">
        <v>57.85</v>
      </c>
      <c r="E82" s="339"/>
      <c r="F82" s="339">
        <f t="shared" si="4"/>
        <v>16776.5</v>
      </c>
      <c r="G82" s="340"/>
      <c r="H82" s="338"/>
      <c r="I82" s="339"/>
      <c r="J82" s="339"/>
      <c r="K82" s="339"/>
      <c r="L82" s="340"/>
      <c r="M82" s="339"/>
      <c r="N82" s="339"/>
      <c r="O82" s="341"/>
    </row>
    <row r="83" spans="1:16" ht="18" customHeight="1" x14ac:dyDescent="0.25">
      <c r="A83" s="336"/>
      <c r="B83" s="342"/>
      <c r="C83" s="343">
        <f>SUM(C72:C82)</f>
        <v>600</v>
      </c>
      <c r="D83" s="344"/>
      <c r="E83" s="344"/>
      <c r="F83" s="344">
        <f>SUM(F72:F82)</f>
        <v>35375.199999999997</v>
      </c>
      <c r="G83" s="345"/>
      <c r="H83" s="343">
        <f>SUM(H72:H82)</f>
        <v>600</v>
      </c>
      <c r="I83" s="344"/>
      <c r="J83" s="344"/>
      <c r="K83" s="344">
        <f>SUM(K72:K82)</f>
        <v>35933.339999999997</v>
      </c>
      <c r="L83" s="345"/>
      <c r="M83" s="344">
        <f>SUM(M72:M82)</f>
        <v>44.61</v>
      </c>
      <c r="N83" s="344">
        <f>K83-F83</f>
        <v>558.13999999999942</v>
      </c>
      <c r="O83" s="346">
        <f>(N83+M83)/F83</f>
        <v>1.7038772925665423E-2</v>
      </c>
      <c r="P83" s="153" t="s">
        <v>138</v>
      </c>
    </row>
    <row r="84" spans="1:16" ht="18" customHeight="1" x14ac:dyDescent="0.25">
      <c r="B84" s="351"/>
      <c r="C84" s="352"/>
      <c r="D84" s="353"/>
      <c r="E84" s="28"/>
      <c r="F84" s="353"/>
      <c r="G84" s="351"/>
      <c r="H84" s="352"/>
      <c r="I84" s="353"/>
      <c r="J84" s="353"/>
      <c r="K84" s="353"/>
      <c r="L84" s="351"/>
      <c r="M84" s="353"/>
      <c r="N84" s="353"/>
      <c r="O84" s="354"/>
    </row>
    <row r="85" spans="1:16" ht="18" customHeight="1" x14ac:dyDescent="0.25">
      <c r="A85" s="336" t="s">
        <v>40</v>
      </c>
      <c r="B85" s="337">
        <v>42184</v>
      </c>
      <c r="C85" s="338">
        <v>20</v>
      </c>
      <c r="D85" s="339">
        <v>164.18</v>
      </c>
      <c r="E85" s="339"/>
      <c r="F85" s="339">
        <f>C85*D85</f>
        <v>3283.6000000000004</v>
      </c>
      <c r="G85" s="337">
        <v>42216</v>
      </c>
      <c r="H85" s="338">
        <v>20</v>
      </c>
      <c r="I85" s="339">
        <v>158</v>
      </c>
      <c r="J85" s="339">
        <v>0.06</v>
      </c>
      <c r="K85" s="339">
        <f>H85*I85-J85</f>
        <v>3159.94</v>
      </c>
      <c r="L85" s="340"/>
      <c r="M85" s="339"/>
      <c r="N85" s="339"/>
      <c r="O85" s="338"/>
    </row>
    <row r="86" spans="1:16" ht="18" customHeight="1" x14ac:dyDescent="0.25">
      <c r="A86" s="336"/>
      <c r="B86" s="337">
        <v>42209</v>
      </c>
      <c r="C86" s="338">
        <v>10</v>
      </c>
      <c r="D86" s="339">
        <v>148</v>
      </c>
      <c r="E86" s="339"/>
      <c r="F86" s="339">
        <f>C86*D86</f>
        <v>1480</v>
      </c>
      <c r="G86" s="337">
        <v>42235</v>
      </c>
      <c r="H86" s="338">
        <v>20</v>
      </c>
      <c r="I86" s="339">
        <v>159.80000000000001</v>
      </c>
      <c r="J86" s="339">
        <v>0.06</v>
      </c>
      <c r="K86" s="339">
        <f>H86*I86-J86</f>
        <v>3195.94</v>
      </c>
      <c r="L86" s="340"/>
      <c r="M86" s="339"/>
      <c r="N86" s="339"/>
      <c r="O86" s="338"/>
    </row>
    <row r="87" spans="1:16" ht="18" customHeight="1" x14ac:dyDescent="0.25">
      <c r="A87" s="336"/>
      <c r="B87" s="337">
        <v>42209</v>
      </c>
      <c r="C87" s="338">
        <v>10</v>
      </c>
      <c r="D87" s="339">
        <v>146.69999999999999</v>
      </c>
      <c r="E87" s="339"/>
      <c r="F87" s="339">
        <f>C87*D87</f>
        <v>1467</v>
      </c>
      <c r="G87" s="340"/>
      <c r="H87" s="338"/>
      <c r="I87" s="339"/>
      <c r="J87" s="339"/>
      <c r="K87" s="339"/>
      <c r="L87" s="340"/>
      <c r="M87" s="339"/>
      <c r="N87" s="339"/>
      <c r="O87" s="338"/>
      <c r="P87" s="153" t="s">
        <v>138</v>
      </c>
    </row>
    <row r="88" spans="1:16" ht="18" customHeight="1" x14ac:dyDescent="0.25">
      <c r="A88" s="336"/>
      <c r="B88" s="345"/>
      <c r="C88" s="343">
        <f>SUM(C85:C87)</f>
        <v>40</v>
      </c>
      <c r="D88" s="344"/>
      <c r="E88" s="344"/>
      <c r="F88" s="344">
        <f>SUM(F85:F87)</f>
        <v>6230.6</v>
      </c>
      <c r="G88" s="345"/>
      <c r="H88" s="343">
        <f>SUM(H85:H87)</f>
        <v>40</v>
      </c>
      <c r="I88" s="344"/>
      <c r="J88" s="344"/>
      <c r="K88" s="344">
        <f>SUM(K85:K87)</f>
        <v>6355.88</v>
      </c>
      <c r="L88" s="345"/>
      <c r="M88" s="344"/>
      <c r="N88" s="344">
        <f>K88-F88</f>
        <v>125.27999999999975</v>
      </c>
      <c r="O88" s="346">
        <f>(N88+M88)/F88</f>
        <v>2.0107212788495449E-2</v>
      </c>
      <c r="P88" s="153"/>
    </row>
    <row r="89" spans="1:16" ht="18" customHeight="1" x14ac:dyDescent="0.25">
      <c r="B89" s="351"/>
      <c r="C89" s="352"/>
      <c r="D89" s="353"/>
      <c r="E89" s="353"/>
      <c r="F89" s="353"/>
      <c r="G89" s="351"/>
      <c r="H89" s="352"/>
      <c r="I89" s="353"/>
      <c r="J89" s="353"/>
      <c r="K89" s="353"/>
      <c r="L89" s="351"/>
      <c r="M89" s="353"/>
      <c r="N89" s="353"/>
      <c r="O89" s="354"/>
      <c r="P89" s="153"/>
    </row>
    <row r="90" spans="1:16" ht="18" customHeight="1" x14ac:dyDescent="0.25">
      <c r="A90" s="336" t="s">
        <v>19</v>
      </c>
      <c r="B90" s="337">
        <v>42152</v>
      </c>
      <c r="C90" s="338">
        <v>5</v>
      </c>
      <c r="D90" s="339">
        <v>35.049999999999997</v>
      </c>
      <c r="E90" s="339"/>
      <c r="F90" s="339">
        <v>175.25</v>
      </c>
      <c r="G90" s="337">
        <v>42206</v>
      </c>
      <c r="H90" s="338">
        <v>39</v>
      </c>
      <c r="I90" s="339">
        <v>35.65</v>
      </c>
      <c r="J90" s="338">
        <v>0.03</v>
      </c>
      <c r="K90" s="339">
        <f>H90*I90-J90</f>
        <v>1390.32</v>
      </c>
      <c r="L90" s="337">
        <v>42170</v>
      </c>
      <c r="M90" s="339">
        <v>7.73</v>
      </c>
      <c r="N90" s="339"/>
      <c r="O90" s="341"/>
      <c r="P90" s="153" t="s">
        <v>138</v>
      </c>
    </row>
    <row r="91" spans="1:16" ht="18" customHeight="1" x14ac:dyDescent="0.25">
      <c r="A91" s="336"/>
      <c r="B91" s="337">
        <v>42153</v>
      </c>
      <c r="C91" s="338">
        <v>25</v>
      </c>
      <c r="D91" s="339">
        <v>34.4</v>
      </c>
      <c r="E91" s="340"/>
      <c r="F91" s="339">
        <v>860</v>
      </c>
      <c r="G91" s="337">
        <v>42264</v>
      </c>
      <c r="H91" s="338">
        <v>51</v>
      </c>
      <c r="I91" s="339">
        <v>35</v>
      </c>
      <c r="J91" s="339">
        <v>0.03</v>
      </c>
      <c r="K91" s="339">
        <f>H91*I91-J91</f>
        <v>1784.97</v>
      </c>
      <c r="L91" s="337">
        <v>42262</v>
      </c>
      <c r="M91" s="339">
        <v>13.64</v>
      </c>
      <c r="N91" s="339"/>
      <c r="O91" s="341"/>
      <c r="P91" s="153"/>
    </row>
    <row r="92" spans="1:16" ht="18" customHeight="1" x14ac:dyDescent="0.25">
      <c r="A92" s="336"/>
      <c r="B92" s="337">
        <v>42173</v>
      </c>
      <c r="C92" s="338">
        <v>10</v>
      </c>
      <c r="D92" s="339">
        <v>34.1</v>
      </c>
      <c r="E92" s="339"/>
      <c r="F92" s="339">
        <v>341</v>
      </c>
      <c r="G92" s="340"/>
      <c r="H92" s="338"/>
      <c r="I92" s="339"/>
      <c r="J92" s="339"/>
      <c r="K92" s="339"/>
      <c r="L92" s="340"/>
      <c r="M92" s="339"/>
      <c r="N92" s="339"/>
      <c r="O92" s="341"/>
      <c r="P92" s="153"/>
    </row>
    <row r="93" spans="1:16" ht="18" customHeight="1" x14ac:dyDescent="0.25">
      <c r="A93" s="336"/>
      <c r="B93" s="337">
        <v>42228</v>
      </c>
      <c r="C93" s="338">
        <v>50</v>
      </c>
      <c r="D93" s="339">
        <v>33.44</v>
      </c>
      <c r="E93" s="339"/>
      <c r="F93" s="339">
        <v>1672.2</v>
      </c>
      <c r="G93" s="340"/>
      <c r="H93" s="338"/>
      <c r="I93" s="339"/>
      <c r="J93" s="339"/>
      <c r="K93" s="339"/>
      <c r="L93" s="340"/>
      <c r="M93" s="339"/>
      <c r="N93" s="339"/>
      <c r="O93" s="341"/>
      <c r="P93" s="153"/>
    </row>
    <row r="94" spans="1:16" ht="18" customHeight="1" x14ac:dyDescent="0.25">
      <c r="A94" s="336"/>
      <c r="B94" s="345"/>
      <c r="C94" s="343">
        <v>90</v>
      </c>
      <c r="D94" s="344"/>
      <c r="E94" s="344"/>
      <c r="F94" s="344">
        <f>SUM(F90:F93)</f>
        <v>3048.45</v>
      </c>
      <c r="G94" s="345"/>
      <c r="H94" s="343">
        <v>90</v>
      </c>
      <c r="I94" s="344"/>
      <c r="J94" s="344"/>
      <c r="K94" s="344">
        <f>SUM(K90:K91)</f>
        <v>3175.29</v>
      </c>
      <c r="L94" s="345"/>
      <c r="M94" s="344">
        <f>SUM(M90:M91)</f>
        <v>21.37</v>
      </c>
      <c r="N94" s="344">
        <f>K94-F94</f>
        <v>126.84000000000015</v>
      </c>
      <c r="O94" s="346">
        <f>N94/F94</f>
        <v>4.1608030310485704E-2</v>
      </c>
      <c r="P94" s="153"/>
    </row>
    <row r="95" spans="1:16" ht="18" customHeight="1" x14ac:dyDescent="0.25">
      <c r="B95" s="351"/>
      <c r="C95" s="352"/>
      <c r="D95" s="353"/>
      <c r="E95" s="28"/>
      <c r="F95" s="353"/>
      <c r="G95" s="351"/>
      <c r="H95" s="352"/>
      <c r="I95" s="353"/>
      <c r="K95" s="353"/>
      <c r="L95" s="351"/>
      <c r="M95" s="353"/>
      <c r="N95" s="353"/>
      <c r="O95" s="354"/>
      <c r="P95" s="153"/>
    </row>
    <row r="96" spans="1:16" ht="18" customHeight="1" x14ac:dyDescent="0.25">
      <c r="A96" s="336" t="s">
        <v>32</v>
      </c>
      <c r="B96" s="337">
        <v>42166</v>
      </c>
      <c r="C96" s="338">
        <v>25</v>
      </c>
      <c r="D96" s="339">
        <v>41.2</v>
      </c>
      <c r="E96" s="340"/>
      <c r="F96" s="339">
        <f>C96*D96</f>
        <v>1030</v>
      </c>
      <c r="G96" s="337">
        <v>42200</v>
      </c>
      <c r="H96" s="338">
        <v>50</v>
      </c>
      <c r="I96" s="339">
        <v>42.08</v>
      </c>
      <c r="J96" s="338">
        <v>0.04</v>
      </c>
      <c r="K96" s="339">
        <f>H96*I96-J96</f>
        <v>2103.96</v>
      </c>
      <c r="L96" s="340"/>
      <c r="M96" s="339"/>
      <c r="N96" s="339"/>
      <c r="O96" s="341"/>
      <c r="P96" s="153" t="s">
        <v>138</v>
      </c>
    </row>
    <row r="97" spans="1:15" ht="18" customHeight="1" x14ac:dyDescent="0.25">
      <c r="A97" s="336"/>
      <c r="B97" s="337">
        <v>42167</v>
      </c>
      <c r="C97" s="338">
        <v>25</v>
      </c>
      <c r="D97" s="339">
        <v>39.1</v>
      </c>
      <c r="E97" s="340"/>
      <c r="F97" s="339">
        <f>C97*D97</f>
        <v>977.5</v>
      </c>
      <c r="G97" s="340"/>
      <c r="H97" s="338"/>
      <c r="I97" s="339"/>
      <c r="J97" s="338"/>
      <c r="K97" s="339"/>
      <c r="L97" s="340"/>
      <c r="M97" s="339"/>
      <c r="N97" s="339"/>
      <c r="O97" s="341"/>
    </row>
    <row r="98" spans="1:15" ht="18" customHeight="1" x14ac:dyDescent="0.25">
      <c r="A98" s="336"/>
      <c r="B98" s="342"/>
      <c r="C98" s="343">
        <f>SUM(C96:C97)</f>
        <v>50</v>
      </c>
      <c r="D98" s="344"/>
      <c r="E98" s="345"/>
      <c r="F98" s="344">
        <f>SUM(F96:F97)</f>
        <v>2007.5</v>
      </c>
      <c r="G98" s="345"/>
      <c r="H98" s="343">
        <f>SUM(H96:H97)</f>
        <v>50</v>
      </c>
      <c r="I98" s="344"/>
      <c r="J98" s="343"/>
      <c r="K98" s="344">
        <f>SUM(K96:K97)</f>
        <v>2103.96</v>
      </c>
      <c r="L98" s="345"/>
      <c r="M98" s="344"/>
      <c r="N98" s="344">
        <f>K98-F98</f>
        <v>96.460000000000036</v>
      </c>
      <c r="O98" s="346">
        <f>(N98+M98)/F98</f>
        <v>4.804981320049815E-2</v>
      </c>
    </row>
    <row r="99" spans="1:15" ht="18" customHeight="1" x14ac:dyDescent="0.25">
      <c r="B99" s="351"/>
      <c r="C99" s="352"/>
      <c r="D99" s="353"/>
      <c r="E99" s="353"/>
      <c r="F99" s="353"/>
      <c r="G99" s="351"/>
      <c r="H99" s="352"/>
      <c r="I99" s="353"/>
      <c r="K99" s="353"/>
      <c r="L99" s="351"/>
      <c r="M99" s="353"/>
      <c r="N99" s="353"/>
      <c r="O99" s="354"/>
    </row>
    <row r="100" spans="1:15" ht="18" customHeight="1" x14ac:dyDescent="0.25">
      <c r="A100" s="336" t="s">
        <v>16</v>
      </c>
      <c r="B100" s="337">
        <v>42153</v>
      </c>
      <c r="C100" s="338">
        <v>1</v>
      </c>
      <c r="D100" s="339">
        <v>20.3</v>
      </c>
      <c r="E100" s="339"/>
      <c r="F100" s="339">
        <f>C100*D100</f>
        <v>20.3</v>
      </c>
      <c r="G100" s="337">
        <v>42187</v>
      </c>
      <c r="H100" s="338">
        <v>1</v>
      </c>
      <c r="I100" s="339">
        <v>28.5</v>
      </c>
      <c r="J100" s="339">
        <v>0.01</v>
      </c>
      <c r="K100" s="339">
        <f>H100*I100-J100</f>
        <v>28.49</v>
      </c>
      <c r="L100" s="340"/>
      <c r="M100" s="339"/>
      <c r="N100" s="339"/>
      <c r="O100" s="341"/>
    </row>
    <row r="101" spans="1:15" ht="18" customHeight="1" x14ac:dyDescent="0.25">
      <c r="A101" s="336"/>
      <c r="B101" s="345"/>
      <c r="C101" s="343">
        <f>SUM(C100)</f>
        <v>1</v>
      </c>
      <c r="D101" s="344"/>
      <c r="E101" s="344"/>
      <c r="F101" s="344">
        <f>SUM(F100)</f>
        <v>20.3</v>
      </c>
      <c r="G101" s="345"/>
      <c r="H101" s="343">
        <f>SUM(H100)</f>
        <v>1</v>
      </c>
      <c r="I101" s="344"/>
      <c r="J101" s="344"/>
      <c r="K101" s="344">
        <f>SUM(K100)</f>
        <v>28.49</v>
      </c>
      <c r="L101" s="345"/>
      <c r="M101" s="344"/>
      <c r="N101" s="344">
        <f>K101-F101</f>
        <v>8.1899999999999977</v>
      </c>
      <c r="O101" s="346">
        <f>(N101+M101)/F101</f>
        <v>0.40344827586206883</v>
      </c>
    </row>
    <row r="102" spans="1:15" ht="18" customHeight="1" x14ac:dyDescent="0.25">
      <c r="B102" s="351"/>
      <c r="C102" s="352"/>
      <c r="D102" s="353"/>
      <c r="E102" s="28"/>
      <c r="F102" s="353"/>
      <c r="G102" s="351"/>
      <c r="H102" s="352"/>
      <c r="I102" s="353"/>
      <c r="K102" s="353"/>
      <c r="L102" s="351"/>
      <c r="M102" s="353"/>
      <c r="N102" s="353"/>
      <c r="O102" s="354"/>
    </row>
    <row r="103" spans="1:15" ht="18" customHeight="1" x14ac:dyDescent="0.25">
      <c r="A103" s="336" t="s">
        <v>21</v>
      </c>
      <c r="B103" s="337">
        <v>42153</v>
      </c>
      <c r="C103" s="338">
        <v>10</v>
      </c>
      <c r="D103" s="339">
        <v>17.399999999999999</v>
      </c>
      <c r="E103" s="340"/>
      <c r="F103" s="339">
        <f>C103*D103</f>
        <v>174</v>
      </c>
      <c r="G103" s="337">
        <v>42186</v>
      </c>
      <c r="H103" s="338">
        <v>10</v>
      </c>
      <c r="I103" s="339">
        <v>24.2</v>
      </c>
      <c r="J103" s="338">
        <v>0.01</v>
      </c>
      <c r="K103" s="339">
        <f>H103*I103-J103</f>
        <v>241.99</v>
      </c>
      <c r="L103" s="340"/>
      <c r="M103" s="339"/>
      <c r="N103" s="339"/>
      <c r="O103" s="341"/>
    </row>
    <row r="104" spans="1:15" ht="18" customHeight="1" x14ac:dyDescent="0.25">
      <c r="A104" s="336"/>
      <c r="B104" s="337">
        <v>42187</v>
      </c>
      <c r="C104" s="338">
        <v>1000</v>
      </c>
      <c r="D104" s="339">
        <v>22.12</v>
      </c>
      <c r="E104" s="340"/>
      <c r="F104" s="339">
        <f>C104*D104</f>
        <v>22120</v>
      </c>
      <c r="G104" s="337">
        <v>42187</v>
      </c>
      <c r="H104" s="338">
        <v>4000</v>
      </c>
      <c r="I104" s="339">
        <v>21.81</v>
      </c>
      <c r="J104" s="338">
        <v>11.91</v>
      </c>
      <c r="K104" s="339">
        <f>H104*I104-J104</f>
        <v>87228.09</v>
      </c>
      <c r="L104" s="340"/>
      <c r="M104" s="339"/>
      <c r="N104" s="339"/>
      <c r="O104" s="341"/>
    </row>
    <row r="105" spans="1:15" ht="18" customHeight="1" x14ac:dyDescent="0.25">
      <c r="A105" s="336"/>
      <c r="B105" s="337">
        <v>42187</v>
      </c>
      <c r="C105" s="338">
        <v>1000</v>
      </c>
      <c r="D105" s="339">
        <v>21.7</v>
      </c>
      <c r="E105" s="340"/>
      <c r="F105" s="339">
        <f>C105*D105</f>
        <v>21700</v>
      </c>
      <c r="G105" s="337"/>
      <c r="H105" s="338"/>
      <c r="I105" s="339"/>
      <c r="J105" s="338"/>
      <c r="K105" s="339"/>
      <c r="L105" s="340"/>
      <c r="M105" s="339"/>
      <c r="N105" s="339"/>
      <c r="O105" s="341"/>
    </row>
    <row r="106" spans="1:15" ht="18" customHeight="1" x14ac:dyDescent="0.25">
      <c r="A106" s="336"/>
      <c r="B106" s="337">
        <v>42187</v>
      </c>
      <c r="C106" s="338">
        <v>2000</v>
      </c>
      <c r="D106" s="339">
        <v>21.49</v>
      </c>
      <c r="E106" s="340"/>
      <c r="F106" s="339">
        <f>C106*D106</f>
        <v>42980</v>
      </c>
      <c r="G106" s="337"/>
      <c r="H106" s="338"/>
      <c r="I106" s="339"/>
      <c r="J106" s="338"/>
      <c r="K106" s="339"/>
      <c r="L106" s="340"/>
      <c r="M106" s="339"/>
      <c r="N106" s="339"/>
      <c r="O106" s="341"/>
    </row>
    <row r="107" spans="1:15" ht="18" customHeight="1" x14ac:dyDescent="0.25">
      <c r="A107" s="336"/>
      <c r="B107" s="342"/>
      <c r="C107" s="343">
        <f>SUM(C103:C106)</f>
        <v>4010</v>
      </c>
      <c r="D107" s="344"/>
      <c r="E107" s="345"/>
      <c r="F107" s="344">
        <f>SUM(F103:F106)</f>
        <v>86974</v>
      </c>
      <c r="G107" s="345"/>
      <c r="H107" s="343">
        <f>SUM(H103:H106)</f>
        <v>4010</v>
      </c>
      <c r="I107" s="344"/>
      <c r="J107" s="343"/>
      <c r="K107" s="344">
        <f>SUM(K103:K106)</f>
        <v>87470.080000000002</v>
      </c>
      <c r="L107" s="345"/>
      <c r="M107" s="344"/>
      <c r="N107" s="344">
        <f>K107-F107</f>
        <v>496.08000000000175</v>
      </c>
      <c r="O107" s="346">
        <f>(N107+M107)/F107</f>
        <v>5.7037735415181746E-3</v>
      </c>
    </row>
    <row r="108" spans="1:15" ht="18" customHeight="1" x14ac:dyDescent="0.25">
      <c r="B108" s="351"/>
      <c r="C108" s="352"/>
      <c r="D108" s="353"/>
      <c r="E108" s="28"/>
      <c r="F108" s="353"/>
      <c r="G108" s="351"/>
      <c r="H108" s="352"/>
      <c r="I108" s="353"/>
      <c r="J108" s="353"/>
      <c r="K108" s="353"/>
      <c r="L108" s="351"/>
      <c r="M108" s="353"/>
      <c r="N108" s="352"/>
      <c r="O108" s="352"/>
    </row>
    <row r="109" spans="1:15" ht="18" customHeight="1" x14ac:dyDescent="0.25">
      <c r="A109" s="336" t="s">
        <v>9</v>
      </c>
      <c r="B109" s="337">
        <v>42145</v>
      </c>
      <c r="C109" s="338">
        <v>100</v>
      </c>
      <c r="D109" s="339">
        <v>5.55</v>
      </c>
      <c r="E109" s="339"/>
      <c r="F109" s="339">
        <f t="shared" ref="F109:F138" si="5">C109*D109</f>
        <v>555</v>
      </c>
      <c r="G109" s="337">
        <v>42187</v>
      </c>
      <c r="H109" s="338">
        <v>4200</v>
      </c>
      <c r="I109" s="339">
        <v>5.0199999999999996</v>
      </c>
      <c r="J109" s="339">
        <v>0.39</v>
      </c>
      <c r="K109" s="339">
        <f>H109*I109-J109</f>
        <v>21083.61</v>
      </c>
      <c r="L109" s="337">
        <v>42185</v>
      </c>
      <c r="M109" s="339">
        <v>656.25</v>
      </c>
      <c r="N109" s="338"/>
      <c r="O109" s="338"/>
    </row>
    <row r="110" spans="1:15" ht="18" customHeight="1" x14ac:dyDescent="0.25">
      <c r="A110" s="336"/>
      <c r="B110" s="337">
        <v>42146</v>
      </c>
      <c r="C110" s="338">
        <v>100</v>
      </c>
      <c r="D110" s="339">
        <v>5.47</v>
      </c>
      <c r="E110" s="339"/>
      <c r="F110" s="339">
        <f t="shared" si="5"/>
        <v>547</v>
      </c>
      <c r="G110" s="337">
        <v>42207</v>
      </c>
      <c r="H110" s="338">
        <v>1000</v>
      </c>
      <c r="I110" s="339">
        <v>5.12</v>
      </c>
      <c r="J110" s="339">
        <v>0.09</v>
      </c>
      <c r="K110" s="339">
        <f>H110*I110-J110</f>
        <v>5119.91</v>
      </c>
      <c r="L110" s="340"/>
      <c r="M110" s="339"/>
      <c r="N110" s="338"/>
      <c r="O110" s="338"/>
    </row>
    <row r="111" spans="1:15" ht="18" customHeight="1" x14ac:dyDescent="0.25">
      <c r="A111" s="336"/>
      <c r="B111" s="337">
        <v>42146</v>
      </c>
      <c r="C111" s="338">
        <v>100</v>
      </c>
      <c r="D111" s="339">
        <v>5.43</v>
      </c>
      <c r="E111" s="339"/>
      <c r="F111" s="339">
        <f t="shared" si="5"/>
        <v>543</v>
      </c>
      <c r="G111" s="337">
        <v>42207</v>
      </c>
      <c r="H111" s="338">
        <v>2000</v>
      </c>
      <c r="I111" s="339">
        <v>5.16</v>
      </c>
      <c r="J111" s="339">
        <v>0.19</v>
      </c>
      <c r="K111" s="339">
        <f t="shared" ref="K111:K118" si="6">H111*I111-J111</f>
        <v>10319.81</v>
      </c>
      <c r="L111" s="340"/>
      <c r="M111" s="339"/>
      <c r="N111" s="338"/>
      <c r="O111" s="338"/>
    </row>
    <row r="112" spans="1:15" ht="18" customHeight="1" x14ac:dyDescent="0.25">
      <c r="A112" s="336"/>
      <c r="B112" s="337">
        <v>42146</v>
      </c>
      <c r="C112" s="338">
        <v>100</v>
      </c>
      <c r="D112" s="339">
        <v>5.4</v>
      </c>
      <c r="E112" s="339"/>
      <c r="F112" s="339">
        <f t="shared" si="5"/>
        <v>540</v>
      </c>
      <c r="G112" s="337">
        <v>42207</v>
      </c>
      <c r="H112" s="338">
        <v>1000</v>
      </c>
      <c r="I112" s="339">
        <v>5.07</v>
      </c>
      <c r="J112" s="339">
        <v>0.09</v>
      </c>
      <c r="K112" s="339">
        <f t="shared" si="6"/>
        <v>5069.91</v>
      </c>
      <c r="L112" s="340"/>
      <c r="M112" s="339"/>
      <c r="N112" s="338"/>
      <c r="O112" s="338"/>
    </row>
    <row r="113" spans="1:16" ht="18" customHeight="1" x14ac:dyDescent="0.25">
      <c r="A113" s="336"/>
      <c r="B113" s="337">
        <v>42146</v>
      </c>
      <c r="C113" s="338">
        <v>200</v>
      </c>
      <c r="D113" s="339">
        <v>5.35</v>
      </c>
      <c r="E113" s="339"/>
      <c r="F113" s="339">
        <f t="shared" si="5"/>
        <v>1070</v>
      </c>
      <c r="G113" s="337">
        <v>42207</v>
      </c>
      <c r="H113" s="338">
        <v>1000</v>
      </c>
      <c r="I113" s="339">
        <v>5.09</v>
      </c>
      <c r="J113" s="339">
        <v>0.09</v>
      </c>
      <c r="K113" s="339">
        <f t="shared" si="6"/>
        <v>5089.91</v>
      </c>
      <c r="L113" s="340"/>
      <c r="M113" s="339"/>
      <c r="N113" s="338"/>
      <c r="O113" s="338"/>
    </row>
    <row r="114" spans="1:16" ht="18" customHeight="1" x14ac:dyDescent="0.25">
      <c r="A114" s="336"/>
      <c r="B114" s="337">
        <v>42152</v>
      </c>
      <c r="C114" s="338">
        <v>250</v>
      </c>
      <c r="D114" s="339">
        <v>5.3</v>
      </c>
      <c r="E114" s="339"/>
      <c r="F114" s="339">
        <f t="shared" si="5"/>
        <v>1325</v>
      </c>
      <c r="G114" s="337">
        <v>42207</v>
      </c>
      <c r="H114" s="338">
        <v>2000</v>
      </c>
      <c r="I114" s="339">
        <v>5.23</v>
      </c>
      <c r="J114" s="339">
        <v>0.19</v>
      </c>
      <c r="K114" s="339">
        <f t="shared" si="6"/>
        <v>10459.81</v>
      </c>
      <c r="L114" s="340"/>
      <c r="M114" s="339"/>
      <c r="N114" s="338"/>
      <c r="O114" s="338"/>
    </row>
    <row r="115" spans="1:16" ht="18" customHeight="1" x14ac:dyDescent="0.25">
      <c r="A115" s="336"/>
      <c r="B115" s="337">
        <v>42152</v>
      </c>
      <c r="C115" s="338">
        <v>200</v>
      </c>
      <c r="D115" s="339">
        <v>5.26</v>
      </c>
      <c r="E115" s="339"/>
      <c r="F115" s="339">
        <f t="shared" si="5"/>
        <v>1052</v>
      </c>
      <c r="G115" s="337">
        <v>42222</v>
      </c>
      <c r="H115" s="338">
        <v>5000</v>
      </c>
      <c r="I115" s="339">
        <v>5.12</v>
      </c>
      <c r="J115" s="339">
        <v>0.47</v>
      </c>
      <c r="K115" s="339">
        <f t="shared" si="6"/>
        <v>25599.53</v>
      </c>
      <c r="L115" s="340"/>
      <c r="M115" s="339"/>
      <c r="N115" s="338"/>
      <c r="O115" s="338"/>
    </row>
    <row r="116" spans="1:16" ht="18" customHeight="1" x14ac:dyDescent="0.25">
      <c r="A116" s="336"/>
      <c r="B116" s="337">
        <v>42152</v>
      </c>
      <c r="C116" s="338">
        <v>200</v>
      </c>
      <c r="D116" s="339">
        <v>5.22</v>
      </c>
      <c r="E116" s="339"/>
      <c r="F116" s="339">
        <f t="shared" si="5"/>
        <v>1044</v>
      </c>
      <c r="G116" s="337">
        <v>42222</v>
      </c>
      <c r="H116" s="338">
        <v>1000</v>
      </c>
      <c r="I116" s="339">
        <v>5.1100000000000003</v>
      </c>
      <c r="J116" s="339">
        <v>0.09</v>
      </c>
      <c r="K116" s="339">
        <f t="shared" si="6"/>
        <v>5109.91</v>
      </c>
      <c r="L116" s="340"/>
      <c r="M116" s="339"/>
      <c r="N116" s="338"/>
      <c r="O116" s="338"/>
    </row>
    <row r="117" spans="1:16" ht="18" customHeight="1" x14ac:dyDescent="0.25">
      <c r="A117" s="336"/>
      <c r="B117" s="337">
        <v>42152</v>
      </c>
      <c r="C117" s="338">
        <v>1000</v>
      </c>
      <c r="D117" s="339">
        <v>5.19</v>
      </c>
      <c r="E117" s="339"/>
      <c r="F117" s="339">
        <f t="shared" si="5"/>
        <v>5190</v>
      </c>
      <c r="G117" s="337">
        <v>42223</v>
      </c>
      <c r="H117" s="338">
        <v>1950</v>
      </c>
      <c r="I117" s="339">
        <v>5.2</v>
      </c>
      <c r="J117" s="339">
        <v>0.19</v>
      </c>
      <c r="K117" s="339">
        <f t="shared" si="6"/>
        <v>10139.81</v>
      </c>
      <c r="L117" s="340"/>
      <c r="M117" s="339"/>
      <c r="N117" s="338"/>
      <c r="O117" s="338"/>
    </row>
    <row r="118" spans="1:16" ht="18" customHeight="1" x14ac:dyDescent="0.25">
      <c r="A118" s="336"/>
      <c r="B118" s="337">
        <v>42152</v>
      </c>
      <c r="C118" s="338">
        <v>2000</v>
      </c>
      <c r="D118" s="339">
        <v>5.17</v>
      </c>
      <c r="E118" s="339"/>
      <c r="F118" s="339">
        <f t="shared" si="5"/>
        <v>10340</v>
      </c>
      <c r="G118" s="337">
        <v>42229</v>
      </c>
      <c r="H118" s="338">
        <v>50</v>
      </c>
      <c r="I118" s="339">
        <v>5.28</v>
      </c>
      <c r="J118" s="339">
        <v>0.01</v>
      </c>
      <c r="K118" s="339">
        <f t="shared" si="6"/>
        <v>263.99</v>
      </c>
      <c r="L118" s="340"/>
      <c r="M118" s="339"/>
      <c r="N118" s="338"/>
      <c r="O118" s="338"/>
    </row>
    <row r="119" spans="1:16" ht="18" customHeight="1" x14ac:dyDescent="0.25">
      <c r="A119" s="336"/>
      <c r="B119" s="337">
        <v>42152</v>
      </c>
      <c r="C119" s="338">
        <v>2000</v>
      </c>
      <c r="D119" s="339">
        <v>5.15</v>
      </c>
      <c r="E119" s="339"/>
      <c r="F119" s="339">
        <f t="shared" si="5"/>
        <v>10300</v>
      </c>
      <c r="G119" s="340"/>
      <c r="H119" s="338"/>
      <c r="I119" s="339"/>
      <c r="J119" s="339"/>
      <c r="K119" s="339"/>
      <c r="L119" s="340"/>
      <c r="M119" s="339"/>
      <c r="N119" s="338"/>
      <c r="O119" s="338"/>
    </row>
    <row r="120" spans="1:16" ht="18" customHeight="1" x14ac:dyDescent="0.25">
      <c r="A120" s="336"/>
      <c r="B120" s="337">
        <v>42158</v>
      </c>
      <c r="C120" s="338">
        <v>500</v>
      </c>
      <c r="D120" s="339">
        <v>5.09</v>
      </c>
      <c r="E120" s="339"/>
      <c r="F120" s="339">
        <f t="shared" si="5"/>
        <v>2545</v>
      </c>
      <c r="G120" s="340"/>
      <c r="H120" s="338"/>
      <c r="I120" s="339"/>
      <c r="J120" s="339"/>
      <c r="K120" s="339"/>
      <c r="L120" s="340"/>
      <c r="M120" s="339"/>
      <c r="N120" s="338"/>
      <c r="O120" s="338"/>
    </row>
    <row r="121" spans="1:16" ht="18" customHeight="1" x14ac:dyDescent="0.25">
      <c r="A121" s="336"/>
      <c r="B121" s="337">
        <v>42158</v>
      </c>
      <c r="C121" s="338">
        <v>1000</v>
      </c>
      <c r="D121" s="339">
        <v>5.04</v>
      </c>
      <c r="E121" s="340"/>
      <c r="F121" s="339">
        <f t="shared" si="5"/>
        <v>5040</v>
      </c>
      <c r="G121" s="340"/>
      <c r="H121" s="338"/>
      <c r="I121" s="339"/>
      <c r="J121" s="339"/>
      <c r="K121" s="339"/>
      <c r="L121" s="340"/>
      <c r="M121" s="339"/>
      <c r="N121" s="338"/>
      <c r="O121" s="338"/>
    </row>
    <row r="122" spans="1:16" ht="18" customHeight="1" x14ac:dyDescent="0.25">
      <c r="A122" s="336"/>
      <c r="B122" s="337">
        <v>42158</v>
      </c>
      <c r="C122" s="338">
        <v>200</v>
      </c>
      <c r="D122" s="339">
        <v>5.05</v>
      </c>
      <c r="E122" s="339"/>
      <c r="F122" s="339">
        <f t="shared" si="5"/>
        <v>1010</v>
      </c>
      <c r="G122" s="340"/>
      <c r="H122" s="338"/>
      <c r="I122" s="339"/>
      <c r="J122" s="339"/>
      <c r="K122" s="339"/>
      <c r="L122" s="340"/>
      <c r="M122" s="339"/>
      <c r="N122" s="338"/>
      <c r="O122" s="338"/>
    </row>
    <row r="123" spans="1:16" ht="18" customHeight="1" x14ac:dyDescent="0.25">
      <c r="A123" s="336"/>
      <c r="B123" s="337">
        <v>42164</v>
      </c>
      <c r="C123" s="338">
        <v>500</v>
      </c>
      <c r="D123" s="339">
        <v>5.07</v>
      </c>
      <c r="E123" s="339"/>
      <c r="F123" s="339">
        <f t="shared" si="5"/>
        <v>2535</v>
      </c>
      <c r="G123" s="340"/>
      <c r="H123" s="338"/>
      <c r="I123" s="339"/>
      <c r="J123" s="339"/>
      <c r="K123" s="339"/>
      <c r="L123" s="340"/>
      <c r="M123" s="339"/>
      <c r="N123" s="338"/>
      <c r="O123" s="338"/>
    </row>
    <row r="124" spans="1:16" ht="18" customHeight="1" x14ac:dyDescent="0.25">
      <c r="A124" s="336"/>
      <c r="B124" s="337">
        <v>42164</v>
      </c>
      <c r="C124" s="338">
        <v>1000</v>
      </c>
      <c r="D124" s="339">
        <v>5.04</v>
      </c>
      <c r="E124" s="339"/>
      <c r="F124" s="339">
        <f t="shared" si="5"/>
        <v>5040</v>
      </c>
      <c r="G124" s="340"/>
      <c r="H124" s="338"/>
      <c r="I124" s="339"/>
      <c r="J124" s="339"/>
      <c r="K124" s="339"/>
      <c r="L124" s="340"/>
      <c r="M124" s="339"/>
      <c r="N124" s="338"/>
      <c r="O124" s="338"/>
    </row>
    <row r="125" spans="1:16" ht="18" customHeight="1" x14ac:dyDescent="0.25">
      <c r="A125" s="336"/>
      <c r="B125" s="337">
        <v>42164</v>
      </c>
      <c r="C125" s="338">
        <v>1000</v>
      </c>
      <c r="D125" s="339">
        <v>5.01</v>
      </c>
      <c r="E125" s="339"/>
      <c r="F125" s="339">
        <f t="shared" si="5"/>
        <v>5010</v>
      </c>
      <c r="G125" s="340"/>
      <c r="H125" s="338"/>
      <c r="I125" s="339"/>
      <c r="J125" s="339"/>
      <c r="K125" s="339"/>
      <c r="L125" s="340"/>
      <c r="M125" s="339"/>
      <c r="N125" s="338"/>
      <c r="O125" s="338"/>
    </row>
    <row r="126" spans="1:16" ht="18" customHeight="1" x14ac:dyDescent="0.25">
      <c r="A126" s="336"/>
      <c r="B126" s="337">
        <v>42173</v>
      </c>
      <c r="C126" s="338">
        <v>500</v>
      </c>
      <c r="D126" s="339">
        <v>4.88</v>
      </c>
      <c r="E126" s="339"/>
      <c r="F126" s="339">
        <f t="shared" si="5"/>
        <v>2440</v>
      </c>
      <c r="G126" s="340"/>
      <c r="H126" s="338"/>
      <c r="I126" s="339"/>
      <c r="J126" s="339"/>
      <c r="K126" s="339"/>
      <c r="L126" s="340"/>
      <c r="M126" s="339"/>
      <c r="N126" s="338"/>
      <c r="O126" s="338"/>
    </row>
    <row r="127" spans="1:16" ht="18" customHeight="1" x14ac:dyDescent="0.25">
      <c r="A127" s="336"/>
      <c r="B127" s="337">
        <v>42187</v>
      </c>
      <c r="C127" s="338">
        <v>2000</v>
      </c>
      <c r="D127" s="339">
        <v>4.9800000000000004</v>
      </c>
      <c r="E127" s="339"/>
      <c r="F127" s="339">
        <f t="shared" si="5"/>
        <v>9960</v>
      </c>
      <c r="G127" s="340"/>
      <c r="H127" s="338"/>
      <c r="I127" s="339"/>
      <c r="J127" s="339"/>
      <c r="K127" s="339"/>
      <c r="L127" s="340"/>
      <c r="M127" s="339"/>
      <c r="N127" s="338"/>
      <c r="O127" s="338"/>
    </row>
    <row r="128" spans="1:16" ht="18" customHeight="1" x14ac:dyDescent="0.25">
      <c r="A128" s="336"/>
      <c r="B128" s="337">
        <v>42187</v>
      </c>
      <c r="C128" s="338">
        <v>100</v>
      </c>
      <c r="D128" s="339">
        <v>4.9800000000000004</v>
      </c>
      <c r="E128" s="339"/>
      <c r="F128" s="339">
        <f t="shared" si="5"/>
        <v>498.00000000000006</v>
      </c>
      <c r="G128" s="340"/>
      <c r="H128" s="338"/>
      <c r="I128" s="339"/>
      <c r="J128" s="339"/>
      <c r="K128" s="339"/>
      <c r="L128" s="340"/>
      <c r="M128" s="339"/>
      <c r="N128" s="338"/>
      <c r="O128" s="338"/>
      <c r="P128" s="153" t="s">
        <v>138</v>
      </c>
    </row>
    <row r="129" spans="1:16" ht="18" customHeight="1" x14ac:dyDescent="0.25">
      <c r="A129" s="336"/>
      <c r="B129" s="337">
        <v>42187</v>
      </c>
      <c r="C129" s="338">
        <v>100</v>
      </c>
      <c r="D129" s="339">
        <v>4.9800000000000004</v>
      </c>
      <c r="E129" s="339"/>
      <c r="F129" s="339">
        <f t="shared" si="5"/>
        <v>498.00000000000006</v>
      </c>
      <c r="G129" s="340"/>
      <c r="H129" s="338"/>
      <c r="I129" s="339"/>
      <c r="J129" s="339"/>
      <c r="K129" s="339"/>
      <c r="L129" s="340"/>
      <c r="M129" s="339"/>
      <c r="N129" s="338"/>
      <c r="O129" s="338"/>
    </row>
    <row r="130" spans="1:16" ht="18" customHeight="1" x14ac:dyDescent="0.25">
      <c r="A130" s="336"/>
      <c r="B130" s="337">
        <v>42187</v>
      </c>
      <c r="C130" s="338">
        <v>2000</v>
      </c>
      <c r="D130" s="339">
        <v>4.97</v>
      </c>
      <c r="E130" s="339"/>
      <c r="F130" s="339">
        <f t="shared" si="5"/>
        <v>9940</v>
      </c>
      <c r="G130" s="340"/>
      <c r="H130" s="338"/>
      <c r="I130" s="339"/>
      <c r="J130" s="339"/>
      <c r="K130" s="339"/>
      <c r="L130" s="340"/>
      <c r="M130" s="339"/>
      <c r="N130" s="338"/>
      <c r="O130" s="338"/>
    </row>
    <row r="131" spans="1:16" ht="18" customHeight="1" x14ac:dyDescent="0.25">
      <c r="A131" s="336"/>
      <c r="B131" s="337">
        <v>42199</v>
      </c>
      <c r="C131" s="338">
        <v>500</v>
      </c>
      <c r="D131" s="339">
        <v>4.8</v>
      </c>
      <c r="E131" s="339"/>
      <c r="F131" s="339">
        <f t="shared" si="5"/>
        <v>2400</v>
      </c>
      <c r="G131" s="340"/>
      <c r="H131" s="338"/>
      <c r="I131" s="339"/>
      <c r="J131" s="339"/>
      <c r="K131" s="339"/>
      <c r="L131" s="340"/>
      <c r="M131" s="339"/>
      <c r="N131" s="338"/>
      <c r="O131" s="338"/>
      <c r="P131" s="153" t="s">
        <v>138</v>
      </c>
    </row>
    <row r="132" spans="1:16" ht="18" customHeight="1" x14ac:dyDescent="0.25">
      <c r="A132" s="336"/>
      <c r="B132" s="337">
        <v>42212</v>
      </c>
      <c r="C132" s="338">
        <v>300</v>
      </c>
      <c r="D132" s="339">
        <v>4.76</v>
      </c>
      <c r="E132" s="339"/>
      <c r="F132" s="339">
        <f t="shared" si="5"/>
        <v>1428</v>
      </c>
      <c r="G132" s="340"/>
      <c r="H132" s="338"/>
      <c r="I132" s="339"/>
      <c r="J132" s="339"/>
      <c r="K132" s="339"/>
      <c r="L132" s="340"/>
      <c r="M132" s="339"/>
      <c r="N132" s="338"/>
      <c r="O132" s="338"/>
    </row>
    <row r="133" spans="1:16" ht="18" customHeight="1" x14ac:dyDescent="0.25">
      <c r="A133" s="336"/>
      <c r="B133" s="337">
        <v>42212</v>
      </c>
      <c r="C133" s="338">
        <v>1700</v>
      </c>
      <c r="D133" s="339">
        <v>4.76</v>
      </c>
      <c r="E133" s="339"/>
      <c r="F133" s="339">
        <f t="shared" si="5"/>
        <v>8092</v>
      </c>
      <c r="G133" s="340"/>
      <c r="H133" s="338"/>
      <c r="I133" s="339"/>
      <c r="J133" s="339"/>
      <c r="K133" s="339"/>
      <c r="L133" s="340"/>
      <c r="M133" s="339"/>
      <c r="N133" s="338"/>
      <c r="O133" s="338"/>
    </row>
    <row r="134" spans="1:16" ht="18" customHeight="1" x14ac:dyDescent="0.25">
      <c r="A134" s="336"/>
      <c r="B134" s="337">
        <v>42214</v>
      </c>
      <c r="C134" s="338">
        <v>500</v>
      </c>
      <c r="D134" s="339">
        <v>4.68</v>
      </c>
      <c r="E134" s="339"/>
      <c r="F134" s="339">
        <f t="shared" si="5"/>
        <v>2340</v>
      </c>
      <c r="G134" s="340"/>
      <c r="H134" s="338"/>
      <c r="I134" s="339"/>
      <c r="J134" s="339"/>
      <c r="K134" s="339"/>
      <c r="L134" s="340"/>
      <c r="M134" s="339"/>
      <c r="N134" s="338"/>
      <c r="O134" s="338"/>
    </row>
    <row r="135" spans="1:16" ht="18" customHeight="1" x14ac:dyDescent="0.25">
      <c r="A135" s="336"/>
      <c r="B135" s="337">
        <v>42214</v>
      </c>
      <c r="C135" s="338">
        <v>50</v>
      </c>
      <c r="D135" s="339">
        <v>4.6500000000000004</v>
      </c>
      <c r="E135" s="339"/>
      <c r="F135" s="339">
        <f t="shared" si="5"/>
        <v>232.50000000000003</v>
      </c>
      <c r="G135" s="340"/>
      <c r="H135" s="338"/>
      <c r="I135" s="339"/>
      <c r="J135" s="339"/>
      <c r="K135" s="339"/>
      <c r="L135" s="340"/>
      <c r="M135" s="339"/>
      <c r="N135" s="338"/>
      <c r="O135" s="338"/>
      <c r="P135" s="153" t="s">
        <v>138</v>
      </c>
    </row>
    <row r="136" spans="1:16" ht="18" customHeight="1" x14ac:dyDescent="0.25">
      <c r="A136" s="336"/>
      <c r="B136" s="337">
        <v>42214</v>
      </c>
      <c r="C136" s="338">
        <v>200</v>
      </c>
      <c r="D136" s="339">
        <v>4.63</v>
      </c>
      <c r="E136" s="339"/>
      <c r="F136" s="339">
        <f t="shared" si="5"/>
        <v>926</v>
      </c>
      <c r="G136" s="340"/>
      <c r="H136" s="338"/>
      <c r="I136" s="339"/>
      <c r="J136" s="339"/>
      <c r="K136" s="339"/>
      <c r="L136" s="340"/>
      <c r="M136" s="339"/>
      <c r="N136" s="338"/>
      <c r="O136" s="338"/>
    </row>
    <row r="137" spans="1:16" ht="18" customHeight="1" x14ac:dyDescent="0.25">
      <c r="A137" s="336"/>
      <c r="B137" s="337">
        <v>42214</v>
      </c>
      <c r="C137" s="338">
        <v>300</v>
      </c>
      <c r="D137" s="339">
        <v>4.59</v>
      </c>
      <c r="E137" s="339"/>
      <c r="F137" s="339">
        <f t="shared" si="5"/>
        <v>1377</v>
      </c>
      <c r="G137" s="340"/>
      <c r="H137" s="338"/>
      <c r="I137" s="339"/>
      <c r="J137" s="339"/>
      <c r="K137" s="339"/>
      <c r="L137" s="340"/>
      <c r="M137" s="339"/>
      <c r="N137" s="338"/>
      <c r="O137" s="338"/>
    </row>
    <row r="138" spans="1:16" ht="18" customHeight="1" x14ac:dyDescent="0.25">
      <c r="A138" s="336"/>
      <c r="B138" s="337">
        <v>42214</v>
      </c>
      <c r="C138" s="338">
        <v>500</v>
      </c>
      <c r="D138" s="339">
        <v>4.54</v>
      </c>
      <c r="E138" s="339"/>
      <c r="F138" s="339">
        <f t="shared" si="5"/>
        <v>2270</v>
      </c>
      <c r="G138" s="340"/>
      <c r="H138" s="338"/>
      <c r="I138" s="339"/>
      <c r="J138" s="339"/>
      <c r="K138" s="339"/>
      <c r="L138" s="340"/>
      <c r="M138" s="339"/>
      <c r="N138" s="338"/>
      <c r="O138" s="338"/>
    </row>
    <row r="139" spans="1:16" ht="18" customHeight="1" x14ac:dyDescent="0.25">
      <c r="A139" s="336"/>
      <c r="B139" s="345"/>
      <c r="C139" s="343">
        <f>SUM(C109:C138)</f>
        <v>19200</v>
      </c>
      <c r="D139" s="344"/>
      <c r="E139" s="344"/>
      <c r="F139" s="344">
        <f>SUM(F109:F138)</f>
        <v>96087.5</v>
      </c>
      <c r="G139" s="345"/>
      <c r="H139" s="343">
        <f>SUM(H109:H138)</f>
        <v>19200</v>
      </c>
      <c r="I139" s="344"/>
      <c r="J139" s="344"/>
      <c r="K139" s="344">
        <f>SUM(K109:K138)</f>
        <v>98256.200000000012</v>
      </c>
      <c r="L139" s="345"/>
      <c r="M139" s="344">
        <f>SUM(M109:M138)</f>
        <v>656.25</v>
      </c>
      <c r="N139" s="344">
        <f>K139-F139</f>
        <v>2168.7000000000116</v>
      </c>
      <c r="O139" s="346">
        <f>(N139+M139)/F139</f>
        <v>2.9399765838428637E-2</v>
      </c>
    </row>
    <row r="140" spans="1:16" ht="18" customHeight="1" x14ac:dyDescent="0.25">
      <c r="B140" s="351"/>
      <c r="C140" s="352"/>
      <c r="D140" s="353"/>
      <c r="E140" s="28"/>
      <c r="F140" s="353"/>
      <c r="G140" s="351"/>
      <c r="H140" s="352"/>
      <c r="I140" s="353"/>
      <c r="K140" s="353"/>
      <c r="L140" s="351"/>
      <c r="M140" s="353"/>
      <c r="N140" s="353"/>
      <c r="O140" s="354"/>
    </row>
    <row r="141" spans="1:16" ht="18" customHeight="1" x14ac:dyDescent="0.25">
      <c r="A141" s="336" t="s">
        <v>25</v>
      </c>
      <c r="B141" s="337">
        <v>42163</v>
      </c>
      <c r="C141" s="338">
        <v>1</v>
      </c>
      <c r="D141" s="339">
        <v>117.3</v>
      </c>
      <c r="E141" s="340"/>
      <c r="F141" s="339">
        <f>C141*D141</f>
        <v>117.3</v>
      </c>
      <c r="G141" s="337">
        <v>42186</v>
      </c>
      <c r="H141" s="338">
        <v>1</v>
      </c>
      <c r="I141" s="339">
        <v>121.6</v>
      </c>
      <c r="J141" s="338">
        <v>0.01</v>
      </c>
      <c r="K141" s="339">
        <f>H141*I141-J141</f>
        <v>121.58999999999999</v>
      </c>
      <c r="L141" s="340"/>
      <c r="M141" s="339"/>
      <c r="N141" s="339"/>
      <c r="O141" s="341"/>
    </row>
    <row r="142" spans="1:16" ht="18" customHeight="1" x14ac:dyDescent="0.25">
      <c r="A142" s="336"/>
      <c r="B142" s="342"/>
      <c r="C142" s="343">
        <f>SUM(C141)</f>
        <v>1</v>
      </c>
      <c r="D142" s="344"/>
      <c r="E142" s="345"/>
      <c r="F142" s="344">
        <f>SUM(F141)</f>
        <v>117.3</v>
      </c>
      <c r="G142" s="345"/>
      <c r="H142" s="343">
        <f>SUM(H141)</f>
        <v>1</v>
      </c>
      <c r="I142" s="344"/>
      <c r="J142" s="343"/>
      <c r="K142" s="344">
        <f>SUM(K141)</f>
        <v>121.58999999999999</v>
      </c>
      <c r="L142" s="345"/>
      <c r="M142" s="344"/>
      <c r="N142" s="344">
        <f>K142-F142</f>
        <v>4.289999999999992</v>
      </c>
      <c r="O142" s="346">
        <f>(N142+M142)/F142</f>
        <v>3.6572890025575379E-2</v>
      </c>
      <c r="P142" s="153" t="s">
        <v>138</v>
      </c>
    </row>
    <row r="143" spans="1:16" ht="18" customHeight="1" x14ac:dyDescent="0.25">
      <c r="B143" s="351"/>
      <c r="C143" s="352"/>
      <c r="D143" s="353"/>
      <c r="E143" s="353"/>
      <c r="F143" s="353"/>
      <c r="G143" s="351"/>
      <c r="H143" s="352"/>
      <c r="I143" s="353"/>
      <c r="J143" s="353"/>
      <c r="K143" s="353"/>
      <c r="L143" s="351"/>
      <c r="M143" s="353"/>
      <c r="N143" s="353"/>
      <c r="O143" s="354"/>
    </row>
    <row r="144" spans="1:16" ht="18" customHeight="1" x14ac:dyDescent="0.25">
      <c r="A144" s="336" t="s">
        <v>36</v>
      </c>
      <c r="B144" s="337">
        <v>42167</v>
      </c>
      <c r="C144" s="338">
        <v>25</v>
      </c>
      <c r="D144" s="339">
        <v>34.15</v>
      </c>
      <c r="E144" s="339"/>
      <c r="F144" s="339">
        <f>C144*D144</f>
        <v>853.75</v>
      </c>
      <c r="G144" s="337">
        <v>42186</v>
      </c>
      <c r="H144" s="338">
        <v>35</v>
      </c>
      <c r="I144" s="339">
        <v>34.799999999999997</v>
      </c>
      <c r="J144" s="339">
        <v>0.02</v>
      </c>
      <c r="K144" s="339">
        <f>H144*I144-J144</f>
        <v>1217.98</v>
      </c>
      <c r="L144" s="340"/>
      <c r="M144" s="339"/>
      <c r="N144" s="339"/>
      <c r="O144" s="341"/>
    </row>
    <row r="145" spans="1:18" ht="18" customHeight="1" x14ac:dyDescent="0.25">
      <c r="A145" s="336"/>
      <c r="B145" s="337">
        <v>42178</v>
      </c>
      <c r="C145" s="338">
        <v>10</v>
      </c>
      <c r="D145" s="339">
        <v>33.119999999999997</v>
      </c>
      <c r="E145" s="339"/>
      <c r="F145" s="339">
        <f>C145*D145</f>
        <v>331.2</v>
      </c>
      <c r="G145" s="340"/>
      <c r="H145" s="338"/>
      <c r="I145" s="339"/>
      <c r="J145" s="339"/>
      <c r="K145" s="339"/>
      <c r="L145" s="340"/>
      <c r="M145" s="339"/>
      <c r="N145" s="339"/>
      <c r="O145" s="341"/>
    </row>
    <row r="146" spans="1:18" ht="18" customHeight="1" x14ac:dyDescent="0.25">
      <c r="A146" s="336"/>
      <c r="B146" s="342"/>
      <c r="C146" s="343">
        <f>SUM(C144:C145)</f>
        <v>35</v>
      </c>
      <c r="D146" s="344"/>
      <c r="E146" s="344"/>
      <c r="F146" s="344">
        <f>SUM(F144:F145)</f>
        <v>1184.95</v>
      </c>
      <c r="G146" s="345"/>
      <c r="H146" s="343">
        <f>SUM(H144:H145)</f>
        <v>35</v>
      </c>
      <c r="I146" s="344"/>
      <c r="J146" s="344"/>
      <c r="K146" s="344">
        <f>SUM(K144:K145)</f>
        <v>1217.98</v>
      </c>
      <c r="L146" s="345"/>
      <c r="M146" s="344"/>
      <c r="N146" s="344">
        <f>K146-F146</f>
        <v>33.029999999999973</v>
      </c>
      <c r="O146" s="346">
        <f>(N146+M146)/F146</f>
        <v>2.7874593864720007E-2</v>
      </c>
    </row>
    <row r="147" spans="1:18" ht="18" customHeight="1" x14ac:dyDescent="0.25">
      <c r="B147" s="351"/>
      <c r="C147" s="352"/>
      <c r="D147" s="353"/>
      <c r="E147" s="28"/>
      <c r="F147" s="353"/>
      <c r="G147" s="351"/>
      <c r="H147" s="352"/>
      <c r="I147" s="353"/>
      <c r="K147" s="353"/>
      <c r="L147" s="351"/>
      <c r="M147" s="353"/>
      <c r="N147" s="353"/>
      <c r="O147" s="354"/>
    </row>
    <row r="148" spans="1:18" ht="18" customHeight="1" x14ac:dyDescent="0.25">
      <c r="A148" s="336" t="s">
        <v>14</v>
      </c>
      <c r="B148" s="337">
        <v>42152</v>
      </c>
      <c r="C148" s="338">
        <v>2</v>
      </c>
      <c r="D148" s="339">
        <v>51.22</v>
      </c>
      <c r="E148" s="340"/>
      <c r="F148" s="339">
        <f>C148*D148</f>
        <v>102.44</v>
      </c>
      <c r="G148" s="337">
        <v>42187</v>
      </c>
      <c r="H148" s="338">
        <v>150</v>
      </c>
      <c r="I148" s="339">
        <v>48.92</v>
      </c>
      <c r="J148" s="338">
        <v>0.12</v>
      </c>
      <c r="K148" s="339">
        <f>H148*I148-J148</f>
        <v>7337.88</v>
      </c>
      <c r="L148" s="337">
        <v>42195</v>
      </c>
      <c r="M148" s="339">
        <v>52</v>
      </c>
      <c r="N148" s="339"/>
      <c r="O148" s="341"/>
    </row>
    <row r="149" spans="1:18" ht="18" customHeight="1" x14ac:dyDescent="0.25">
      <c r="A149" s="336"/>
      <c r="B149" s="337">
        <v>42164</v>
      </c>
      <c r="C149" s="338">
        <v>48</v>
      </c>
      <c r="D149" s="339">
        <v>49.9</v>
      </c>
      <c r="E149" s="340"/>
      <c r="F149" s="339">
        <f>C149*D149</f>
        <v>2395.1999999999998</v>
      </c>
      <c r="G149" s="340"/>
      <c r="H149" s="338"/>
      <c r="I149" s="339"/>
      <c r="J149" s="338"/>
      <c r="K149" s="339"/>
      <c r="L149" s="340"/>
      <c r="M149" s="339"/>
      <c r="N149" s="339"/>
      <c r="O149" s="341"/>
      <c r="P149" s="153" t="s">
        <v>138</v>
      </c>
    </row>
    <row r="150" spans="1:18" ht="18" customHeight="1" x14ac:dyDescent="0.25">
      <c r="A150" s="336"/>
      <c r="B150" s="337">
        <v>42165</v>
      </c>
      <c r="C150" s="338">
        <v>50</v>
      </c>
      <c r="D150" s="339">
        <v>48.6</v>
      </c>
      <c r="E150" s="340"/>
      <c r="F150" s="339">
        <f>C150*D150</f>
        <v>2430</v>
      </c>
      <c r="G150" s="340"/>
      <c r="H150" s="338"/>
      <c r="I150" s="339"/>
      <c r="J150" s="338"/>
      <c r="K150" s="339"/>
      <c r="L150" s="340"/>
      <c r="M150" s="339"/>
      <c r="N150" s="339"/>
      <c r="O150" s="341"/>
    </row>
    <row r="151" spans="1:18" ht="18" customHeight="1" x14ac:dyDescent="0.25">
      <c r="A151" s="336"/>
      <c r="B151" s="337">
        <v>42173</v>
      </c>
      <c r="C151" s="338">
        <v>25</v>
      </c>
      <c r="D151" s="339">
        <v>47.62</v>
      </c>
      <c r="E151" s="340"/>
      <c r="F151" s="339">
        <f>C151*D151</f>
        <v>1190.5</v>
      </c>
      <c r="G151" s="340"/>
      <c r="H151" s="338"/>
      <c r="I151" s="339"/>
      <c r="J151" s="338"/>
      <c r="K151" s="339"/>
      <c r="L151" s="340"/>
      <c r="M151" s="339"/>
      <c r="N151" s="339"/>
      <c r="O151" s="341"/>
      <c r="P151"/>
      <c r="Q151"/>
    </row>
    <row r="152" spans="1:18" ht="18" customHeight="1" x14ac:dyDescent="0.25">
      <c r="A152" s="336"/>
      <c r="B152" s="337">
        <v>42173</v>
      </c>
      <c r="C152" s="338">
        <v>25</v>
      </c>
      <c r="D152" s="339">
        <v>47.54</v>
      </c>
      <c r="E152" s="340"/>
      <c r="F152" s="339">
        <f>C152*D152</f>
        <v>1188.5</v>
      </c>
      <c r="G152" s="340"/>
      <c r="H152" s="338"/>
      <c r="I152" s="339"/>
      <c r="J152" s="338"/>
      <c r="K152" s="339"/>
      <c r="L152" s="340"/>
      <c r="M152" s="339"/>
      <c r="N152" s="339"/>
      <c r="O152" s="341"/>
      <c r="P152"/>
      <c r="Q152"/>
    </row>
    <row r="153" spans="1:18" ht="18" customHeight="1" x14ac:dyDescent="0.25">
      <c r="A153" s="336"/>
      <c r="B153" s="342"/>
      <c r="C153" s="343">
        <f>SUM(C148:C152)</f>
        <v>150</v>
      </c>
      <c r="D153" s="344"/>
      <c r="E153" s="345"/>
      <c r="F153" s="344">
        <f t="shared" ref="F153:M153" si="7">SUM(F148:F152)</f>
        <v>7306.6399999999994</v>
      </c>
      <c r="G153" s="345"/>
      <c r="H153" s="343">
        <f t="shared" si="7"/>
        <v>150</v>
      </c>
      <c r="I153" s="344"/>
      <c r="J153" s="343"/>
      <c r="K153" s="344">
        <f t="shared" si="7"/>
        <v>7337.88</v>
      </c>
      <c r="L153" s="345"/>
      <c r="M153" s="344">
        <f t="shared" si="7"/>
        <v>52</v>
      </c>
      <c r="N153" s="344">
        <f>K153-F153</f>
        <v>31.240000000000691</v>
      </c>
      <c r="O153" s="346">
        <f>(N153+M153)/F153</f>
        <v>1.1392377344442959E-2</v>
      </c>
      <c r="P153"/>
      <c r="Q153"/>
    </row>
    <row r="154" spans="1:18" ht="18" customHeight="1" x14ac:dyDescent="0.25">
      <c r="B154" s="365"/>
      <c r="C154" s="352"/>
      <c r="D154" s="353"/>
      <c r="E154" s="352"/>
      <c r="F154" s="353"/>
      <c r="G154" s="368"/>
      <c r="H154" s="352"/>
      <c r="I154" s="353"/>
      <c r="J154" s="352"/>
      <c r="K154" s="353"/>
      <c r="L154" s="351"/>
      <c r="M154" s="353"/>
      <c r="N154" s="352"/>
      <c r="O154" s="352"/>
      <c r="P154"/>
      <c r="Q154" s="3"/>
      <c r="R154"/>
    </row>
    <row r="155" spans="1:18" ht="18" customHeight="1" x14ac:dyDescent="0.25">
      <c r="A155" s="336" t="s">
        <v>26</v>
      </c>
      <c r="B155" s="337">
        <v>42163</v>
      </c>
      <c r="C155" s="338">
        <v>50</v>
      </c>
      <c r="D155" s="339">
        <v>5.9</v>
      </c>
      <c r="E155" s="338">
        <v>0</v>
      </c>
      <c r="F155" s="339">
        <v>295</v>
      </c>
      <c r="G155" s="367">
        <v>42187</v>
      </c>
      <c r="H155" s="338">
        <v>200</v>
      </c>
      <c r="I155" s="339">
        <v>6.45</v>
      </c>
      <c r="J155" s="338">
        <v>0.02</v>
      </c>
      <c r="K155" s="339">
        <v>1289.98</v>
      </c>
      <c r="L155" s="340"/>
      <c r="M155" s="339"/>
      <c r="N155" s="338"/>
      <c r="O155" s="338"/>
      <c r="P155"/>
      <c r="Q155" s="148"/>
      <c r="R155"/>
    </row>
    <row r="156" spans="1:18" ht="18" customHeight="1" x14ac:dyDescent="0.25">
      <c r="A156" s="336"/>
      <c r="B156" s="337">
        <v>42163</v>
      </c>
      <c r="C156" s="338">
        <v>100</v>
      </c>
      <c r="D156" s="339">
        <v>6.2</v>
      </c>
      <c r="E156" s="338">
        <v>0</v>
      </c>
      <c r="F156" s="339">
        <v>620</v>
      </c>
      <c r="G156" s="367">
        <v>42261</v>
      </c>
      <c r="H156" s="338">
        <v>450</v>
      </c>
      <c r="I156" s="339">
        <v>6.23</v>
      </c>
      <c r="J156" s="338">
        <v>0.05</v>
      </c>
      <c r="K156" s="339">
        <v>2803.45</v>
      </c>
      <c r="L156" s="340"/>
      <c r="M156" s="339"/>
      <c r="N156" s="338"/>
      <c r="O156" s="338"/>
    </row>
    <row r="157" spans="1:18" ht="18" customHeight="1" x14ac:dyDescent="0.25">
      <c r="A157" s="336"/>
      <c r="B157" s="337">
        <v>42187</v>
      </c>
      <c r="C157" s="338">
        <v>200</v>
      </c>
      <c r="D157" s="339">
        <v>6.3</v>
      </c>
      <c r="E157" s="338">
        <v>0</v>
      </c>
      <c r="F157" s="339">
        <v>1260</v>
      </c>
      <c r="G157" s="367"/>
      <c r="H157" s="338"/>
      <c r="I157" s="339"/>
      <c r="J157" s="338"/>
      <c r="K157" s="339"/>
      <c r="L157" s="340"/>
      <c r="M157" s="339"/>
      <c r="N157" s="338"/>
      <c r="O157" s="338"/>
    </row>
    <row r="158" spans="1:18" ht="18" customHeight="1" x14ac:dyDescent="0.25">
      <c r="A158" s="336"/>
      <c r="B158" s="337">
        <v>42194</v>
      </c>
      <c r="C158" s="338">
        <v>150</v>
      </c>
      <c r="D158" s="339">
        <v>6.1</v>
      </c>
      <c r="E158" s="338">
        <v>0</v>
      </c>
      <c r="F158" s="339">
        <v>915</v>
      </c>
      <c r="G158" s="367"/>
      <c r="H158" s="338"/>
      <c r="I158" s="339"/>
      <c r="J158" s="338"/>
      <c r="K158" s="339"/>
      <c r="L158" s="340"/>
      <c r="M158" s="339"/>
      <c r="N158" s="338"/>
      <c r="O158" s="338"/>
    </row>
    <row r="159" spans="1:18" ht="18" customHeight="1" x14ac:dyDescent="0.25">
      <c r="A159" s="336"/>
      <c r="B159" s="337">
        <v>42240</v>
      </c>
      <c r="C159" s="338">
        <v>150</v>
      </c>
      <c r="D159" s="339">
        <v>5.69</v>
      </c>
      <c r="E159" s="338">
        <v>0</v>
      </c>
      <c r="F159" s="339">
        <v>853.50000000000011</v>
      </c>
      <c r="G159" s="367"/>
      <c r="H159" s="338"/>
      <c r="I159" s="339"/>
      <c r="J159" s="338"/>
      <c r="K159" s="339"/>
      <c r="L159" s="340"/>
      <c r="M159" s="339"/>
      <c r="N159" s="338"/>
      <c r="O159" s="338"/>
    </row>
    <row r="160" spans="1:18" ht="18" customHeight="1" x14ac:dyDescent="0.25">
      <c r="A160" s="336"/>
      <c r="B160" s="342"/>
      <c r="C160" s="343">
        <v>650</v>
      </c>
      <c r="D160" s="344"/>
      <c r="E160" s="343"/>
      <c r="F160" s="344">
        <v>3943.5</v>
      </c>
      <c r="G160" s="369"/>
      <c r="H160" s="343">
        <v>650</v>
      </c>
      <c r="I160" s="344"/>
      <c r="J160" s="343"/>
      <c r="K160" s="344">
        <f>SUM(K155:K156)</f>
        <v>4093.43</v>
      </c>
      <c r="L160" s="345"/>
      <c r="M160" s="344"/>
      <c r="N160" s="344">
        <f>K160-F160</f>
        <v>149.92999999999984</v>
      </c>
      <c r="O160" s="346">
        <f>N160/K160</f>
        <v>3.6626985193346374E-2</v>
      </c>
    </row>
    <row r="161" spans="1:16" ht="18" customHeight="1" x14ac:dyDescent="0.25">
      <c r="B161" s="365"/>
      <c r="C161" s="352"/>
      <c r="D161" s="353"/>
      <c r="E161" s="352"/>
      <c r="F161" s="353"/>
      <c r="G161" s="368"/>
      <c r="H161" s="352"/>
      <c r="I161" s="353"/>
      <c r="J161" s="352"/>
      <c r="K161" s="353"/>
      <c r="L161" s="351"/>
      <c r="M161" s="353"/>
      <c r="N161" s="352"/>
      <c r="O161" s="352"/>
      <c r="P161" s="153" t="s">
        <v>138</v>
      </c>
    </row>
    <row r="162" spans="1:16" ht="18" customHeight="1" x14ac:dyDescent="0.25">
      <c r="A162" s="325" t="s">
        <v>26</v>
      </c>
      <c r="B162" s="326">
        <v>42284</v>
      </c>
      <c r="C162" s="327">
        <v>150</v>
      </c>
      <c r="D162" s="328">
        <v>3.75</v>
      </c>
      <c r="E162" s="328">
        <v>0</v>
      </c>
      <c r="F162" s="328">
        <f>D162*C162</f>
        <v>562.5</v>
      </c>
      <c r="G162" s="326">
        <v>42291</v>
      </c>
      <c r="H162" s="329">
        <v>100</v>
      </c>
      <c r="I162" s="328">
        <v>4.4000000000000004</v>
      </c>
      <c r="J162" s="328">
        <v>0.01</v>
      </c>
      <c r="K162" s="327">
        <f>I162*H162-J162</f>
        <v>439.99000000000007</v>
      </c>
      <c r="L162" s="326"/>
      <c r="M162" s="328"/>
      <c r="N162" s="327"/>
      <c r="O162" s="330"/>
    </row>
    <row r="163" spans="1:16" ht="18" customHeight="1" x14ac:dyDescent="0.25">
      <c r="A163" s="372"/>
      <c r="B163" s="423">
        <v>42338</v>
      </c>
      <c r="C163" s="327">
        <v>50</v>
      </c>
      <c r="D163" s="328">
        <v>3.03</v>
      </c>
      <c r="E163" s="328">
        <v>0</v>
      </c>
      <c r="F163" s="328">
        <f>D163*C163</f>
        <v>151.5</v>
      </c>
      <c r="G163" s="326">
        <v>42333</v>
      </c>
      <c r="H163" s="327">
        <v>50</v>
      </c>
      <c r="I163" s="327">
        <v>3.16</v>
      </c>
      <c r="J163" s="327">
        <v>0.01</v>
      </c>
      <c r="K163" s="327">
        <f>I163*H163-J163</f>
        <v>157.99</v>
      </c>
      <c r="L163" s="327"/>
      <c r="M163" s="327"/>
      <c r="N163" s="327"/>
      <c r="O163" s="330"/>
    </row>
    <row r="164" spans="1:16" ht="18" customHeight="1" x14ac:dyDescent="0.25">
      <c r="A164" s="327"/>
      <c r="B164" s="423"/>
      <c r="C164" s="327">
        <v>2</v>
      </c>
      <c r="D164" s="328">
        <v>3.03</v>
      </c>
      <c r="E164" s="328">
        <v>0</v>
      </c>
      <c r="F164" s="328">
        <f>D164*C164</f>
        <v>6.06</v>
      </c>
      <c r="G164" s="326">
        <v>42339</v>
      </c>
      <c r="H164" s="327">
        <v>50</v>
      </c>
      <c r="I164" s="327">
        <v>3.38</v>
      </c>
      <c r="J164" s="327">
        <v>0.01</v>
      </c>
      <c r="K164" s="327">
        <f>I164*H164-J164</f>
        <v>168.99</v>
      </c>
      <c r="L164" s="327"/>
      <c r="M164" s="327"/>
      <c r="N164" s="327"/>
      <c r="O164" s="330"/>
      <c r="P164" s="153" t="s">
        <v>138</v>
      </c>
    </row>
    <row r="165" spans="1:16" ht="18" customHeight="1" x14ac:dyDescent="0.25">
      <c r="A165" s="327"/>
      <c r="B165" s="326">
        <v>42340</v>
      </c>
      <c r="C165" s="327">
        <v>52</v>
      </c>
      <c r="D165" s="328">
        <v>3.2</v>
      </c>
      <c r="E165" s="328">
        <v>0</v>
      </c>
      <c r="F165" s="328">
        <f>D165*C165</f>
        <v>166.4</v>
      </c>
      <c r="G165" s="327"/>
      <c r="H165" s="328">
        <v>54</v>
      </c>
      <c r="I165" s="328">
        <v>1.63</v>
      </c>
      <c r="J165" s="328">
        <v>0</v>
      </c>
      <c r="K165" s="327">
        <f>I165*H165-J165</f>
        <v>88.02</v>
      </c>
      <c r="L165" s="327"/>
      <c r="M165" s="327"/>
      <c r="N165" s="327"/>
      <c r="O165" s="330"/>
    </row>
    <row r="166" spans="1:16" ht="18" customHeight="1" x14ac:dyDescent="0.25">
      <c r="A166" s="330"/>
      <c r="B166" s="330"/>
      <c r="C166" s="330">
        <f>SUM(C162:C165)</f>
        <v>254</v>
      </c>
      <c r="D166" s="330"/>
      <c r="E166" s="333"/>
      <c r="F166" s="330">
        <f>SUM(F162:F165)</f>
        <v>886.45999999999992</v>
      </c>
      <c r="G166" s="330"/>
      <c r="H166" s="334">
        <f>SUM(H162:H165)</f>
        <v>254</v>
      </c>
      <c r="I166" s="330"/>
      <c r="J166" s="330"/>
      <c r="K166" s="330">
        <f>SUM(K162:K165)</f>
        <v>854.99</v>
      </c>
      <c r="L166" s="330"/>
      <c r="M166" s="333">
        <f>SUM(M162:M164)</f>
        <v>0</v>
      </c>
      <c r="N166" s="330">
        <f>K166-F166</f>
        <v>-31.469999999999914</v>
      </c>
      <c r="O166" s="335">
        <f>N166/F166</f>
        <v>-3.5500755815265121E-2</v>
      </c>
    </row>
    <row r="167" spans="1:16" ht="18" customHeight="1" x14ac:dyDescent="0.25">
      <c r="B167" s="365"/>
      <c r="C167" s="352"/>
      <c r="D167" s="353"/>
      <c r="E167" s="352"/>
      <c r="F167" s="353"/>
      <c r="G167" s="368"/>
      <c r="H167" s="352"/>
      <c r="I167" s="353"/>
      <c r="J167" s="352"/>
      <c r="K167" s="353"/>
      <c r="L167" s="351"/>
      <c r="M167" s="353"/>
      <c r="N167" s="352"/>
      <c r="O167" s="352"/>
      <c r="P167" s="153" t="s">
        <v>138</v>
      </c>
    </row>
    <row r="168" spans="1:16" ht="18" customHeight="1" x14ac:dyDescent="0.25">
      <c r="A168" s="336" t="s">
        <v>23</v>
      </c>
      <c r="B168" s="337">
        <v>42153</v>
      </c>
      <c r="C168" s="338">
        <v>50</v>
      </c>
      <c r="D168" s="339">
        <v>37.22</v>
      </c>
      <c r="E168" s="338"/>
      <c r="F168" s="339">
        <f>D168*C168</f>
        <v>1861</v>
      </c>
      <c r="G168" s="367">
        <v>42186</v>
      </c>
      <c r="H168" s="338">
        <v>50</v>
      </c>
      <c r="I168" s="339">
        <v>38.4</v>
      </c>
      <c r="J168" s="338">
        <v>0.04</v>
      </c>
      <c r="K168" s="339">
        <f>H168*I168-J168</f>
        <v>1919.96</v>
      </c>
      <c r="L168" s="340"/>
      <c r="M168" s="339"/>
      <c r="N168" s="338"/>
      <c r="O168" s="338"/>
    </row>
    <row r="169" spans="1:16" ht="18" customHeight="1" x14ac:dyDescent="0.25">
      <c r="A169" s="336"/>
      <c r="B169" s="337">
        <v>42208</v>
      </c>
      <c r="C169" s="338">
        <v>100</v>
      </c>
      <c r="D169" s="339">
        <v>36</v>
      </c>
      <c r="E169" s="340"/>
      <c r="F169" s="339">
        <f>D169*C169</f>
        <v>3600</v>
      </c>
      <c r="G169" s="367">
        <v>42230</v>
      </c>
      <c r="H169" s="338">
        <v>100</v>
      </c>
      <c r="I169" s="339">
        <v>35.96</v>
      </c>
      <c r="J169" s="338">
        <v>7.0000000000000007E-2</v>
      </c>
      <c r="K169" s="339">
        <f t="shared" ref="K169:K170" si="8">H169*I169-J169</f>
        <v>3595.93</v>
      </c>
      <c r="L169" s="340"/>
      <c r="M169" s="339"/>
      <c r="N169" s="338"/>
      <c r="O169" s="338"/>
    </row>
    <row r="170" spans="1:16" ht="18" customHeight="1" x14ac:dyDescent="0.25">
      <c r="A170" s="336"/>
      <c r="B170" s="337">
        <v>42209</v>
      </c>
      <c r="C170" s="338">
        <v>20</v>
      </c>
      <c r="D170" s="338">
        <f>709.5/20</f>
        <v>35.475000000000001</v>
      </c>
      <c r="E170" s="338"/>
      <c r="F170" s="339">
        <f>D170*C170</f>
        <v>709.5</v>
      </c>
      <c r="G170" s="367">
        <v>42258</v>
      </c>
      <c r="H170" s="338">
        <v>40</v>
      </c>
      <c r="I170" s="339">
        <v>36.65</v>
      </c>
      <c r="J170" s="338">
        <v>0.03</v>
      </c>
      <c r="K170" s="339">
        <f t="shared" si="8"/>
        <v>1465.97</v>
      </c>
      <c r="L170" s="340"/>
      <c r="M170" s="339"/>
      <c r="N170" s="338"/>
      <c r="O170" s="338"/>
    </row>
    <row r="171" spans="1:16" ht="18" customHeight="1" x14ac:dyDescent="0.25">
      <c r="A171" s="336"/>
      <c r="B171" s="337">
        <v>42209</v>
      </c>
      <c r="C171" s="338">
        <v>20</v>
      </c>
      <c r="D171" s="339">
        <v>35.03</v>
      </c>
      <c r="E171" s="340"/>
      <c r="F171" s="339">
        <f>D171*C171</f>
        <v>700.6</v>
      </c>
      <c r="G171" s="367"/>
      <c r="H171" s="338"/>
      <c r="I171" s="339"/>
      <c r="J171" s="338"/>
      <c r="K171" s="339"/>
      <c r="L171" s="340"/>
      <c r="M171" s="339"/>
      <c r="N171" s="338"/>
      <c r="O171" s="338"/>
      <c r="P171" s="153" t="s">
        <v>138</v>
      </c>
    </row>
    <row r="172" spans="1:16" ht="18" customHeight="1" x14ac:dyDescent="0.25">
      <c r="A172" s="336"/>
      <c r="B172" s="342"/>
      <c r="C172" s="343">
        <v>190</v>
      </c>
      <c r="D172" s="344"/>
      <c r="E172" s="343"/>
      <c r="F172" s="344">
        <f>SUM(F168:F171)</f>
        <v>6871.1</v>
      </c>
      <c r="G172" s="369"/>
      <c r="H172" s="343">
        <v>190</v>
      </c>
      <c r="I172" s="344"/>
      <c r="J172" s="343"/>
      <c r="K172" s="344">
        <f>SUM(K168:K170)</f>
        <v>6981.86</v>
      </c>
      <c r="L172" s="345"/>
      <c r="M172" s="344"/>
      <c r="N172" s="343">
        <f>K172-F172</f>
        <v>110.75999999999931</v>
      </c>
      <c r="O172" s="346">
        <f>(N172+M172)/F172</f>
        <v>1.6119689714892711E-2</v>
      </c>
      <c r="P172" s="153"/>
    </row>
    <row r="173" spans="1:16" ht="18" customHeight="1" x14ac:dyDescent="0.25">
      <c r="B173" s="351"/>
      <c r="C173" s="352"/>
      <c r="D173" s="353"/>
      <c r="E173" s="353"/>
      <c r="F173" s="353"/>
      <c r="G173" s="351"/>
      <c r="H173" s="352"/>
      <c r="I173" s="353"/>
      <c r="J173" s="353"/>
      <c r="K173" s="353"/>
      <c r="L173" s="351"/>
      <c r="M173" s="353"/>
      <c r="N173" s="353"/>
      <c r="O173" s="354"/>
      <c r="P173" s="153"/>
    </row>
    <row r="174" spans="1:16" ht="18" customHeight="1" x14ac:dyDescent="0.25">
      <c r="A174" s="336" t="s">
        <v>41</v>
      </c>
      <c r="B174" s="337">
        <v>42184</v>
      </c>
      <c r="C174" s="338">
        <v>10</v>
      </c>
      <c r="D174" s="339">
        <v>66</v>
      </c>
      <c r="E174" s="339"/>
      <c r="F174" s="339">
        <f>C174*D174</f>
        <v>660</v>
      </c>
      <c r="G174" s="337">
        <v>42219</v>
      </c>
      <c r="H174" s="338">
        <v>10</v>
      </c>
      <c r="I174" s="339">
        <v>70.45</v>
      </c>
      <c r="J174" s="339">
        <v>0.01</v>
      </c>
      <c r="K174" s="339">
        <f>H174*I174-J174</f>
        <v>704.49</v>
      </c>
      <c r="L174" s="340"/>
      <c r="M174" s="339"/>
      <c r="N174" s="339"/>
      <c r="O174" s="341"/>
      <c r="P174" s="153"/>
    </row>
    <row r="175" spans="1:16" ht="18" customHeight="1" x14ac:dyDescent="0.25">
      <c r="A175" s="336"/>
      <c r="B175" s="342"/>
      <c r="C175" s="343">
        <f>SUM(C174)</f>
        <v>10</v>
      </c>
      <c r="D175" s="344"/>
      <c r="E175" s="344"/>
      <c r="F175" s="344">
        <f>SUM(F174)</f>
        <v>660</v>
      </c>
      <c r="G175" s="345"/>
      <c r="H175" s="343">
        <f>SUM(H174)</f>
        <v>10</v>
      </c>
      <c r="I175" s="344"/>
      <c r="J175" s="344"/>
      <c r="K175" s="344">
        <f>SUM(K174)</f>
        <v>704.49</v>
      </c>
      <c r="L175" s="345"/>
      <c r="M175" s="344"/>
      <c r="N175" s="344">
        <f>K175-F175</f>
        <v>44.490000000000009</v>
      </c>
      <c r="O175" s="346">
        <f>(N175+M175)/F175</f>
        <v>6.7409090909090918E-2</v>
      </c>
      <c r="P175" s="153" t="s">
        <v>138</v>
      </c>
    </row>
    <row r="176" spans="1:16" ht="18" customHeight="1" x14ac:dyDescent="0.25">
      <c r="B176" s="351"/>
      <c r="C176" s="352"/>
      <c r="D176" s="353"/>
      <c r="E176" s="28"/>
      <c r="F176" s="353"/>
      <c r="G176" s="351"/>
      <c r="H176" s="352"/>
      <c r="I176" s="353"/>
      <c r="K176" s="353"/>
      <c r="L176" s="351"/>
      <c r="M176" s="353"/>
      <c r="N176" s="353"/>
      <c r="O176" s="354"/>
    </row>
    <row r="177" spans="1:16" ht="18" customHeight="1" x14ac:dyDescent="0.25">
      <c r="A177" s="336" t="s">
        <v>46</v>
      </c>
      <c r="B177" s="366">
        <v>42185</v>
      </c>
      <c r="C177" s="362">
        <v>20</v>
      </c>
      <c r="D177" s="363">
        <v>28.2</v>
      </c>
      <c r="E177" s="361"/>
      <c r="F177" s="363">
        <f>C177*D177</f>
        <v>564</v>
      </c>
      <c r="G177" s="366">
        <v>42187</v>
      </c>
      <c r="H177" s="362">
        <v>20</v>
      </c>
      <c r="I177" s="363">
        <v>28.75</v>
      </c>
      <c r="J177" s="362">
        <v>0.01</v>
      </c>
      <c r="K177" s="363">
        <f>H177*I177-J177</f>
        <v>574.99</v>
      </c>
      <c r="L177" s="361"/>
      <c r="M177" s="363"/>
      <c r="N177" s="363"/>
      <c r="O177" s="364"/>
    </row>
    <row r="178" spans="1:16" ht="18" customHeight="1" x14ac:dyDescent="0.25">
      <c r="A178" s="355"/>
      <c r="B178" s="359"/>
      <c r="C178" s="357">
        <f>SUM(C177)</f>
        <v>20</v>
      </c>
      <c r="D178" s="358"/>
      <c r="E178" s="359"/>
      <c r="F178" s="358">
        <f>SUM(F177)</f>
        <v>564</v>
      </c>
      <c r="G178" s="359"/>
      <c r="H178" s="357">
        <f>SUM(H177)</f>
        <v>20</v>
      </c>
      <c r="I178" s="358"/>
      <c r="J178" s="357"/>
      <c r="K178" s="358">
        <f>SUM(K177)</f>
        <v>574.99</v>
      </c>
      <c r="L178" s="359"/>
      <c r="M178" s="358"/>
      <c r="N178" s="358">
        <f>K178-F178</f>
        <v>10.990000000000009</v>
      </c>
      <c r="O178" s="360">
        <f>(N178+M178)/F178</f>
        <v>1.9485815602836895E-2</v>
      </c>
      <c r="P178" s="153" t="s">
        <v>138</v>
      </c>
    </row>
    <row r="179" spans="1:16" ht="18" customHeight="1" x14ac:dyDescent="0.25">
      <c r="B179" s="351"/>
      <c r="C179" s="352"/>
      <c r="D179" s="353"/>
      <c r="E179" s="353"/>
      <c r="F179" s="353"/>
      <c r="G179" s="351"/>
      <c r="H179" s="352"/>
      <c r="I179" s="353"/>
      <c r="J179" s="353"/>
      <c r="K179" s="353"/>
      <c r="L179" s="351"/>
      <c r="M179" s="353"/>
      <c r="N179" s="353"/>
      <c r="O179" s="354"/>
    </row>
    <row r="180" spans="1:16" ht="18" customHeight="1" x14ac:dyDescent="0.25">
      <c r="A180" s="336" t="s">
        <v>28</v>
      </c>
      <c r="B180" s="337">
        <v>42164</v>
      </c>
      <c r="C180" s="338">
        <v>20</v>
      </c>
      <c r="D180" s="339">
        <v>29.9</v>
      </c>
      <c r="E180" s="339"/>
      <c r="F180" s="339">
        <f>C180*D180</f>
        <v>598</v>
      </c>
      <c r="G180" s="337">
        <v>42187</v>
      </c>
      <c r="H180" s="338">
        <v>40</v>
      </c>
      <c r="I180" s="339">
        <v>30.4</v>
      </c>
      <c r="J180" s="339">
        <v>0.02</v>
      </c>
      <c r="K180" s="339">
        <f>H180*I180-J180</f>
        <v>1215.98</v>
      </c>
      <c r="L180" s="340"/>
      <c r="M180" s="339"/>
      <c r="N180" s="339"/>
      <c r="O180" s="341"/>
    </row>
    <row r="181" spans="1:16" ht="18" customHeight="1" x14ac:dyDescent="0.25">
      <c r="A181" s="336"/>
      <c r="B181" s="337">
        <v>42166</v>
      </c>
      <c r="C181" s="338">
        <v>20</v>
      </c>
      <c r="D181" s="339">
        <v>29.3</v>
      </c>
      <c r="E181" s="339"/>
      <c r="F181" s="339">
        <f>C181*D181</f>
        <v>586</v>
      </c>
      <c r="G181" s="340"/>
      <c r="H181" s="338"/>
      <c r="I181" s="339"/>
      <c r="J181" s="338"/>
      <c r="K181" s="339"/>
      <c r="L181" s="340"/>
      <c r="M181" s="339"/>
      <c r="N181" s="339"/>
      <c r="O181" s="341"/>
      <c r="P181" s="153" t="s">
        <v>138</v>
      </c>
    </row>
    <row r="182" spans="1:16" ht="18" customHeight="1" x14ac:dyDescent="0.25">
      <c r="A182" s="336"/>
      <c r="B182" s="342"/>
      <c r="C182" s="343">
        <f>SUM(C180:C181)</f>
        <v>40</v>
      </c>
      <c r="D182" s="344"/>
      <c r="E182" s="344"/>
      <c r="F182" s="344">
        <f>SUM(F180:F181)</f>
        <v>1184</v>
      </c>
      <c r="G182" s="345"/>
      <c r="H182" s="343">
        <f>SUM(H180:H181)</f>
        <v>40</v>
      </c>
      <c r="I182" s="344"/>
      <c r="J182" s="344"/>
      <c r="K182" s="344">
        <f>SUM(K180:K181)</f>
        <v>1215.98</v>
      </c>
      <c r="L182" s="345"/>
      <c r="M182" s="344"/>
      <c r="N182" s="344">
        <f>K182-F182</f>
        <v>31.980000000000018</v>
      </c>
      <c r="O182" s="346">
        <f>(N182+M182)/F182</f>
        <v>2.7010135135135151E-2</v>
      </c>
    </row>
    <row r="183" spans="1:16" ht="18" customHeight="1" x14ac:dyDescent="0.25">
      <c r="B183" s="365"/>
      <c r="C183" s="352"/>
      <c r="D183" s="353"/>
      <c r="E183" s="352"/>
      <c r="F183" s="353"/>
      <c r="G183" s="351"/>
      <c r="H183" s="352"/>
      <c r="I183" s="353"/>
      <c r="J183" s="352"/>
      <c r="K183" s="353"/>
      <c r="L183" s="351"/>
      <c r="M183" s="353"/>
      <c r="N183" s="351"/>
      <c r="O183" s="351"/>
    </row>
    <row r="184" spans="1:16" ht="18" customHeight="1" x14ac:dyDescent="0.25">
      <c r="A184" s="336" t="s">
        <v>44</v>
      </c>
      <c r="B184" s="337">
        <v>42185</v>
      </c>
      <c r="C184" s="338">
        <v>10</v>
      </c>
      <c r="D184" s="339">
        <v>71.2</v>
      </c>
      <c r="E184" s="338"/>
      <c r="F184" s="339">
        <f>C184*D184</f>
        <v>712</v>
      </c>
      <c r="G184" s="337">
        <v>42228</v>
      </c>
      <c r="H184" s="338">
        <v>10</v>
      </c>
      <c r="I184" s="339">
        <v>75.5</v>
      </c>
      <c r="J184" s="338">
        <v>0.01</v>
      </c>
      <c r="K184" s="339">
        <f>H184*I184-J184</f>
        <v>754.99</v>
      </c>
      <c r="L184" s="337">
        <v>42277</v>
      </c>
      <c r="M184" s="339">
        <v>2.83</v>
      </c>
      <c r="N184" s="340"/>
      <c r="O184" s="340"/>
    </row>
    <row r="185" spans="1:16" ht="18" customHeight="1" x14ac:dyDescent="0.25">
      <c r="A185" s="336"/>
      <c r="B185" s="337">
        <v>42220</v>
      </c>
      <c r="C185" s="338">
        <v>5</v>
      </c>
      <c r="D185" s="339">
        <v>70.650000000000006</v>
      </c>
      <c r="E185" s="339"/>
      <c r="F185" s="339">
        <f>C185*D185</f>
        <v>353.25</v>
      </c>
      <c r="G185" s="337">
        <v>42283</v>
      </c>
      <c r="H185" s="338">
        <v>5</v>
      </c>
      <c r="I185" s="339">
        <v>71.25</v>
      </c>
      <c r="J185" s="338">
        <v>0.01</v>
      </c>
      <c r="K185" s="339">
        <f>H185*I185-J185</f>
        <v>356.24</v>
      </c>
      <c r="L185" s="340"/>
      <c r="M185" s="338"/>
      <c r="N185" s="340"/>
      <c r="O185" s="340"/>
    </row>
    <row r="186" spans="1:16" ht="18" customHeight="1" x14ac:dyDescent="0.25">
      <c r="A186" s="336"/>
      <c r="B186" s="345"/>
      <c r="C186" s="343">
        <f>SUM(C184:C185)</f>
        <v>15</v>
      </c>
      <c r="D186" s="344"/>
      <c r="E186" s="344"/>
      <c r="F186" s="344">
        <f>SUM(F184:F185)</f>
        <v>1065.25</v>
      </c>
      <c r="G186" s="345"/>
      <c r="H186" s="343">
        <f>SUM(H184:H185)</f>
        <v>15</v>
      </c>
      <c r="I186" s="344"/>
      <c r="J186" s="344"/>
      <c r="K186" s="344">
        <f>SUM(K184:K185)</f>
        <v>1111.23</v>
      </c>
      <c r="L186" s="370"/>
      <c r="M186" s="344">
        <f>SUM(M184:M185)</f>
        <v>2.83</v>
      </c>
      <c r="N186" s="344">
        <f>K186-F186</f>
        <v>45.980000000000018</v>
      </c>
      <c r="O186" s="371">
        <f>(N186+M186)/F186</f>
        <v>4.5820229992959413E-2</v>
      </c>
    </row>
    <row r="187" spans="1:16" ht="18" customHeight="1" x14ac:dyDescent="0.25">
      <c r="B187" s="351"/>
      <c r="C187" s="352"/>
      <c r="D187" s="353"/>
      <c r="E187" s="28"/>
      <c r="F187" s="353"/>
      <c r="G187" s="351"/>
      <c r="H187" s="352"/>
      <c r="I187" s="353"/>
      <c r="K187" s="353"/>
      <c r="L187" s="351"/>
      <c r="M187" s="353"/>
      <c r="N187" s="353"/>
      <c r="O187" s="354"/>
    </row>
    <row r="188" spans="1:16" ht="18" customHeight="1" x14ac:dyDescent="0.25">
      <c r="A188" s="336" t="s">
        <v>0</v>
      </c>
      <c r="B188" s="337">
        <v>42144</v>
      </c>
      <c r="C188" s="338">
        <v>50</v>
      </c>
      <c r="D188" s="339">
        <v>130.16999999999999</v>
      </c>
      <c r="E188" s="340"/>
      <c r="F188" s="339">
        <f>C188*D188</f>
        <v>6508.4999999999991</v>
      </c>
      <c r="G188" s="337">
        <v>42186</v>
      </c>
      <c r="H188" s="338">
        <v>50</v>
      </c>
      <c r="I188" s="339">
        <v>133.5</v>
      </c>
      <c r="J188" s="338">
        <v>0.12</v>
      </c>
      <c r="K188" s="339">
        <f>H188*I188-J188</f>
        <v>6674.88</v>
      </c>
      <c r="L188" s="337">
        <v>42200</v>
      </c>
      <c r="M188" s="339">
        <v>7.5</v>
      </c>
      <c r="N188" s="338"/>
      <c r="O188" s="338"/>
    </row>
    <row r="189" spans="1:16" ht="18" customHeight="1" x14ac:dyDescent="0.25">
      <c r="A189" s="336"/>
      <c r="B189" s="342"/>
      <c r="C189" s="343">
        <f>SUM(C188)</f>
        <v>50</v>
      </c>
      <c r="D189" s="344"/>
      <c r="E189" s="345"/>
      <c r="F189" s="344">
        <f>SUM(F188)</f>
        <v>6508.4999999999991</v>
      </c>
      <c r="G189" s="345"/>
      <c r="H189" s="343">
        <f>SUM(H188)</f>
        <v>50</v>
      </c>
      <c r="I189" s="344"/>
      <c r="J189" s="343"/>
      <c r="K189" s="344">
        <f>SUM(K188)</f>
        <v>6674.88</v>
      </c>
      <c r="L189" s="345"/>
      <c r="M189" s="344">
        <f>SUM(M188)</f>
        <v>7.5</v>
      </c>
      <c r="N189" s="344">
        <f>K189-F189</f>
        <v>166.38000000000102</v>
      </c>
      <c r="O189" s="346">
        <f>(N189+M189)/F189</f>
        <v>2.6715833141276953E-2</v>
      </c>
    </row>
    <row r="190" spans="1:16" ht="18" customHeight="1" x14ac:dyDescent="0.25">
      <c r="B190" s="351"/>
      <c r="C190" s="352"/>
      <c r="D190" s="353"/>
      <c r="E190" s="353"/>
      <c r="F190" s="353"/>
      <c r="G190" s="351"/>
      <c r="H190" s="352"/>
      <c r="I190" s="353"/>
      <c r="J190" s="353"/>
      <c r="K190" s="353"/>
      <c r="L190" s="351"/>
      <c r="M190" s="353"/>
      <c r="N190" s="353"/>
      <c r="O190" s="354"/>
      <c r="P190" s="153" t="s">
        <v>138</v>
      </c>
    </row>
    <row r="191" spans="1:16" ht="18" customHeight="1" x14ac:dyDescent="0.25">
      <c r="A191" s="336" t="s">
        <v>49</v>
      </c>
      <c r="B191" s="337">
        <v>42186</v>
      </c>
      <c r="C191" s="338">
        <v>100</v>
      </c>
      <c r="D191" s="339">
        <v>27.5</v>
      </c>
      <c r="E191" s="339"/>
      <c r="F191" s="339">
        <f>C191*D191</f>
        <v>2750</v>
      </c>
      <c r="G191" s="337">
        <v>42219</v>
      </c>
      <c r="H191" s="338">
        <v>100</v>
      </c>
      <c r="I191" s="339">
        <v>29.5</v>
      </c>
      <c r="J191" s="338">
        <v>0.05</v>
      </c>
      <c r="K191" s="339">
        <f>H191*I191-J191</f>
        <v>2949.95</v>
      </c>
      <c r="L191" s="337">
        <v>42216</v>
      </c>
      <c r="M191" s="339">
        <v>11</v>
      </c>
      <c r="N191" s="339"/>
      <c r="O191" s="341"/>
    </row>
    <row r="192" spans="1:16" ht="18" customHeight="1" x14ac:dyDescent="0.25">
      <c r="A192" s="336"/>
      <c r="B192" s="342"/>
      <c r="C192" s="343">
        <f>SUM(C191)</f>
        <v>100</v>
      </c>
      <c r="D192" s="344"/>
      <c r="E192" s="345"/>
      <c r="F192" s="344">
        <f>SUM(F191)</f>
        <v>2750</v>
      </c>
      <c r="G192" s="345"/>
      <c r="H192" s="343">
        <f>SUM(H191)</f>
        <v>100</v>
      </c>
      <c r="I192" s="344"/>
      <c r="J192" s="344"/>
      <c r="K192" s="344">
        <f>SUM(K191)</f>
        <v>2949.95</v>
      </c>
      <c r="L192" s="345"/>
      <c r="M192" s="344">
        <v>11</v>
      </c>
      <c r="N192" s="344">
        <f>K192-F192</f>
        <v>199.94999999999982</v>
      </c>
      <c r="O192" s="346">
        <f>(N192+M192)/F192</f>
        <v>7.6709090909090838E-2</v>
      </c>
    </row>
    <row r="193" spans="1:16" ht="18" customHeight="1" x14ac:dyDescent="0.25">
      <c r="B193" s="351"/>
      <c r="C193" s="352"/>
      <c r="D193" s="353"/>
      <c r="E193" s="28"/>
      <c r="F193" s="353"/>
      <c r="G193" s="351"/>
      <c r="H193" s="352"/>
      <c r="I193" s="353"/>
      <c r="K193" s="353"/>
      <c r="L193" s="351"/>
      <c r="M193" s="353"/>
      <c r="N193" s="353"/>
      <c r="O193" s="352"/>
    </row>
    <row r="194" spans="1:16" ht="18" customHeight="1" x14ac:dyDescent="0.25">
      <c r="A194" s="336" t="s">
        <v>13</v>
      </c>
      <c r="B194" s="337">
        <v>42151</v>
      </c>
      <c r="C194" s="338">
        <v>5</v>
      </c>
      <c r="D194" s="339">
        <v>54.2</v>
      </c>
      <c r="E194" s="340"/>
      <c r="F194" s="339">
        <f t="shared" ref="F194:F200" si="9">C194*D194</f>
        <v>271</v>
      </c>
      <c r="G194" s="337">
        <v>42181</v>
      </c>
      <c r="H194" s="338">
        <v>25</v>
      </c>
      <c r="I194" s="339">
        <v>55.4</v>
      </c>
      <c r="J194" s="338">
        <v>0.03</v>
      </c>
      <c r="K194" s="339">
        <f>H194*I194-J194</f>
        <v>1384.97</v>
      </c>
      <c r="L194" s="340"/>
      <c r="M194" s="339"/>
      <c r="N194" s="339"/>
      <c r="O194" s="341"/>
    </row>
    <row r="195" spans="1:16" ht="18" customHeight="1" x14ac:dyDescent="0.25">
      <c r="A195" s="336"/>
      <c r="B195" s="337">
        <v>42152</v>
      </c>
      <c r="C195" s="338">
        <v>20</v>
      </c>
      <c r="D195" s="339">
        <v>53.35</v>
      </c>
      <c r="E195" s="340"/>
      <c r="F195" s="339">
        <f t="shared" si="9"/>
        <v>1067</v>
      </c>
      <c r="G195" s="337">
        <v>42200</v>
      </c>
      <c r="H195" s="338">
        <v>225</v>
      </c>
      <c r="I195" s="339">
        <v>55.56</v>
      </c>
      <c r="J195" s="338">
        <v>0.23</v>
      </c>
      <c r="K195" s="339">
        <f>H195*I195-J195</f>
        <v>12500.77</v>
      </c>
      <c r="L195" s="340"/>
      <c r="M195" s="339"/>
      <c r="N195" s="339"/>
      <c r="O195" s="341"/>
    </row>
    <row r="196" spans="1:16" ht="18" customHeight="1" x14ac:dyDescent="0.25">
      <c r="A196" s="336"/>
      <c r="B196" s="337">
        <v>42153</v>
      </c>
      <c r="C196" s="338">
        <v>25</v>
      </c>
      <c r="D196" s="339">
        <v>52.35</v>
      </c>
      <c r="E196" s="340"/>
      <c r="F196" s="339">
        <f t="shared" si="9"/>
        <v>1308.75</v>
      </c>
      <c r="G196" s="340"/>
      <c r="H196" s="338"/>
      <c r="I196" s="339"/>
      <c r="J196" s="338"/>
      <c r="K196" s="339"/>
      <c r="L196" s="340"/>
      <c r="M196" s="339"/>
      <c r="N196" s="339"/>
      <c r="O196" s="341"/>
    </row>
    <row r="197" spans="1:16" ht="18" customHeight="1" x14ac:dyDescent="0.25">
      <c r="A197" s="336"/>
      <c r="B197" s="337">
        <v>42153</v>
      </c>
      <c r="C197" s="338">
        <v>25</v>
      </c>
      <c r="D197" s="339">
        <v>51.75</v>
      </c>
      <c r="E197" s="340"/>
      <c r="F197" s="339">
        <f t="shared" si="9"/>
        <v>1293.75</v>
      </c>
      <c r="G197" s="340"/>
      <c r="H197" s="338"/>
      <c r="I197" s="339"/>
      <c r="J197" s="338"/>
      <c r="K197" s="339"/>
      <c r="L197" s="340"/>
      <c r="M197" s="339"/>
      <c r="N197" s="339"/>
      <c r="O197" s="341"/>
      <c r="P197" s="153" t="s">
        <v>138</v>
      </c>
    </row>
    <row r="198" spans="1:16" ht="18" customHeight="1" x14ac:dyDescent="0.25">
      <c r="A198" s="336"/>
      <c r="B198" s="337">
        <v>42166</v>
      </c>
      <c r="C198" s="338">
        <v>25</v>
      </c>
      <c r="D198" s="339">
        <v>52.1</v>
      </c>
      <c r="E198" s="340"/>
      <c r="F198" s="339">
        <f t="shared" si="9"/>
        <v>1302.5</v>
      </c>
      <c r="G198" s="340"/>
      <c r="H198" s="338"/>
      <c r="I198" s="339"/>
      <c r="J198" s="338"/>
      <c r="K198" s="339"/>
      <c r="L198" s="340"/>
      <c r="M198" s="339"/>
      <c r="N198" s="339"/>
      <c r="O198" s="341"/>
    </row>
    <row r="199" spans="1:16" ht="18" customHeight="1" x14ac:dyDescent="0.25">
      <c r="A199" s="336"/>
      <c r="B199" s="337">
        <v>42166</v>
      </c>
      <c r="C199" s="338">
        <v>50</v>
      </c>
      <c r="D199" s="339">
        <v>51.5</v>
      </c>
      <c r="E199" s="340"/>
      <c r="F199" s="339">
        <f t="shared" si="9"/>
        <v>2575</v>
      </c>
      <c r="G199" s="340"/>
      <c r="H199" s="338"/>
      <c r="I199" s="339"/>
      <c r="J199" s="338"/>
      <c r="K199" s="339"/>
      <c r="L199" s="340"/>
      <c r="M199" s="339"/>
      <c r="N199" s="339"/>
      <c r="O199" s="341"/>
    </row>
    <row r="200" spans="1:16" ht="18" customHeight="1" x14ac:dyDescent="0.25">
      <c r="A200" s="336"/>
      <c r="B200" s="337">
        <v>42166</v>
      </c>
      <c r="C200" s="338">
        <v>100</v>
      </c>
      <c r="D200" s="339">
        <v>51.35</v>
      </c>
      <c r="E200" s="340"/>
      <c r="F200" s="339">
        <f t="shared" si="9"/>
        <v>5135</v>
      </c>
      <c r="G200" s="340"/>
      <c r="H200" s="338"/>
      <c r="I200" s="339"/>
      <c r="J200" s="338"/>
      <c r="K200" s="339"/>
      <c r="L200" s="340"/>
      <c r="M200" s="339"/>
      <c r="N200" s="339"/>
      <c r="O200" s="341"/>
      <c r="P200" s="153" t="s">
        <v>138</v>
      </c>
    </row>
    <row r="201" spans="1:16" ht="18" customHeight="1" x14ac:dyDescent="0.25">
      <c r="A201" s="336"/>
      <c r="B201" s="342"/>
      <c r="C201" s="343">
        <f>SUM(C194:C200)</f>
        <v>250</v>
      </c>
      <c r="D201" s="344"/>
      <c r="E201" s="345"/>
      <c r="F201" s="344">
        <f>SUM(F194:F200)</f>
        <v>12953</v>
      </c>
      <c r="G201" s="345"/>
      <c r="H201" s="343">
        <f>SUM(H194:H200)</f>
        <v>250</v>
      </c>
      <c r="I201" s="344"/>
      <c r="J201" s="343"/>
      <c r="K201" s="344">
        <f>SUM(K194:K200)</f>
        <v>13885.74</v>
      </c>
      <c r="L201" s="345"/>
      <c r="M201" s="344"/>
      <c r="N201" s="344">
        <f>K201-F201</f>
        <v>932.73999999999978</v>
      </c>
      <c r="O201" s="346">
        <f>(N201+M201)/F201</f>
        <v>7.2009573071875221E-2</v>
      </c>
      <c r="P201" s="153"/>
    </row>
    <row r="202" spans="1:16" ht="18" customHeight="1" x14ac:dyDescent="0.25">
      <c r="B202" s="351"/>
      <c r="C202" s="352"/>
      <c r="D202" s="353"/>
      <c r="E202" s="353"/>
      <c r="F202" s="353"/>
      <c r="G202" s="351"/>
      <c r="H202" s="352"/>
      <c r="I202" s="353"/>
      <c r="J202" s="353"/>
      <c r="K202" s="353"/>
      <c r="L202" s="351"/>
      <c r="M202" s="353"/>
      <c r="N202" s="353"/>
      <c r="O202" s="354"/>
    </row>
    <row r="203" spans="1:16" ht="18" customHeight="1" x14ac:dyDescent="0.25">
      <c r="A203" s="336" t="s">
        <v>20</v>
      </c>
      <c r="B203" s="337">
        <v>42153</v>
      </c>
      <c r="C203" s="338">
        <v>50</v>
      </c>
      <c r="D203" s="339">
        <v>20.99</v>
      </c>
      <c r="E203" s="340"/>
      <c r="F203" s="339">
        <f>C203*D203</f>
        <v>1049.5</v>
      </c>
      <c r="G203" s="337">
        <v>42186</v>
      </c>
      <c r="H203" s="338">
        <v>297</v>
      </c>
      <c r="I203" s="339">
        <v>19.399999999999999</v>
      </c>
      <c r="J203" s="339">
        <v>0.11</v>
      </c>
      <c r="K203" s="339">
        <f>H203*I203-J203</f>
        <v>5761.69</v>
      </c>
      <c r="L203" s="340"/>
      <c r="M203" s="339"/>
      <c r="N203" s="339"/>
      <c r="O203" s="341"/>
    </row>
    <row r="204" spans="1:16" ht="18" customHeight="1" x14ac:dyDescent="0.25">
      <c r="A204" s="336"/>
      <c r="B204" s="337">
        <v>42185</v>
      </c>
      <c r="C204" s="338">
        <v>100</v>
      </c>
      <c r="D204" s="339">
        <v>20.6</v>
      </c>
      <c r="E204" s="339"/>
      <c r="F204" s="339">
        <f>C204*D204</f>
        <v>2060</v>
      </c>
      <c r="G204" s="337">
        <v>42186</v>
      </c>
      <c r="H204" s="338">
        <v>300</v>
      </c>
      <c r="I204" s="339">
        <v>20.28</v>
      </c>
      <c r="J204" s="339">
        <v>0.11</v>
      </c>
      <c r="K204" s="339">
        <f>H204*I204-J204</f>
        <v>6083.89</v>
      </c>
      <c r="L204" s="340"/>
      <c r="M204" s="339"/>
      <c r="N204" s="339"/>
      <c r="O204" s="341"/>
    </row>
    <row r="205" spans="1:16" ht="18" customHeight="1" x14ac:dyDescent="0.25">
      <c r="A205" s="336"/>
      <c r="B205" s="337">
        <v>42186</v>
      </c>
      <c r="C205" s="338">
        <v>150</v>
      </c>
      <c r="D205" s="339">
        <v>19.95</v>
      </c>
      <c r="E205" s="339"/>
      <c r="F205" s="339">
        <f>C205*D205</f>
        <v>2992.5</v>
      </c>
      <c r="G205" s="337">
        <v>42186</v>
      </c>
      <c r="H205" s="338">
        <v>300</v>
      </c>
      <c r="I205" s="339">
        <v>19.75</v>
      </c>
      <c r="J205" s="339">
        <v>0.11</v>
      </c>
      <c r="K205" s="339">
        <f>H205*I205-J205</f>
        <v>5924.89</v>
      </c>
      <c r="L205" s="340"/>
      <c r="M205" s="339"/>
      <c r="N205" s="339"/>
      <c r="O205" s="341"/>
    </row>
    <row r="206" spans="1:16" ht="18" customHeight="1" x14ac:dyDescent="0.25">
      <c r="A206" s="336"/>
      <c r="B206" s="337">
        <v>42186</v>
      </c>
      <c r="C206" s="338">
        <v>300</v>
      </c>
      <c r="D206" s="339">
        <v>19.7</v>
      </c>
      <c r="E206" s="340"/>
      <c r="F206" s="339">
        <f>C206*D206</f>
        <v>5910</v>
      </c>
      <c r="G206" s="340"/>
      <c r="H206" s="338"/>
      <c r="I206" s="339"/>
      <c r="J206" s="339"/>
      <c r="K206" s="339"/>
      <c r="L206" s="340"/>
      <c r="M206" s="339"/>
      <c r="N206" s="339"/>
      <c r="O206" s="341"/>
    </row>
    <row r="207" spans="1:16" ht="18" customHeight="1" x14ac:dyDescent="0.25">
      <c r="A207" s="336"/>
      <c r="B207" s="337">
        <v>42186</v>
      </c>
      <c r="C207" s="338">
        <v>297</v>
      </c>
      <c r="D207" s="339">
        <v>19.13</v>
      </c>
      <c r="E207" s="339"/>
      <c r="F207" s="339">
        <f>C207*D207</f>
        <v>5681.61</v>
      </c>
      <c r="G207" s="340"/>
      <c r="H207" s="338"/>
      <c r="I207" s="339"/>
      <c r="J207" s="339"/>
      <c r="K207" s="339"/>
      <c r="L207" s="340"/>
      <c r="M207" s="339"/>
      <c r="N207" s="339"/>
      <c r="O207" s="341"/>
      <c r="P207" s="267"/>
    </row>
    <row r="208" spans="1:16" ht="18" customHeight="1" x14ac:dyDescent="0.25">
      <c r="A208" s="336"/>
      <c r="B208" s="342"/>
      <c r="C208" s="343">
        <f>SUM(C203:C207)</f>
        <v>897</v>
      </c>
      <c r="D208" s="344"/>
      <c r="E208" s="344"/>
      <c r="F208" s="344">
        <f>SUM(F203:F207)</f>
        <v>17693.61</v>
      </c>
      <c r="G208" s="345"/>
      <c r="H208" s="343">
        <f>SUM(H203:H207)</f>
        <v>897</v>
      </c>
      <c r="I208" s="344"/>
      <c r="J208" s="344"/>
      <c r="K208" s="344">
        <f>SUM(K203:K207)</f>
        <v>17770.47</v>
      </c>
      <c r="L208" s="345"/>
      <c r="M208" s="344"/>
      <c r="N208" s="344">
        <f>K208-F208</f>
        <v>76.860000000000582</v>
      </c>
      <c r="O208" s="346">
        <f>(N208+M208)/F208</f>
        <v>4.3439411177255841E-3</v>
      </c>
    </row>
    <row r="209" spans="1:17" ht="18" customHeight="1" x14ac:dyDescent="0.25">
      <c r="B209" s="351"/>
      <c r="C209" s="352"/>
      <c r="D209" s="353"/>
      <c r="E209" s="28"/>
      <c r="F209" s="353"/>
      <c r="G209" s="351"/>
      <c r="H209" s="352"/>
      <c r="I209" s="353"/>
      <c r="K209" s="353"/>
      <c r="L209" s="351"/>
      <c r="M209" s="353"/>
      <c r="N209" s="353"/>
      <c r="O209" s="354"/>
    </row>
    <row r="210" spans="1:17" ht="18" customHeight="1" x14ac:dyDescent="0.25">
      <c r="A210" s="336" t="s">
        <v>31</v>
      </c>
      <c r="B210" s="337">
        <v>42165</v>
      </c>
      <c r="C210" s="338">
        <v>1</v>
      </c>
      <c r="D210" s="339">
        <v>73.03</v>
      </c>
      <c r="E210" s="340"/>
      <c r="F210" s="339">
        <f>C210*D210</f>
        <v>73.03</v>
      </c>
      <c r="G210" s="337">
        <v>42195</v>
      </c>
      <c r="H210" s="338">
        <v>1</v>
      </c>
      <c r="I210" s="339">
        <v>73.5</v>
      </c>
      <c r="J210" s="338">
        <v>0.01</v>
      </c>
      <c r="K210" s="339">
        <f>H210*I210-J210</f>
        <v>73.489999999999995</v>
      </c>
      <c r="L210" s="340"/>
      <c r="M210" s="339"/>
      <c r="N210" s="339"/>
      <c r="O210" s="341"/>
    </row>
    <row r="211" spans="1:17" ht="18" customHeight="1" x14ac:dyDescent="0.25">
      <c r="A211" s="336"/>
      <c r="B211" s="342"/>
      <c r="C211" s="343">
        <f>SUM(C210)</f>
        <v>1</v>
      </c>
      <c r="D211" s="344"/>
      <c r="E211" s="345"/>
      <c r="F211" s="344">
        <f>SUM(F210)</f>
        <v>73.03</v>
      </c>
      <c r="G211" s="345"/>
      <c r="H211" s="343">
        <f>SUM(H210)</f>
        <v>1</v>
      </c>
      <c r="I211" s="344"/>
      <c r="J211" s="343"/>
      <c r="K211" s="344">
        <f>SUM(K210)</f>
        <v>73.489999999999995</v>
      </c>
      <c r="L211" s="345"/>
      <c r="M211" s="344"/>
      <c r="N211" s="344">
        <f>K211-F211</f>
        <v>0.45999999999999375</v>
      </c>
      <c r="O211" s="346">
        <f>(N211+M211)/F211</f>
        <v>6.2987813227439919E-3</v>
      </c>
    </row>
    <row r="212" spans="1:17" ht="18" customHeight="1" x14ac:dyDescent="0.25">
      <c r="A212" s="156"/>
      <c r="B212" s="157"/>
      <c r="C212" s="158"/>
      <c r="D212" s="159"/>
      <c r="E212" s="28"/>
      <c r="F212" s="159"/>
      <c r="G212" s="160"/>
      <c r="H212" s="158"/>
      <c r="I212" s="159"/>
      <c r="K212" s="159"/>
      <c r="L212" s="160"/>
      <c r="M212" s="159"/>
      <c r="N212" s="159"/>
      <c r="O212" s="161"/>
    </row>
    <row r="213" spans="1:17" ht="18" customHeight="1" x14ac:dyDescent="0.25">
      <c r="M213" s="29" t="s">
        <v>38</v>
      </c>
      <c r="N213" s="154">
        <f>0.5*(SUM(M2:M212))</f>
        <v>810.01</v>
      </c>
    </row>
    <row r="214" spans="1:17" ht="18" customHeight="1" x14ac:dyDescent="0.25">
      <c r="M214" s="32" t="s">
        <v>135</v>
      </c>
      <c r="N214" s="155">
        <f>SUM(N1:N212)</f>
        <v>-4016.5199999999459</v>
      </c>
    </row>
    <row r="215" spans="1:17" ht="18" customHeight="1" x14ac:dyDescent="0.25">
      <c r="M215" s="29" t="s">
        <v>165</v>
      </c>
      <c r="N215" s="154">
        <f>1003.28+0.19+0.26+0.23+0.08+0.58+0.68</f>
        <v>1005.3000000000001</v>
      </c>
    </row>
    <row r="216" spans="1:17" ht="18" customHeight="1" x14ac:dyDescent="0.25">
      <c r="M216" s="29" t="s">
        <v>134</v>
      </c>
      <c r="N216" s="155">
        <f>SUM(ACTIVE!J:J)</f>
        <v>-83565.241999999649</v>
      </c>
    </row>
    <row r="218" spans="1:17" ht="18" customHeight="1" x14ac:dyDescent="0.25">
      <c r="M218" s="29" t="s">
        <v>156</v>
      </c>
      <c r="N218" s="155">
        <f>SUM(N213:N216)</f>
        <v>-85766.451999999597</v>
      </c>
    </row>
    <row r="219" spans="1:17" ht="18" customHeight="1" x14ac:dyDescent="0.25">
      <c r="M219" s="29" t="s">
        <v>157</v>
      </c>
      <c r="N219" s="155">
        <f>Balance!S2</f>
        <v>-85767.780000000028</v>
      </c>
      <c r="P219" s="401">
        <v>0.02</v>
      </c>
      <c r="Q219" s="402">
        <v>42449</v>
      </c>
    </row>
    <row r="220" spans="1:17" ht="18" customHeight="1" x14ac:dyDescent="0.25">
      <c r="M220" s="29" t="s">
        <v>234</v>
      </c>
      <c r="N220" s="400">
        <v>0.03</v>
      </c>
      <c r="O220" s="396"/>
      <c r="P220" s="401">
        <v>0.01</v>
      </c>
      <c r="Q220" s="402">
        <v>42451</v>
      </c>
    </row>
    <row r="221" spans="1:17" ht="18" customHeight="1" x14ac:dyDescent="0.25">
      <c r="P221" s="417"/>
      <c r="Q221" s="418"/>
    </row>
    <row r="222" spans="1:17" ht="18" customHeight="1" x14ac:dyDescent="0.25">
      <c r="M222" s="29" t="s">
        <v>136</v>
      </c>
      <c r="N222" s="267">
        <f>N218-N220-N219</f>
        <v>1.2980000004317844</v>
      </c>
    </row>
  </sheetData>
  <mergeCells count="3">
    <mergeCell ref="B12:B13"/>
    <mergeCell ref="B14:B15"/>
    <mergeCell ref="B163:B164"/>
  </mergeCells>
  <conditionalFormatting sqref="Q13">
    <cfRule type="expression" dxfId="592" priority="5">
      <formula>#REF!&gt;0</formula>
    </cfRule>
    <cfRule type="expression" dxfId="591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1"/>
  <sheetViews>
    <sheetView workbookViewId="0">
      <pane ySplit="1" topLeftCell="A5" activePane="bottomLeft" state="frozen"/>
      <selection pane="bottomLeft" activeCell="E12" sqref="E12"/>
    </sheetView>
  </sheetViews>
  <sheetFormatPr defaultRowHeight="18.95" customHeight="1" x14ac:dyDescent="0.25"/>
  <cols>
    <col min="1" max="1" width="8.42578125" style="57" bestFit="1" customWidth="1"/>
    <col min="2" max="2" width="8.28515625" style="57" bestFit="1" customWidth="1"/>
    <col min="3" max="3" width="9.140625" style="57"/>
    <col min="4" max="4" width="9.140625" style="54"/>
    <col min="5" max="5" width="6.85546875" style="58" bestFit="1" customWidth="1"/>
    <col min="6" max="6" width="10.85546875" style="278" bestFit="1" customWidth="1"/>
    <col min="7" max="7" width="10.7109375" style="278" bestFit="1" customWidth="1"/>
    <col min="8" max="8" width="12.140625" style="54" customWidth="1"/>
    <col min="9" max="9" width="10.7109375" style="53" bestFit="1" customWidth="1"/>
    <col min="10" max="10" width="11.42578125" style="53" bestFit="1" customWidth="1"/>
    <col min="11" max="11" width="8.5703125" style="148" bestFit="1" customWidth="1"/>
    <col min="12" max="12" width="7.140625" style="70" bestFit="1" customWidth="1"/>
    <col min="13" max="13" width="47.7109375" style="54" customWidth="1"/>
    <col min="14" max="16" width="11.42578125" style="54" bestFit="1" customWidth="1"/>
    <col min="17" max="16384" width="9.140625" style="54"/>
  </cols>
  <sheetData>
    <row r="1" spans="1:17" s="64" customFormat="1" ht="30" customHeight="1" x14ac:dyDescent="0.25">
      <c r="A1" s="65" t="s">
        <v>146</v>
      </c>
      <c r="B1" s="65" t="s">
        <v>93</v>
      </c>
      <c r="C1" s="65"/>
      <c r="D1" s="61"/>
      <c r="E1" s="61" t="s">
        <v>72</v>
      </c>
      <c r="F1" s="277" t="s">
        <v>155</v>
      </c>
      <c r="G1" s="277" t="s">
        <v>73</v>
      </c>
      <c r="H1" s="61" t="s">
        <v>57</v>
      </c>
      <c r="I1" s="62" t="s">
        <v>74</v>
      </c>
      <c r="J1" s="62" t="s">
        <v>65</v>
      </c>
      <c r="K1" s="415" t="s">
        <v>90</v>
      </c>
      <c r="L1" s="63" t="s">
        <v>94</v>
      </c>
      <c r="M1" s="61" t="s">
        <v>70</v>
      </c>
    </row>
    <row r="2" spans="1:17" ht="18.95" customHeight="1" x14ac:dyDescent="0.25">
      <c r="A2" s="55"/>
      <c r="B2" s="55"/>
      <c r="C2" s="56"/>
      <c r="D2" s="57"/>
      <c r="E2" s="26" t="s">
        <v>10</v>
      </c>
      <c r="F2" s="278">
        <v>10.35</v>
      </c>
      <c r="G2" s="278">
        <v>10.35</v>
      </c>
      <c r="H2" s="373">
        <v>0</v>
      </c>
      <c r="I2" s="53">
        <v>0</v>
      </c>
      <c r="J2" s="53">
        <v>816.43000000000143</v>
      </c>
      <c r="K2" s="416">
        <v>0</v>
      </c>
      <c r="L2" s="69" t="str">
        <f t="shared" ref="L2:L37" si="0">HYPERLINK("http://finance.yahoo.com/q?s=" &amp; E2, "Link")</f>
        <v>Link</v>
      </c>
      <c r="M2" s="207"/>
      <c r="Q2" s="162"/>
    </row>
    <row r="3" spans="1:17" ht="18.95" customHeight="1" x14ac:dyDescent="0.25">
      <c r="A3" s="55"/>
      <c r="B3" s="55"/>
      <c r="C3" s="56"/>
      <c r="D3" s="57"/>
      <c r="E3" s="26" t="s">
        <v>45</v>
      </c>
      <c r="F3" s="278">
        <v>65.41</v>
      </c>
      <c r="G3" s="278">
        <v>65.41</v>
      </c>
      <c r="H3" s="373">
        <v>0</v>
      </c>
      <c r="I3" s="53">
        <v>0</v>
      </c>
      <c r="J3" s="53">
        <v>523.61999999999898</v>
      </c>
      <c r="K3" s="416">
        <v>0</v>
      </c>
      <c r="L3" s="69" t="str">
        <f t="shared" si="0"/>
        <v>Link</v>
      </c>
      <c r="M3" s="216"/>
      <c r="N3" s="162"/>
      <c r="Q3" s="162"/>
    </row>
    <row r="4" spans="1:17" ht="18.95" customHeight="1" x14ac:dyDescent="0.25">
      <c r="A4" s="55"/>
      <c r="B4" s="56"/>
      <c r="C4" s="56"/>
      <c r="E4" s="26" t="s">
        <v>33</v>
      </c>
      <c r="F4" s="278">
        <v>143.19999999999999</v>
      </c>
      <c r="G4" s="278">
        <v>143.19999999999999</v>
      </c>
      <c r="H4" s="373">
        <v>0</v>
      </c>
      <c r="I4" s="53">
        <v>0</v>
      </c>
      <c r="J4" s="53">
        <v>780.73999999999796</v>
      </c>
      <c r="K4" s="416">
        <v>0</v>
      </c>
      <c r="L4" s="69" t="str">
        <f t="shared" si="0"/>
        <v>Link</v>
      </c>
      <c r="M4" s="175"/>
      <c r="N4" s="53"/>
      <c r="Q4" s="162"/>
    </row>
    <row r="5" spans="1:17" ht="18.95" customHeight="1" x14ac:dyDescent="0.25">
      <c r="A5" s="56"/>
      <c r="B5" s="56"/>
      <c r="C5" s="56"/>
      <c r="D5" s="57"/>
      <c r="E5" s="26" t="s">
        <v>62</v>
      </c>
      <c r="F5" s="278">
        <v>273.70999999999998</v>
      </c>
      <c r="G5" s="278">
        <v>273.70999999999998</v>
      </c>
      <c r="H5" s="373">
        <v>0</v>
      </c>
      <c r="I5" s="53">
        <v>0</v>
      </c>
      <c r="J5" s="53">
        <v>1659.3600000000088</v>
      </c>
      <c r="K5" s="416">
        <v>0</v>
      </c>
      <c r="L5" s="69" t="str">
        <f t="shared" si="0"/>
        <v>Link</v>
      </c>
      <c r="M5" s="175"/>
      <c r="N5" s="53"/>
      <c r="O5" s="53"/>
      <c r="Q5" s="162"/>
    </row>
    <row r="6" spans="1:17" ht="18.95" customHeight="1" x14ac:dyDescent="0.25">
      <c r="A6" s="55"/>
      <c r="B6" s="55"/>
      <c r="C6" s="56"/>
      <c r="D6" s="57"/>
      <c r="E6" s="26" t="s">
        <v>52</v>
      </c>
      <c r="F6" s="278">
        <v>79.239999999999995</v>
      </c>
      <c r="G6" s="278">
        <v>79.349999999999994</v>
      </c>
      <c r="H6" s="373">
        <v>30</v>
      </c>
      <c r="I6" s="53">
        <v>2380.5</v>
      </c>
      <c r="J6" s="53">
        <v>-3.3000000000001819</v>
      </c>
      <c r="K6" s="416">
        <v>-1.3862633900441014E-3</v>
      </c>
      <c r="L6" s="69" t="str">
        <f t="shared" si="0"/>
        <v>Link</v>
      </c>
      <c r="M6" s="206"/>
      <c r="N6" s="288"/>
      <c r="O6" s="68"/>
      <c r="P6" s="53"/>
      <c r="Q6" s="162"/>
    </row>
    <row r="7" spans="1:17" ht="18.95" customHeight="1" x14ac:dyDescent="0.25">
      <c r="A7" s="55"/>
      <c r="B7" s="56"/>
      <c r="C7" s="56"/>
      <c r="D7" s="57"/>
      <c r="E7" s="26" t="s">
        <v>8</v>
      </c>
      <c r="F7" s="278">
        <v>60.93</v>
      </c>
      <c r="G7" s="278">
        <v>60.93</v>
      </c>
      <c r="H7" s="373">
        <v>0</v>
      </c>
      <c r="I7" s="53">
        <v>0</v>
      </c>
      <c r="J7" s="53">
        <v>121.94999999999982</v>
      </c>
      <c r="K7" s="416">
        <v>0</v>
      </c>
      <c r="L7" s="69" t="str">
        <f t="shared" si="0"/>
        <v>Link</v>
      </c>
      <c r="M7" s="421"/>
      <c r="N7" s="68"/>
      <c r="O7" s="68"/>
      <c r="Q7" s="179"/>
    </row>
    <row r="8" spans="1:17" ht="18.95" customHeight="1" x14ac:dyDescent="0.25">
      <c r="A8" s="169"/>
      <c r="B8" s="55"/>
      <c r="C8" s="56"/>
      <c r="E8" s="26" t="s">
        <v>17</v>
      </c>
      <c r="F8" s="278">
        <v>15.01</v>
      </c>
      <c r="G8" s="278">
        <v>30.030579999999997</v>
      </c>
      <c r="H8" s="373">
        <v>1500</v>
      </c>
      <c r="I8" s="53">
        <v>45045.869999999995</v>
      </c>
      <c r="J8" s="53">
        <v>-22530.869999999995</v>
      </c>
      <c r="K8" s="416">
        <v>-0.50017615377391977</v>
      </c>
      <c r="L8" s="69" t="str">
        <f t="shared" si="0"/>
        <v>Link</v>
      </c>
      <c r="M8" s="208" t="s">
        <v>192</v>
      </c>
      <c r="N8" s="288"/>
      <c r="O8" s="68"/>
      <c r="Q8" s="162"/>
    </row>
    <row r="9" spans="1:17" ht="18.95" customHeight="1" x14ac:dyDescent="0.25">
      <c r="A9" s="56"/>
      <c r="B9" s="56"/>
      <c r="C9" s="56"/>
      <c r="D9" s="57"/>
      <c r="E9" s="26" t="s">
        <v>32</v>
      </c>
      <c r="F9" s="278">
        <v>42.92</v>
      </c>
      <c r="G9" s="278">
        <v>42.327920000000006</v>
      </c>
      <c r="H9" s="373">
        <v>250</v>
      </c>
      <c r="I9" s="53">
        <v>10581.980000000001</v>
      </c>
      <c r="J9" s="53">
        <v>148.01999999999862</v>
      </c>
      <c r="K9" s="416">
        <v>1.3987930425118825E-2</v>
      </c>
      <c r="L9" s="69" t="str">
        <f t="shared" si="0"/>
        <v>Link</v>
      </c>
      <c r="M9" s="207"/>
      <c r="N9" s="53"/>
      <c r="O9" s="53"/>
      <c r="Q9" s="162"/>
    </row>
    <row r="10" spans="1:17" ht="18.95" customHeight="1" x14ac:dyDescent="0.25">
      <c r="A10" s="56"/>
      <c r="B10" s="169"/>
      <c r="C10" s="374"/>
      <c r="E10" s="26" t="s">
        <v>63</v>
      </c>
      <c r="F10" s="278">
        <v>103.78</v>
      </c>
      <c r="G10" s="278">
        <v>92.174000000000035</v>
      </c>
      <c r="H10" s="373">
        <v>15</v>
      </c>
      <c r="I10" s="53">
        <v>1382.6100000000006</v>
      </c>
      <c r="J10" s="53">
        <v>174.08999999999946</v>
      </c>
      <c r="K10" s="416">
        <v>0.12591403215657301</v>
      </c>
      <c r="L10" s="69" t="str">
        <f t="shared" si="0"/>
        <v>Link</v>
      </c>
      <c r="M10" s="207"/>
      <c r="N10" s="162"/>
      <c r="Q10" s="162"/>
    </row>
    <row r="11" spans="1:17" ht="18.95" customHeight="1" x14ac:dyDescent="0.25">
      <c r="A11" s="55"/>
      <c r="B11" s="55"/>
      <c r="C11" s="56"/>
      <c r="E11" s="26" t="s">
        <v>274</v>
      </c>
      <c r="F11" s="278">
        <v>13.43</v>
      </c>
      <c r="G11" s="278">
        <v>13.8</v>
      </c>
      <c r="H11" s="373">
        <v>100</v>
      </c>
      <c r="I11" s="53">
        <v>1380</v>
      </c>
      <c r="J11" s="53">
        <v>-37</v>
      </c>
      <c r="K11" s="416">
        <v>-2.6811594202898623E-2</v>
      </c>
      <c r="L11" s="69" t="str">
        <f t="shared" si="0"/>
        <v>Link</v>
      </c>
      <c r="M11" s="176" t="s">
        <v>280</v>
      </c>
      <c r="N11" s="53"/>
      <c r="O11" s="53"/>
      <c r="Q11" s="162"/>
    </row>
    <row r="12" spans="1:17" ht="18.95" customHeight="1" x14ac:dyDescent="0.25">
      <c r="A12" s="55"/>
      <c r="B12" s="55"/>
      <c r="C12" s="56"/>
      <c r="E12" s="26" t="s">
        <v>9</v>
      </c>
      <c r="F12" s="278">
        <v>5.22</v>
      </c>
      <c r="G12" s="278">
        <v>5.22</v>
      </c>
      <c r="H12" s="373">
        <v>0</v>
      </c>
      <c r="I12" s="53">
        <v>0</v>
      </c>
      <c r="J12" s="53">
        <v>434.93000000000029</v>
      </c>
      <c r="K12" s="416">
        <v>0</v>
      </c>
      <c r="L12" s="69" t="str">
        <f t="shared" si="0"/>
        <v>Link</v>
      </c>
      <c r="M12" s="207"/>
      <c r="N12" s="53"/>
      <c r="Q12" s="162"/>
    </row>
    <row r="13" spans="1:17" ht="18.95" customHeight="1" x14ac:dyDescent="0.25">
      <c r="A13" s="56"/>
      <c r="B13" s="56"/>
      <c r="C13" s="56"/>
      <c r="D13" s="57"/>
      <c r="E13" s="26" t="s">
        <v>55</v>
      </c>
      <c r="F13" s="278">
        <v>87.17</v>
      </c>
      <c r="G13" s="278">
        <v>92.822999999999993</v>
      </c>
      <c r="H13" s="373">
        <v>100</v>
      </c>
      <c r="I13" s="53">
        <v>9282.2999999999993</v>
      </c>
      <c r="J13" s="53">
        <v>-565.29999999999927</v>
      </c>
      <c r="K13" s="416">
        <v>-6.0900854314124647E-2</v>
      </c>
      <c r="L13" s="69" t="str">
        <f t="shared" si="0"/>
        <v>Link</v>
      </c>
      <c r="M13" s="207"/>
      <c r="N13" s="68"/>
      <c r="O13" s="68"/>
      <c r="Q13" s="162"/>
    </row>
    <row r="14" spans="1:17" ht="18.95" customHeight="1" x14ac:dyDescent="0.25">
      <c r="A14" s="55"/>
      <c r="B14" s="55"/>
      <c r="C14" s="56"/>
      <c r="D14" s="57"/>
      <c r="E14" s="26" t="s">
        <v>197</v>
      </c>
      <c r="F14" s="278">
        <v>61.65</v>
      </c>
      <c r="G14" s="278">
        <v>61.65</v>
      </c>
      <c r="H14" s="373">
        <v>0</v>
      </c>
      <c r="I14" s="53">
        <v>0</v>
      </c>
      <c r="J14" s="53">
        <v>49.949999999999818</v>
      </c>
      <c r="K14" s="416">
        <v>0</v>
      </c>
      <c r="L14" s="69" t="str">
        <f t="shared" si="0"/>
        <v>Link</v>
      </c>
      <c r="M14" s="216"/>
      <c r="Q14" s="162"/>
    </row>
    <row r="15" spans="1:17" ht="18.95" customHeight="1" x14ac:dyDescent="0.25">
      <c r="A15" s="55"/>
      <c r="B15" s="55"/>
      <c r="C15" s="56"/>
      <c r="D15" s="57"/>
      <c r="E15" s="26" t="s">
        <v>56</v>
      </c>
      <c r="F15" s="278">
        <v>31.25</v>
      </c>
      <c r="G15" s="278">
        <v>31.25</v>
      </c>
      <c r="H15" s="373">
        <v>0</v>
      </c>
      <c r="I15" s="53">
        <v>0</v>
      </c>
      <c r="J15" s="53">
        <v>36.819999999999709</v>
      </c>
      <c r="K15" s="416">
        <v>0</v>
      </c>
      <c r="L15" s="69" t="str">
        <f t="shared" si="0"/>
        <v>Link</v>
      </c>
      <c r="M15" s="216"/>
      <c r="N15" s="53"/>
      <c r="Q15" s="162"/>
    </row>
    <row r="16" spans="1:17" ht="18.95" customHeight="1" x14ac:dyDescent="0.25">
      <c r="A16" s="55"/>
      <c r="B16" s="55"/>
      <c r="C16" s="56"/>
      <c r="D16" s="57"/>
      <c r="E16" s="26" t="s">
        <v>22</v>
      </c>
      <c r="F16" s="278">
        <v>56.75</v>
      </c>
      <c r="G16" s="278">
        <v>-47.511333333335159</v>
      </c>
      <c r="H16" s="373">
        <v>30</v>
      </c>
      <c r="I16" s="53">
        <v>-1425.3400000000547</v>
      </c>
      <c r="J16" s="53">
        <v>3127.8400000000547</v>
      </c>
      <c r="K16" s="416"/>
      <c r="L16" s="69" t="str">
        <f t="shared" si="0"/>
        <v>Link</v>
      </c>
      <c r="M16" s="207"/>
      <c r="Q16" s="162"/>
    </row>
    <row r="17" spans="1:17" ht="18.95" customHeight="1" x14ac:dyDescent="0.25">
      <c r="A17" s="55"/>
      <c r="B17" s="55"/>
      <c r="C17" s="56"/>
      <c r="D17" s="57"/>
      <c r="E17" s="26" t="s">
        <v>27</v>
      </c>
      <c r="F17" s="278">
        <v>30.36</v>
      </c>
      <c r="G17" s="278">
        <v>30.36</v>
      </c>
      <c r="H17" s="373">
        <v>0</v>
      </c>
      <c r="I17" s="53">
        <v>0</v>
      </c>
      <c r="J17" s="53">
        <v>1407.5400000000009</v>
      </c>
      <c r="K17" s="416">
        <v>0</v>
      </c>
      <c r="L17" s="69" t="str">
        <f t="shared" si="0"/>
        <v>Link</v>
      </c>
      <c r="M17" s="216"/>
      <c r="P17" s="53"/>
      <c r="Q17" s="162"/>
    </row>
    <row r="18" spans="1:17" ht="18.95" customHeight="1" x14ac:dyDescent="0.25">
      <c r="A18" s="55"/>
      <c r="B18" s="55"/>
      <c r="C18" s="56"/>
      <c r="D18" s="57"/>
      <c r="E18" s="26" t="s">
        <v>198</v>
      </c>
      <c r="F18" s="278">
        <v>42.18</v>
      </c>
      <c r="G18" s="278">
        <v>42.18</v>
      </c>
      <c r="H18" s="373">
        <v>0</v>
      </c>
      <c r="I18" s="53">
        <v>0</v>
      </c>
      <c r="J18" s="53">
        <v>119.92000000000053</v>
      </c>
      <c r="K18" s="416">
        <v>0</v>
      </c>
      <c r="L18" s="69" t="str">
        <f t="shared" si="0"/>
        <v>Link</v>
      </c>
      <c r="M18" s="216"/>
      <c r="Q18" s="162"/>
    </row>
    <row r="19" spans="1:17" ht="18.95" customHeight="1" x14ac:dyDescent="0.25">
      <c r="A19" s="55"/>
      <c r="B19" s="55"/>
      <c r="C19" s="55"/>
      <c r="D19" s="57"/>
      <c r="E19" s="26" t="s">
        <v>15</v>
      </c>
      <c r="F19" s="278">
        <v>25.12</v>
      </c>
      <c r="G19" s="278">
        <v>25.12</v>
      </c>
      <c r="H19" s="373">
        <v>0</v>
      </c>
      <c r="I19" s="53">
        <v>0</v>
      </c>
      <c r="J19" s="53">
        <v>155.90000000000146</v>
      </c>
      <c r="K19" s="416">
        <v>0</v>
      </c>
      <c r="L19" s="69" t="str">
        <f t="shared" si="0"/>
        <v>Link</v>
      </c>
      <c r="M19" s="419"/>
      <c r="N19" s="53"/>
      <c r="Q19" s="162"/>
    </row>
    <row r="20" spans="1:17" ht="18.95" customHeight="1" x14ac:dyDescent="0.25">
      <c r="A20" s="55"/>
      <c r="B20" s="55"/>
      <c r="C20" s="56"/>
      <c r="D20" s="57"/>
      <c r="E20" s="26" t="s">
        <v>24</v>
      </c>
      <c r="F20" s="278">
        <v>52.43</v>
      </c>
      <c r="G20" s="278">
        <v>52.43</v>
      </c>
      <c r="H20" s="373">
        <v>0</v>
      </c>
      <c r="I20" s="53">
        <v>0</v>
      </c>
      <c r="J20" s="53">
        <v>745.43999999999505</v>
      </c>
      <c r="K20" s="416">
        <v>0</v>
      </c>
      <c r="L20" s="69" t="str">
        <f t="shared" si="0"/>
        <v>Link</v>
      </c>
      <c r="M20" s="207"/>
      <c r="N20" s="53"/>
      <c r="O20" s="53"/>
      <c r="P20" s="53"/>
      <c r="Q20" s="162"/>
    </row>
    <row r="21" spans="1:17" ht="18.95" customHeight="1" x14ac:dyDescent="0.25">
      <c r="A21" s="56"/>
      <c r="B21" s="169"/>
      <c r="C21" s="374"/>
      <c r="D21" s="57"/>
      <c r="E21" s="26" t="s">
        <v>259</v>
      </c>
      <c r="F21" s="278">
        <v>35.200000000000003</v>
      </c>
      <c r="G21" s="278">
        <v>35.917999999999999</v>
      </c>
      <c r="H21" s="373">
        <v>100</v>
      </c>
      <c r="I21" s="53">
        <v>3591.7999999999997</v>
      </c>
      <c r="J21" s="53">
        <v>-71.799999999999272</v>
      </c>
      <c r="K21" s="416">
        <v>-1.9989977170220961E-2</v>
      </c>
      <c r="L21" s="69" t="str">
        <f t="shared" si="0"/>
        <v>Link</v>
      </c>
      <c r="M21" s="207"/>
      <c r="N21" s="162"/>
      <c r="Q21" s="162"/>
    </row>
    <row r="22" spans="1:17" ht="18.95" customHeight="1" x14ac:dyDescent="0.25">
      <c r="A22" s="55"/>
      <c r="B22" s="55"/>
      <c r="C22" s="56"/>
      <c r="D22" s="57"/>
      <c r="E22" s="26" t="s">
        <v>50</v>
      </c>
      <c r="F22" s="278">
        <v>12.79</v>
      </c>
      <c r="G22" s="278">
        <v>17.122085038231006</v>
      </c>
      <c r="H22" s="373">
        <v>9678</v>
      </c>
      <c r="I22" s="53">
        <v>165707.53899999967</v>
      </c>
      <c r="J22" s="53">
        <v>-41925.918999999674</v>
      </c>
      <c r="K22" s="416">
        <v>-0.25301153618604988</v>
      </c>
      <c r="L22" s="69" t="str">
        <f t="shared" si="0"/>
        <v>Link</v>
      </c>
      <c r="M22" s="175"/>
      <c r="N22" s="68"/>
      <c r="O22" s="68"/>
      <c r="Q22" s="179"/>
    </row>
    <row r="23" spans="1:17" ht="18.95" customHeight="1" x14ac:dyDescent="0.25">
      <c r="A23" s="55"/>
      <c r="B23" s="55"/>
      <c r="C23" s="56"/>
      <c r="D23" s="57"/>
      <c r="E23" s="26" t="s">
        <v>34</v>
      </c>
      <c r="F23" s="278">
        <v>10.36</v>
      </c>
      <c r="G23" s="278">
        <v>15.848551454545465</v>
      </c>
      <c r="H23" s="373">
        <v>5500</v>
      </c>
      <c r="I23" s="53">
        <v>87167.033000000054</v>
      </c>
      <c r="J23" s="53">
        <v>-30187.033000000054</v>
      </c>
      <c r="K23" s="416">
        <v>-0.34631249867137315</v>
      </c>
      <c r="L23" s="69" t="str">
        <f t="shared" si="0"/>
        <v>Link</v>
      </c>
      <c r="M23" s="176"/>
      <c r="Q23" s="162"/>
    </row>
    <row r="24" spans="1:17" ht="18.95" customHeight="1" x14ac:dyDescent="0.25">
      <c r="A24" s="55"/>
      <c r="B24" s="55"/>
      <c r="C24" s="56"/>
      <c r="D24" s="57"/>
      <c r="E24" s="26" t="s">
        <v>245</v>
      </c>
      <c r="F24" s="278">
        <v>59.52</v>
      </c>
      <c r="G24" s="278">
        <v>56.99</v>
      </c>
      <c r="H24" s="373">
        <v>50</v>
      </c>
      <c r="I24" s="53">
        <v>2849.5</v>
      </c>
      <c r="J24" s="53">
        <v>126.5</v>
      </c>
      <c r="K24" s="416">
        <v>4.4393753290050908E-2</v>
      </c>
      <c r="L24" s="69" t="str">
        <f t="shared" si="0"/>
        <v>Link</v>
      </c>
      <c r="M24" s="175"/>
      <c r="N24" s="53"/>
      <c r="O24" s="68"/>
      <c r="Q24" s="162"/>
    </row>
    <row r="25" spans="1:17" ht="18.95" customHeight="1" x14ac:dyDescent="0.25">
      <c r="A25" s="55"/>
      <c r="B25" s="55"/>
      <c r="C25" s="56"/>
      <c r="D25" s="57"/>
      <c r="E25" s="26" t="s">
        <v>47</v>
      </c>
      <c r="F25" s="278">
        <v>89.14</v>
      </c>
      <c r="G25" s="278">
        <v>89.14</v>
      </c>
      <c r="H25" s="373">
        <v>0</v>
      </c>
      <c r="I25" s="53">
        <v>0</v>
      </c>
      <c r="J25" s="53">
        <v>-168.6200000000008</v>
      </c>
      <c r="K25" s="416">
        <v>0</v>
      </c>
      <c r="L25" s="69" t="str">
        <f t="shared" si="0"/>
        <v>Link</v>
      </c>
      <c r="M25" s="175"/>
      <c r="O25" s="383"/>
      <c r="P25" s="383"/>
      <c r="Q25" s="179"/>
    </row>
    <row r="26" spans="1:17" ht="18.95" customHeight="1" x14ac:dyDescent="0.25">
      <c r="A26" s="56"/>
      <c r="B26" s="55"/>
      <c r="C26" s="56"/>
      <c r="D26" s="57"/>
      <c r="E26" s="26" t="s">
        <v>200</v>
      </c>
      <c r="F26" s="278">
        <v>46.61</v>
      </c>
      <c r="G26" s="278">
        <v>46.61</v>
      </c>
      <c r="H26" s="373">
        <v>0</v>
      </c>
      <c r="I26" s="53">
        <v>0</v>
      </c>
      <c r="J26" s="53">
        <v>75.019999999999982</v>
      </c>
      <c r="K26" s="416">
        <v>0</v>
      </c>
      <c r="L26" s="69" t="str">
        <f t="shared" si="0"/>
        <v>Link</v>
      </c>
      <c r="M26" s="206"/>
      <c r="N26" s="53"/>
      <c r="O26" s="414"/>
      <c r="P26" s="414"/>
      <c r="Q26" s="162"/>
    </row>
    <row r="27" spans="1:17" ht="18.95" customHeight="1" x14ac:dyDescent="0.25">
      <c r="A27" s="66"/>
      <c r="B27" s="67"/>
      <c r="C27" s="66"/>
      <c r="D27" s="57"/>
      <c r="E27" s="26" t="s">
        <v>35</v>
      </c>
      <c r="F27" s="278">
        <v>26.45</v>
      </c>
      <c r="G27" s="278">
        <v>27.882153846153791</v>
      </c>
      <c r="H27" s="373">
        <v>130</v>
      </c>
      <c r="I27" s="53">
        <v>3624.679999999993</v>
      </c>
      <c r="J27" s="53">
        <v>-186.17999999999302</v>
      </c>
      <c r="K27" s="416">
        <v>-5.1364534248538721E-2</v>
      </c>
      <c r="L27" s="69" t="str">
        <f t="shared" si="0"/>
        <v>Link</v>
      </c>
      <c r="M27" s="175"/>
      <c r="Q27" s="162"/>
    </row>
    <row r="28" spans="1:17" ht="18.95" customHeight="1" x14ac:dyDescent="0.25">
      <c r="A28" s="55"/>
      <c r="B28" s="55"/>
      <c r="C28" s="56"/>
      <c r="E28" s="26" t="s">
        <v>201</v>
      </c>
      <c r="F28" s="278">
        <v>206.1592</v>
      </c>
      <c r="G28" s="278">
        <v>206.1592</v>
      </c>
      <c r="H28" s="373">
        <v>0</v>
      </c>
      <c r="I28" s="53">
        <v>0</v>
      </c>
      <c r="J28" s="53">
        <v>160.82999999999993</v>
      </c>
      <c r="K28" s="416">
        <v>0</v>
      </c>
      <c r="L28" s="69" t="str">
        <f t="shared" si="0"/>
        <v>Link</v>
      </c>
      <c r="M28" s="207"/>
      <c r="N28" s="53"/>
      <c r="Q28" s="162"/>
    </row>
    <row r="29" spans="1:17" ht="18.95" customHeight="1" x14ac:dyDescent="0.25">
      <c r="A29" s="55"/>
      <c r="B29" s="55"/>
      <c r="C29" s="56"/>
      <c r="E29" s="26" t="s">
        <v>196</v>
      </c>
      <c r="F29" s="278">
        <v>67.02</v>
      </c>
      <c r="G29" s="278">
        <v>67.02</v>
      </c>
      <c r="H29" s="373">
        <v>0</v>
      </c>
      <c r="I29" s="53">
        <v>0</v>
      </c>
      <c r="J29" s="53">
        <v>263.43000000000029</v>
      </c>
      <c r="K29" s="416">
        <v>0</v>
      </c>
      <c r="L29" s="69" t="str">
        <f t="shared" si="0"/>
        <v>Link</v>
      </c>
      <c r="M29" s="206"/>
      <c r="Q29" s="162"/>
    </row>
    <row r="30" spans="1:17" ht="18.95" customHeight="1" x14ac:dyDescent="0.25">
      <c r="A30" s="55"/>
      <c r="B30" s="55"/>
      <c r="C30" s="56"/>
      <c r="D30" s="57"/>
      <c r="E30" s="26" t="s">
        <v>39</v>
      </c>
      <c r="F30" s="278">
        <v>34.42</v>
      </c>
      <c r="G30" s="278">
        <v>34.42</v>
      </c>
      <c r="H30" s="373">
        <v>0</v>
      </c>
      <c r="I30" s="53">
        <v>0</v>
      </c>
      <c r="J30" s="53">
        <v>529.88000000000284</v>
      </c>
      <c r="K30" s="416">
        <v>0</v>
      </c>
      <c r="L30" s="69" t="str">
        <f t="shared" si="0"/>
        <v>Link</v>
      </c>
      <c r="M30" s="207"/>
      <c r="Q30" s="162"/>
    </row>
    <row r="31" spans="1:17" ht="18.95" customHeight="1" x14ac:dyDescent="0.25">
      <c r="A31" s="55"/>
      <c r="B31" s="55"/>
      <c r="C31" s="56"/>
      <c r="D31" s="57"/>
      <c r="E31" s="26" t="s">
        <v>0</v>
      </c>
      <c r="F31" s="278">
        <v>144.87</v>
      </c>
      <c r="G31" s="278">
        <v>144.87</v>
      </c>
      <c r="H31" s="373">
        <v>0</v>
      </c>
      <c r="I31" s="53">
        <v>0</v>
      </c>
      <c r="J31" s="53">
        <v>171.47000000000003</v>
      </c>
      <c r="K31" s="416">
        <v>0</v>
      </c>
      <c r="L31" s="69" t="str">
        <f t="shared" si="0"/>
        <v>Link</v>
      </c>
      <c r="M31" s="207"/>
      <c r="N31" s="53"/>
      <c r="Q31" s="162"/>
    </row>
    <row r="32" spans="1:17" ht="18.95" customHeight="1" x14ac:dyDescent="0.25">
      <c r="A32" s="56"/>
      <c r="B32" s="56"/>
      <c r="C32" s="56"/>
      <c r="D32" s="57"/>
      <c r="E32" s="26" t="s">
        <v>13</v>
      </c>
      <c r="F32" s="278">
        <v>47.13</v>
      </c>
      <c r="G32" s="278">
        <v>47.963333333333331</v>
      </c>
      <c r="H32" s="373">
        <v>150</v>
      </c>
      <c r="I32" s="53">
        <v>7194.5</v>
      </c>
      <c r="J32" s="53">
        <v>-125</v>
      </c>
      <c r="K32" s="416">
        <v>-1.737438320939597E-2</v>
      </c>
      <c r="L32" s="69" t="str">
        <f t="shared" si="0"/>
        <v>Link</v>
      </c>
      <c r="M32" s="207"/>
      <c r="N32" s="53"/>
      <c r="O32" s="53"/>
      <c r="P32" s="53"/>
      <c r="Q32" s="162"/>
    </row>
    <row r="33" spans="1:21" ht="18.95" customHeight="1" x14ac:dyDescent="0.25">
      <c r="A33" s="55"/>
      <c r="B33" s="56"/>
      <c r="C33" s="56"/>
      <c r="E33" s="26" t="s">
        <v>51</v>
      </c>
      <c r="F33" s="278">
        <v>132.46</v>
      </c>
      <c r="G33" s="278">
        <v>132.46</v>
      </c>
      <c r="H33" s="373">
        <v>0</v>
      </c>
      <c r="I33" s="53">
        <v>0</v>
      </c>
      <c r="J33" s="53">
        <v>176.70000000000073</v>
      </c>
      <c r="K33" s="416">
        <v>0</v>
      </c>
      <c r="L33" s="69" t="str">
        <f t="shared" si="0"/>
        <v>Link</v>
      </c>
      <c r="M33" s="216"/>
      <c r="N33" s="68"/>
      <c r="O33" s="68"/>
      <c r="Q33" s="162"/>
    </row>
    <row r="34" spans="1:21" ht="18.95" customHeight="1" x14ac:dyDescent="0.25">
      <c r="A34" s="55"/>
      <c r="B34" s="55"/>
      <c r="C34" s="56"/>
      <c r="D34" s="57"/>
      <c r="E34" s="26" t="s">
        <v>42</v>
      </c>
      <c r="F34" s="278">
        <v>86.77</v>
      </c>
      <c r="G34" s="278">
        <v>86.77</v>
      </c>
      <c r="H34" s="373">
        <v>0</v>
      </c>
      <c r="I34" s="53">
        <v>0</v>
      </c>
      <c r="J34" s="53">
        <v>128.08999999999833</v>
      </c>
      <c r="K34" s="416">
        <v>0</v>
      </c>
      <c r="L34" s="69" t="str">
        <f t="shared" si="0"/>
        <v>Link</v>
      </c>
      <c r="M34" s="175"/>
      <c r="N34" s="288"/>
      <c r="O34" s="68"/>
      <c r="Q34" s="162"/>
    </row>
    <row r="35" spans="1:21" ht="18.95" customHeight="1" x14ac:dyDescent="0.25">
      <c r="A35" s="55"/>
      <c r="B35" s="55"/>
      <c r="C35" s="56"/>
      <c r="D35" s="57"/>
      <c r="E35" s="26" t="s">
        <v>54</v>
      </c>
      <c r="F35" s="278">
        <v>102.13</v>
      </c>
      <c r="G35" s="278">
        <v>102.13</v>
      </c>
      <c r="H35" s="373">
        <v>0</v>
      </c>
      <c r="I35" s="53">
        <v>0</v>
      </c>
      <c r="J35" s="53">
        <v>114.84999999999991</v>
      </c>
      <c r="K35" s="416">
        <v>0</v>
      </c>
      <c r="L35" s="69" t="str">
        <f t="shared" si="0"/>
        <v>Link</v>
      </c>
      <c r="M35" s="216"/>
      <c r="N35" s="53"/>
      <c r="Q35" s="162"/>
    </row>
    <row r="36" spans="1:21" ht="18.95" customHeight="1" x14ac:dyDescent="0.25">
      <c r="A36" s="55"/>
      <c r="B36" s="55"/>
      <c r="C36" s="56"/>
      <c r="D36" s="57"/>
      <c r="E36" s="26" t="s">
        <v>199</v>
      </c>
      <c r="F36" s="278">
        <v>50</v>
      </c>
      <c r="G36" s="278">
        <v>48.093499999999992</v>
      </c>
      <c r="H36" s="373">
        <v>80</v>
      </c>
      <c r="I36" s="53">
        <v>3847.4799999999996</v>
      </c>
      <c r="J36" s="53">
        <v>152.52000000000044</v>
      </c>
      <c r="K36" s="416">
        <v>3.964153159990453E-2</v>
      </c>
      <c r="L36" s="69" t="str">
        <f t="shared" si="0"/>
        <v>Link</v>
      </c>
      <c r="M36" s="207"/>
      <c r="P36" s="53"/>
      <c r="Q36" s="162"/>
      <c r="T36" s="414"/>
      <c r="U36" s="414"/>
    </row>
    <row r="37" spans="1:21" ht="18.95" customHeight="1" x14ac:dyDescent="0.25">
      <c r="A37" s="169"/>
      <c r="B37" s="55"/>
      <c r="C37" s="56"/>
      <c r="D37" s="57"/>
      <c r="E37" s="26" t="s">
        <v>53</v>
      </c>
      <c r="F37" s="278">
        <v>53.67</v>
      </c>
      <c r="G37" s="278">
        <v>53.67</v>
      </c>
      <c r="H37" s="373">
        <v>0</v>
      </c>
      <c r="I37" s="53">
        <v>0</v>
      </c>
      <c r="J37" s="53">
        <v>33.940000000000055</v>
      </c>
      <c r="K37" s="416">
        <v>0</v>
      </c>
      <c r="L37" s="69" t="str">
        <f t="shared" si="0"/>
        <v>Link</v>
      </c>
      <c r="M37" s="422"/>
      <c r="Q37" s="162"/>
    </row>
    <row r="38" spans="1:21" ht="18.95" customHeight="1" x14ac:dyDescent="0.25">
      <c r="A38" s="55"/>
      <c r="B38" s="55"/>
      <c r="C38" s="56"/>
      <c r="D38" s="57"/>
      <c r="E38" s="26"/>
      <c r="H38" s="373"/>
      <c r="K38" s="416"/>
      <c r="L38" s="69"/>
      <c r="M38" s="176"/>
      <c r="N38" s="68"/>
      <c r="O38" s="68"/>
      <c r="Q38" s="162"/>
    </row>
    <row r="39" spans="1:21" ht="18.95" customHeight="1" x14ac:dyDescent="0.25">
      <c r="A39" s="55"/>
      <c r="B39" s="55"/>
      <c r="C39" s="56"/>
      <c r="D39" s="57"/>
      <c r="E39" s="26"/>
      <c r="H39" s="373"/>
      <c r="K39" s="416"/>
      <c r="L39" s="69"/>
      <c r="M39" s="176"/>
      <c r="N39" s="179"/>
      <c r="Q39" s="162"/>
    </row>
    <row r="40" spans="1:21" ht="18.95" customHeight="1" x14ac:dyDescent="0.25">
      <c r="A40" s="56"/>
      <c r="B40" s="56"/>
      <c r="C40" s="56"/>
    </row>
    <row r="41" spans="1:21" ht="18.95" customHeight="1" x14ac:dyDescent="0.25">
      <c r="A41" s="55"/>
      <c r="B41" s="55"/>
      <c r="C41" s="56"/>
    </row>
  </sheetData>
  <sortState ref="A2:U41">
    <sortCondition ref="E1"/>
  </sortState>
  <conditionalFormatting sqref="J2 J16:J18 J7:J10 J4 J20 J12 J22:J34 J14">
    <cfRule type="expression" dxfId="590" priority="188">
      <formula>$J2&lt;0</formula>
    </cfRule>
  </conditionalFormatting>
  <conditionalFormatting sqref="J2 J16:J18 J7:J10 J4 J20 J12 J22:J34 J14">
    <cfRule type="expression" dxfId="589" priority="187">
      <formula>$J2&gt;0</formula>
    </cfRule>
  </conditionalFormatting>
  <conditionalFormatting sqref="H38">
    <cfRule type="colorScale" priority="18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 B37:B38 E16:E18 E7:E10 E4 E20 E12 E22:E34 B40 E14">
    <cfRule type="expression" dxfId="588" priority="182">
      <formula>E2=0</formula>
    </cfRule>
  </conditionalFormatting>
  <conditionalFormatting sqref="G2 G16:G18 G7:G10 G4 G20 G12 G22:G34 G14">
    <cfRule type="expression" dxfId="587" priority="180">
      <formula>H2=0</formula>
    </cfRule>
  </conditionalFormatting>
  <conditionalFormatting sqref="Q13">
    <cfRule type="expression" dxfId="586" priority="178">
      <formula>R13=0</formula>
    </cfRule>
  </conditionalFormatting>
  <conditionalFormatting sqref="F2 F16:F18 F7:F10 F4 F20 F12 F22:F34 F14">
    <cfRule type="expression" dxfId="585" priority="177">
      <formula>H2=0</formula>
    </cfRule>
  </conditionalFormatting>
  <conditionalFormatting sqref="P22">
    <cfRule type="expression" dxfId="584" priority="176">
      <formula>R22=0</formula>
    </cfRule>
  </conditionalFormatting>
  <conditionalFormatting sqref="H2 H16:H18 H7:H10 H4 H20 H12 H22:H34 H14">
    <cfRule type="expression" dxfId="583" priority="174">
      <formula>H2=0</formula>
    </cfRule>
  </conditionalFormatting>
  <conditionalFormatting sqref="P19">
    <cfRule type="expression" dxfId="582" priority="173">
      <formula>P19=0</formula>
    </cfRule>
  </conditionalFormatting>
  <conditionalFormatting sqref="Q12">
    <cfRule type="expression" dxfId="581" priority="172">
      <formula>Q12=0</formula>
    </cfRule>
  </conditionalFormatting>
  <conditionalFormatting sqref="O9">
    <cfRule type="expression" dxfId="580" priority="171">
      <formula>O9=0</formula>
    </cfRule>
  </conditionalFormatting>
  <conditionalFormatting sqref="I2 I16:I18 I7:I10 I4 I20 I12 I22:I34 I14">
    <cfRule type="expression" dxfId="579" priority="170">
      <formula>H2=0</formula>
    </cfRule>
  </conditionalFormatting>
  <conditionalFormatting sqref="P18">
    <cfRule type="expression" dxfId="578" priority="169">
      <formula>O18=0</formula>
    </cfRule>
  </conditionalFormatting>
  <conditionalFormatting sqref="Q11">
    <cfRule type="expression" dxfId="577" priority="168">
      <formula>P11=0</formula>
    </cfRule>
  </conditionalFormatting>
  <conditionalFormatting sqref="H38">
    <cfRule type="expression" dxfId="576" priority="167">
      <formula>E38=0</formula>
    </cfRule>
  </conditionalFormatting>
  <conditionalFormatting sqref="G29">
    <cfRule type="expression" dxfId="575" priority="162">
      <formula>H29=0</formula>
    </cfRule>
  </conditionalFormatting>
  <conditionalFormatting sqref="E23:E32">
    <cfRule type="expression" dxfId="574" priority="159">
      <formula>H23=0</formula>
    </cfRule>
  </conditionalFormatting>
  <conditionalFormatting sqref="C37">
    <cfRule type="expression" dxfId="573" priority="156">
      <formula>E37=0</formula>
    </cfRule>
  </conditionalFormatting>
  <conditionalFormatting sqref="B6">
    <cfRule type="expression" dxfId="572" priority="274">
      <formula>E35=0</formula>
    </cfRule>
  </conditionalFormatting>
  <conditionalFormatting sqref="C6">
    <cfRule type="expression" dxfId="571" priority="275">
      <formula>E35=0</formula>
    </cfRule>
  </conditionalFormatting>
  <conditionalFormatting sqref="J15">
    <cfRule type="expression" dxfId="570" priority="152">
      <formula>$J15&lt;0</formula>
    </cfRule>
  </conditionalFormatting>
  <conditionalFormatting sqref="J15">
    <cfRule type="expression" dxfId="569" priority="151">
      <formula>$J15&gt;0</formula>
    </cfRule>
  </conditionalFormatting>
  <conditionalFormatting sqref="E15">
    <cfRule type="expression" dxfId="568" priority="149">
      <formula>H15=0</formula>
    </cfRule>
  </conditionalFormatting>
  <conditionalFormatting sqref="G15">
    <cfRule type="expression" dxfId="567" priority="148">
      <formula>H15=0</formula>
    </cfRule>
  </conditionalFormatting>
  <conditionalFormatting sqref="F15">
    <cfRule type="expression" dxfId="566" priority="147">
      <formula>H15=0</formula>
    </cfRule>
  </conditionalFormatting>
  <conditionalFormatting sqref="H15">
    <cfRule type="expression" dxfId="565" priority="146">
      <formula>H15=0</formula>
    </cfRule>
  </conditionalFormatting>
  <conditionalFormatting sqref="I15">
    <cfRule type="expression" dxfId="564" priority="145">
      <formula>H15=0</formula>
    </cfRule>
  </conditionalFormatting>
  <conditionalFormatting sqref="J3">
    <cfRule type="expression" dxfId="563" priority="125">
      <formula>$J3&lt;0</formula>
    </cfRule>
  </conditionalFormatting>
  <conditionalFormatting sqref="J3">
    <cfRule type="expression" dxfId="562" priority="124">
      <formula>$J3&gt;0</formula>
    </cfRule>
  </conditionalFormatting>
  <conditionalFormatting sqref="E3">
    <cfRule type="expression" dxfId="561" priority="122">
      <formula>H3=0</formula>
    </cfRule>
  </conditionalFormatting>
  <conditionalFormatting sqref="G3">
    <cfRule type="expression" dxfId="560" priority="121">
      <formula>H3=0</formula>
    </cfRule>
  </conditionalFormatting>
  <conditionalFormatting sqref="F3">
    <cfRule type="expression" dxfId="559" priority="120">
      <formula>H3=0</formula>
    </cfRule>
  </conditionalFormatting>
  <conditionalFormatting sqref="H3">
    <cfRule type="expression" dxfId="558" priority="119">
      <formula>H3=0</formula>
    </cfRule>
  </conditionalFormatting>
  <conditionalFormatting sqref="I3">
    <cfRule type="expression" dxfId="557" priority="118">
      <formula>H3=0</formula>
    </cfRule>
  </conditionalFormatting>
  <conditionalFormatting sqref="J5">
    <cfRule type="expression" dxfId="556" priority="114">
      <formula>$J5&lt;0</formula>
    </cfRule>
  </conditionalFormatting>
  <conditionalFormatting sqref="J5">
    <cfRule type="expression" dxfId="555" priority="113">
      <formula>$J5&gt;0</formula>
    </cfRule>
  </conditionalFormatting>
  <conditionalFormatting sqref="E5">
    <cfRule type="expression" dxfId="554" priority="111">
      <formula>H5=0</formula>
    </cfRule>
  </conditionalFormatting>
  <conditionalFormatting sqref="G5">
    <cfRule type="expression" dxfId="553" priority="110">
      <formula>H5=0</formula>
    </cfRule>
  </conditionalFormatting>
  <conditionalFormatting sqref="F5">
    <cfRule type="expression" dxfId="552" priority="109">
      <formula>H5=0</formula>
    </cfRule>
  </conditionalFormatting>
  <conditionalFormatting sqref="H5">
    <cfRule type="expression" dxfId="551" priority="108">
      <formula>H5=0</formula>
    </cfRule>
  </conditionalFormatting>
  <conditionalFormatting sqref="I5">
    <cfRule type="expression" dxfId="550" priority="107">
      <formula>H5=0</formula>
    </cfRule>
  </conditionalFormatting>
  <conditionalFormatting sqref="K2:K5 K22:K35 K7:K12 K14:K20">
    <cfRule type="expression" dxfId="549" priority="61">
      <formula>$K2=0</formula>
    </cfRule>
    <cfRule type="expression" dxfId="548" priority="104">
      <formula>$J2&lt;0</formula>
    </cfRule>
  </conditionalFormatting>
  <conditionalFormatting sqref="K2:K5 K22:K35 K7:K12 K14:K20">
    <cfRule type="expression" dxfId="547" priority="105">
      <formula>$J2&gt;0</formula>
    </cfRule>
  </conditionalFormatting>
  <conditionalFormatting sqref="J35">
    <cfRule type="expression" dxfId="546" priority="88">
      <formula>$J35&lt;0</formula>
    </cfRule>
  </conditionalFormatting>
  <conditionalFormatting sqref="J35">
    <cfRule type="expression" dxfId="545" priority="87">
      <formula>$J35&gt;0</formula>
    </cfRule>
  </conditionalFormatting>
  <conditionalFormatting sqref="E35">
    <cfRule type="expression" dxfId="544" priority="86">
      <formula>H35=0</formula>
    </cfRule>
  </conditionalFormatting>
  <conditionalFormatting sqref="G35">
    <cfRule type="expression" dxfId="543" priority="85">
      <formula>H35=0</formula>
    </cfRule>
  </conditionalFormatting>
  <conditionalFormatting sqref="F35">
    <cfRule type="expression" dxfId="542" priority="84">
      <formula>H35=0</formula>
    </cfRule>
  </conditionalFormatting>
  <conditionalFormatting sqref="H35">
    <cfRule type="expression" dxfId="541" priority="83">
      <formula>H35=0</formula>
    </cfRule>
  </conditionalFormatting>
  <conditionalFormatting sqref="I35">
    <cfRule type="expression" dxfId="540" priority="82">
      <formula>H35=0</formula>
    </cfRule>
  </conditionalFormatting>
  <conditionalFormatting sqref="J19">
    <cfRule type="expression" dxfId="539" priority="79">
      <formula>$J19&lt;0</formula>
    </cfRule>
  </conditionalFormatting>
  <conditionalFormatting sqref="J19">
    <cfRule type="expression" dxfId="538" priority="78">
      <formula>$J19&gt;0</formula>
    </cfRule>
  </conditionalFormatting>
  <conditionalFormatting sqref="E19">
    <cfRule type="expression" dxfId="537" priority="77">
      <formula>H19=0</formula>
    </cfRule>
  </conditionalFormatting>
  <conditionalFormatting sqref="G19">
    <cfRule type="expression" dxfId="536" priority="76">
      <formula>H19=0</formula>
    </cfRule>
  </conditionalFormatting>
  <conditionalFormatting sqref="F19">
    <cfRule type="expression" dxfId="535" priority="75">
      <formula>H19=0</formula>
    </cfRule>
  </conditionalFormatting>
  <conditionalFormatting sqref="H19">
    <cfRule type="expression" dxfId="534" priority="74">
      <formula>H19=0</formula>
    </cfRule>
  </conditionalFormatting>
  <conditionalFormatting sqref="I19">
    <cfRule type="expression" dxfId="533" priority="73">
      <formula>H19=0</formula>
    </cfRule>
  </conditionalFormatting>
  <conditionalFormatting sqref="J11">
    <cfRule type="expression" dxfId="532" priority="70">
      <formula>$J11&lt;0</formula>
    </cfRule>
  </conditionalFormatting>
  <conditionalFormatting sqref="J11">
    <cfRule type="expression" dxfId="531" priority="69">
      <formula>$J11&gt;0</formula>
    </cfRule>
  </conditionalFormatting>
  <conditionalFormatting sqref="E11">
    <cfRule type="expression" dxfId="530" priority="68">
      <formula>H11=0</formula>
    </cfRule>
  </conditionalFormatting>
  <conditionalFormatting sqref="G11">
    <cfRule type="expression" dxfId="529" priority="67">
      <formula>H11=0</formula>
    </cfRule>
  </conditionalFormatting>
  <conditionalFormatting sqref="F11">
    <cfRule type="expression" dxfId="528" priority="66">
      <formula>H11=0</formula>
    </cfRule>
  </conditionalFormatting>
  <conditionalFormatting sqref="H11">
    <cfRule type="expression" dxfId="527" priority="65">
      <formula>H11=0</formula>
    </cfRule>
  </conditionalFormatting>
  <conditionalFormatting sqref="I11">
    <cfRule type="expression" dxfId="526" priority="64">
      <formula>H11=0</formula>
    </cfRule>
  </conditionalFormatting>
  <conditionalFormatting sqref="J36">
    <cfRule type="expression" dxfId="525" priority="60">
      <formula>$J36&lt;0</formula>
    </cfRule>
  </conditionalFormatting>
  <conditionalFormatting sqref="J36">
    <cfRule type="expression" dxfId="524" priority="59">
      <formula>$J36&gt;0</formula>
    </cfRule>
  </conditionalFormatting>
  <conditionalFormatting sqref="E36">
    <cfRule type="expression" dxfId="523" priority="58">
      <formula>H36=0</formula>
    </cfRule>
  </conditionalFormatting>
  <conditionalFormatting sqref="G36">
    <cfRule type="expression" dxfId="522" priority="57">
      <formula>H36=0</formula>
    </cfRule>
  </conditionalFormatting>
  <conditionalFormatting sqref="F36">
    <cfRule type="expression" dxfId="521" priority="56">
      <formula>H36=0</formula>
    </cfRule>
  </conditionalFormatting>
  <conditionalFormatting sqref="H36">
    <cfRule type="expression" dxfId="520" priority="55">
      <formula>H36=0</formula>
    </cfRule>
  </conditionalFormatting>
  <conditionalFormatting sqref="I36">
    <cfRule type="expression" dxfId="519" priority="54">
      <formula>H36=0</formula>
    </cfRule>
  </conditionalFormatting>
  <conditionalFormatting sqref="K36">
    <cfRule type="expression" dxfId="518" priority="51">
      <formula>$K36=0</formula>
    </cfRule>
    <cfRule type="expression" dxfId="517" priority="52">
      <formula>$J36&lt;0</formula>
    </cfRule>
  </conditionalFormatting>
  <conditionalFormatting sqref="K36">
    <cfRule type="expression" dxfId="516" priority="53">
      <formula>$J36&gt;0</formula>
    </cfRule>
  </conditionalFormatting>
  <conditionalFormatting sqref="K21">
    <cfRule type="expression" dxfId="515" priority="41">
      <formula>$K21=0</formula>
    </cfRule>
    <cfRule type="expression" dxfId="514" priority="49">
      <formula>$J21&lt;0</formula>
    </cfRule>
  </conditionalFormatting>
  <conditionalFormatting sqref="K21">
    <cfRule type="expression" dxfId="513" priority="50">
      <formula>$J21&gt;0</formula>
    </cfRule>
  </conditionalFormatting>
  <conditionalFormatting sqref="J21">
    <cfRule type="expression" dxfId="512" priority="48">
      <formula>$J21&lt;0</formula>
    </cfRule>
  </conditionalFormatting>
  <conditionalFormatting sqref="J21">
    <cfRule type="expression" dxfId="511" priority="47">
      <formula>$J21&gt;0</formula>
    </cfRule>
  </conditionalFormatting>
  <conditionalFormatting sqref="E21">
    <cfRule type="expression" dxfId="510" priority="46">
      <formula>H21=0</formula>
    </cfRule>
  </conditionalFormatting>
  <conditionalFormatting sqref="G21">
    <cfRule type="expression" dxfId="509" priority="45">
      <formula>H21=0</formula>
    </cfRule>
  </conditionalFormatting>
  <conditionalFormatting sqref="F21">
    <cfRule type="expression" dxfId="508" priority="44">
      <formula>H21=0</formula>
    </cfRule>
  </conditionalFormatting>
  <conditionalFormatting sqref="H21">
    <cfRule type="expression" dxfId="507" priority="43">
      <formula>H21=0</formula>
    </cfRule>
  </conditionalFormatting>
  <conditionalFormatting sqref="I21">
    <cfRule type="expression" dxfId="506" priority="42">
      <formula>H21=0</formula>
    </cfRule>
  </conditionalFormatting>
  <conditionalFormatting sqref="K37">
    <cfRule type="expression" dxfId="505" priority="31">
      <formula>$K37=0</formula>
    </cfRule>
    <cfRule type="expression" dxfId="504" priority="39">
      <formula>$J37&lt;0</formula>
    </cfRule>
  </conditionalFormatting>
  <conditionalFormatting sqref="K37">
    <cfRule type="expression" dxfId="503" priority="40">
      <formula>$J37&gt;0</formula>
    </cfRule>
  </conditionalFormatting>
  <conditionalFormatting sqref="J37">
    <cfRule type="expression" dxfId="502" priority="38">
      <formula>$J37&lt;0</formula>
    </cfRule>
  </conditionalFormatting>
  <conditionalFormatting sqref="J37">
    <cfRule type="expression" dxfId="501" priority="37">
      <formula>$J37&gt;0</formula>
    </cfRule>
  </conditionalFormatting>
  <conditionalFormatting sqref="E37">
    <cfRule type="expression" dxfId="500" priority="36">
      <formula>H37=0</formula>
    </cfRule>
  </conditionalFormatting>
  <conditionalFormatting sqref="G37">
    <cfRule type="expression" dxfId="499" priority="35">
      <formula>H37=0</formula>
    </cfRule>
  </conditionalFormatting>
  <conditionalFormatting sqref="F37">
    <cfRule type="expression" dxfId="498" priority="34">
      <formula>H37=0</formula>
    </cfRule>
  </conditionalFormatting>
  <conditionalFormatting sqref="H37">
    <cfRule type="expression" dxfId="497" priority="33">
      <formula>H37=0</formula>
    </cfRule>
  </conditionalFormatting>
  <conditionalFormatting sqref="I37">
    <cfRule type="expression" dxfId="496" priority="32">
      <formula>H37=0</formula>
    </cfRule>
  </conditionalFormatting>
  <conditionalFormatting sqref="J6">
    <cfRule type="expression" dxfId="495" priority="20">
      <formula>$J6&lt;0</formula>
    </cfRule>
  </conditionalFormatting>
  <conditionalFormatting sqref="J6">
    <cfRule type="expression" dxfId="494" priority="19">
      <formula>$J6&gt;0</formula>
    </cfRule>
  </conditionalFormatting>
  <conditionalFormatting sqref="E6">
    <cfRule type="expression" dxfId="493" priority="18">
      <formula>H6=0</formula>
    </cfRule>
  </conditionalFormatting>
  <conditionalFormatting sqref="G6">
    <cfRule type="expression" dxfId="492" priority="17">
      <formula>H6=0</formula>
    </cfRule>
  </conditionalFormatting>
  <conditionalFormatting sqref="F6">
    <cfRule type="expression" dxfId="491" priority="16">
      <formula>H6=0</formula>
    </cfRule>
  </conditionalFormatting>
  <conditionalFormatting sqref="H6">
    <cfRule type="expression" dxfId="490" priority="15">
      <formula>H6=0</formula>
    </cfRule>
  </conditionalFormatting>
  <conditionalFormatting sqref="I6">
    <cfRule type="expression" dxfId="489" priority="14">
      <formula>H6=0</formula>
    </cfRule>
  </conditionalFormatting>
  <conditionalFormatting sqref="K6">
    <cfRule type="expression" dxfId="488" priority="11">
      <formula>$K6=0</formula>
    </cfRule>
    <cfRule type="expression" dxfId="487" priority="12">
      <formula>$J6&lt;0</formula>
    </cfRule>
  </conditionalFormatting>
  <conditionalFormatting sqref="K6">
    <cfRule type="expression" dxfId="486" priority="13">
      <formula>$J6&gt;0</formula>
    </cfRule>
  </conditionalFormatting>
  <conditionalFormatting sqref="K13">
    <cfRule type="expression" dxfId="485" priority="1">
      <formula>$K13=0</formula>
    </cfRule>
    <cfRule type="expression" dxfId="484" priority="9">
      <formula>$J13&lt;0</formula>
    </cfRule>
  </conditionalFormatting>
  <conditionalFormatting sqref="K13">
    <cfRule type="expression" dxfId="483" priority="10">
      <formula>$J13&gt;0</formula>
    </cfRule>
  </conditionalFormatting>
  <conditionalFormatting sqref="J13">
    <cfRule type="expression" dxfId="482" priority="8">
      <formula>$J13&lt;0</formula>
    </cfRule>
  </conditionalFormatting>
  <conditionalFormatting sqref="J13">
    <cfRule type="expression" dxfId="481" priority="7">
      <formula>$J13&gt;0</formula>
    </cfRule>
  </conditionalFormatting>
  <conditionalFormatting sqref="E13">
    <cfRule type="expression" dxfId="480" priority="6">
      <formula>H13=0</formula>
    </cfRule>
  </conditionalFormatting>
  <conditionalFormatting sqref="G13">
    <cfRule type="expression" dxfId="479" priority="5">
      <formula>H13=0</formula>
    </cfRule>
  </conditionalFormatting>
  <conditionalFormatting sqref="F13">
    <cfRule type="expression" dxfId="478" priority="4">
      <formula>H13=0</formula>
    </cfRule>
  </conditionalFormatting>
  <conditionalFormatting sqref="H13">
    <cfRule type="expression" dxfId="477" priority="3">
      <formula>H13=0</formula>
    </cfRule>
  </conditionalFormatting>
  <conditionalFormatting sqref="I13">
    <cfRule type="expression" dxfId="476" priority="2">
      <formula>H13=0</formula>
    </cfRule>
  </conditionalFormatting>
  <hyperlinks>
    <hyperlink ref="E22" location="MRO!A1" display="MRO"/>
    <hyperlink ref="E21" location="KR!A1" display="KR"/>
    <hyperlink ref="E11" location="F!A1" display="F"/>
    <hyperlink ref="E8" location="CPN!A1" display="CPN"/>
    <hyperlink ref="E24" location="NKE!A1" display="NKE"/>
    <hyperlink ref="E23" location="MU!A1" display="MU"/>
    <hyperlink ref="E18" location="IP!A1" display="IP"/>
    <hyperlink ref="E17" location="INTC!A1" display="INTC"/>
    <hyperlink ref="E16" location="HES!A1" display="HES"/>
    <hyperlink ref="E34" location="UNP!A1" display="UNP"/>
    <hyperlink ref="E28" location="SPY!A1" display="SPY"/>
    <hyperlink ref="E29" location="SWKS!A1" display="SWKS"/>
    <hyperlink ref="E7" location="CNI!A1" display="CNI"/>
    <hyperlink ref="E36" location="WFC!A1" display="WFC"/>
    <hyperlink ref="E2" location="AA!A1" display="AA"/>
    <hyperlink ref="E19" location="KATE!A1" display="KATE"/>
    <hyperlink ref="E26" location="NWL!A1" display="NWL"/>
    <hyperlink ref="E20" location="KORS!A1" display="KORS"/>
    <hyperlink ref="E3" location="ALL!A1" display="ALL"/>
    <hyperlink ref="E25" location="NSC!A1" display="NSC"/>
    <hyperlink ref="E27" location="SCTY!A1" display="SCTY"/>
    <hyperlink ref="E4" location="AVGO!A1" display="AVGO"/>
    <hyperlink ref="E32" location="UAL!A1" display="UAL"/>
    <hyperlink ref="E6" location="CAH!A1" display="CAH"/>
    <hyperlink ref="E9" location="DAL!A1" display="DAL"/>
    <hyperlink ref="E10" location="DIS!A1" display="DIS"/>
    <hyperlink ref="E12" location="FTR!A1" display="FTR"/>
    <hyperlink ref="E13" location="GILD!A1" display="GILD"/>
    <hyperlink ref="E37" location="WWD!A1" display="WWD"/>
    <hyperlink ref="E14" location="GIS!A1" display="GIS"/>
    <hyperlink ref="E15" location="GM!A1" display="GM"/>
    <hyperlink ref="E31" location="TMO!A1" display="TMO"/>
    <hyperlink ref="E30" location="TKR!A1" display="TKR"/>
    <hyperlink ref="E35" location="UTX!A1" display="UTX"/>
    <hyperlink ref="E33" location="UNH!A1" display="UNH"/>
    <hyperlink ref="E5" location="BIIB!A1" display="BIIB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25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90"/>
    <col min="5" max="5" width="9.140625" style="2"/>
    <col min="6" max="6" width="10.5703125" style="2" customWidth="1"/>
    <col min="7" max="7" width="10.7109375" bestFit="1" customWidth="1"/>
    <col min="8" max="8" width="10.5703125" style="81" bestFit="1" customWidth="1"/>
    <col min="9" max="9" width="12.28515625" style="9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45" bestFit="1" customWidth="1"/>
    <col min="21" max="21" width="21.7109375" style="3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92</v>
      </c>
      <c r="F1" s="24" t="s">
        <v>60</v>
      </c>
      <c r="G1" s="13" t="s">
        <v>3</v>
      </c>
      <c r="H1" s="86" t="s">
        <v>6</v>
      </c>
      <c r="I1" s="88" t="s">
        <v>7</v>
      </c>
      <c r="J1" s="24" t="s">
        <v>91</v>
      </c>
      <c r="K1" s="24" t="s">
        <v>61</v>
      </c>
      <c r="L1" s="13" t="s">
        <v>37</v>
      </c>
      <c r="M1" s="24" t="s">
        <v>38</v>
      </c>
      <c r="T1" s="46" t="s">
        <v>70</v>
      </c>
      <c r="U1" s="36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130</v>
      </c>
    </row>
    <row r="2" spans="1:41" x14ac:dyDescent="0.25">
      <c r="A2" s="6" t="s">
        <v>50</v>
      </c>
      <c r="B2" s="84">
        <v>42187</v>
      </c>
      <c r="C2" s="7">
        <v>1000</v>
      </c>
      <c r="D2" s="89">
        <v>27.25</v>
      </c>
      <c r="E2" s="47">
        <v>0</v>
      </c>
      <c r="F2" s="47">
        <f>C2*D2+E2</f>
        <v>27250</v>
      </c>
      <c r="G2" s="84">
        <v>42187</v>
      </c>
      <c r="H2" s="92">
        <v>2000</v>
      </c>
      <c r="I2" s="89">
        <v>27.34</v>
      </c>
      <c r="J2" s="47">
        <v>-5.49</v>
      </c>
      <c r="K2" s="47">
        <f>H2*I2-J2</f>
        <v>54685.49</v>
      </c>
      <c r="L2" s="1">
        <v>42257</v>
      </c>
      <c r="M2" s="47">
        <v>850.5</v>
      </c>
      <c r="O2" s="13" t="s">
        <v>57</v>
      </c>
      <c r="Q2">
        <f>C130-H130</f>
        <v>9678</v>
      </c>
      <c r="W2" s="143">
        <v>42493</v>
      </c>
      <c r="X2" s="12">
        <v>13.14</v>
      </c>
      <c r="Y2" s="12">
        <v>13.39</v>
      </c>
      <c r="Z2" s="12">
        <v>12.51</v>
      </c>
      <c r="AA2" s="12">
        <v>12.79</v>
      </c>
      <c r="AB2" s="105">
        <v>25313200</v>
      </c>
      <c r="AC2" s="12">
        <v>12.79</v>
      </c>
      <c r="AD2">
        <f t="shared" ref="AD2:AD14" si="0">Y2-Z2</f>
        <v>0.88000000000000078</v>
      </c>
      <c r="AE2" s="148">
        <f t="shared" ref="AE2:AE14" si="1">AC2/AC3-1</f>
        <v>-5.6088560885608985E-2</v>
      </c>
    </row>
    <row r="3" spans="1:41" x14ac:dyDescent="0.25">
      <c r="A3" s="26" t="s">
        <v>71</v>
      </c>
      <c r="B3" s="84">
        <v>42187</v>
      </c>
      <c r="C3" s="7">
        <v>80</v>
      </c>
      <c r="D3" s="89">
        <v>27.152249999999999</v>
      </c>
      <c r="E3" s="47">
        <v>0</v>
      </c>
      <c r="F3" s="47">
        <f t="shared" ref="F3:F66" si="2">C3*D3+E3</f>
        <v>2172.1799999999998</v>
      </c>
      <c r="G3" s="84">
        <v>42199</v>
      </c>
      <c r="H3" s="92">
        <v>102</v>
      </c>
      <c r="I3" s="89">
        <v>25.28</v>
      </c>
      <c r="J3" s="47">
        <v>0.05</v>
      </c>
      <c r="K3" s="47">
        <f t="shared" ref="K3:K9" si="3">H3*I3-J3</f>
        <v>2578.5099999999998</v>
      </c>
      <c r="L3" s="1">
        <v>42439</v>
      </c>
      <c r="M3" s="47">
        <v>483.9</v>
      </c>
      <c r="O3" s="13" t="s">
        <v>58</v>
      </c>
      <c r="Q3" s="252">
        <f>IF(Q2=0, Q4, (F130-K130-M130)/Q2)</f>
        <v>17.122085038231006</v>
      </c>
      <c r="W3" s="143">
        <v>42492</v>
      </c>
      <c r="X3" s="12">
        <v>14.02</v>
      </c>
      <c r="Y3" s="12">
        <v>14.08</v>
      </c>
      <c r="Z3" s="12">
        <v>13.12</v>
      </c>
      <c r="AA3" s="12">
        <v>13.55</v>
      </c>
      <c r="AB3" s="105">
        <v>26192300</v>
      </c>
      <c r="AC3" s="12">
        <v>13.55</v>
      </c>
      <c r="AD3">
        <f t="shared" si="0"/>
        <v>0.96000000000000085</v>
      </c>
      <c r="AE3" s="148">
        <f t="shared" si="1"/>
        <v>-3.8325053229240513E-2</v>
      </c>
      <c r="AL3" s="260"/>
      <c r="AO3" s="260"/>
    </row>
    <row r="4" spans="1:41" x14ac:dyDescent="0.25">
      <c r="B4" s="84">
        <v>42187</v>
      </c>
      <c r="C4" s="7">
        <v>1000</v>
      </c>
      <c r="D4" s="89">
        <v>27.1</v>
      </c>
      <c r="E4" s="47">
        <v>0</v>
      </c>
      <c r="F4" s="47">
        <f t="shared" si="2"/>
        <v>27100</v>
      </c>
      <c r="G4" s="84">
        <v>42227</v>
      </c>
      <c r="H4" s="92">
        <v>200</v>
      </c>
      <c r="I4" s="89">
        <v>19.649999999999999</v>
      </c>
      <c r="J4" s="47">
        <v>7.0000000000000007E-2</v>
      </c>
      <c r="K4" s="47">
        <f t="shared" si="3"/>
        <v>3929.9299999999994</v>
      </c>
      <c r="O4" s="13" t="s">
        <v>66</v>
      </c>
      <c r="Q4" s="59">
        <v>12.79</v>
      </c>
      <c r="W4" s="143">
        <v>42489</v>
      </c>
      <c r="X4" s="12">
        <v>14.54</v>
      </c>
      <c r="Y4" s="12">
        <v>14.88</v>
      </c>
      <c r="Z4" s="12">
        <v>13.72</v>
      </c>
      <c r="AA4" s="12">
        <v>14.09</v>
      </c>
      <c r="AB4" s="105">
        <v>27937600</v>
      </c>
      <c r="AC4" s="12">
        <v>14.09</v>
      </c>
      <c r="AD4">
        <f t="shared" si="0"/>
        <v>1.1600000000000001</v>
      </c>
      <c r="AE4" s="148">
        <f t="shared" si="1"/>
        <v>-1.8118466898954688E-2</v>
      </c>
      <c r="AJ4" s="262"/>
      <c r="AL4" s="260"/>
      <c r="AO4" s="260"/>
    </row>
    <row r="5" spans="1:41" x14ac:dyDescent="0.25">
      <c r="B5" s="429">
        <v>42187</v>
      </c>
      <c r="C5" s="7">
        <v>500</v>
      </c>
      <c r="D5" s="89">
        <v>27.039332999999999</v>
      </c>
      <c r="E5" s="47">
        <v>0</v>
      </c>
      <c r="F5" s="47">
        <f t="shared" si="2"/>
        <v>13519.666499999999</v>
      </c>
      <c r="G5" s="84">
        <v>42227</v>
      </c>
      <c r="H5" s="92">
        <v>200</v>
      </c>
      <c r="I5" s="89">
        <v>18.7</v>
      </c>
      <c r="J5" s="47">
        <v>7.0000000000000007E-2</v>
      </c>
      <c r="K5" s="47">
        <f t="shared" si="3"/>
        <v>3739.93</v>
      </c>
      <c r="O5" s="13" t="s">
        <v>67</v>
      </c>
      <c r="Q5" s="3">
        <f>Q4*Q2</f>
        <v>123781.62</v>
      </c>
      <c r="T5" s="75"/>
      <c r="W5" s="143">
        <v>42488</v>
      </c>
      <c r="X5" s="12">
        <v>14.79</v>
      </c>
      <c r="Y5" s="12">
        <v>15.07</v>
      </c>
      <c r="Z5" s="12">
        <v>14.33</v>
      </c>
      <c r="AA5" s="12">
        <v>14.35</v>
      </c>
      <c r="AB5" s="105">
        <v>21361900</v>
      </c>
      <c r="AC5" s="12">
        <v>14.35</v>
      </c>
      <c r="AD5">
        <f t="shared" si="0"/>
        <v>0.74000000000000021</v>
      </c>
      <c r="AE5" s="148">
        <f t="shared" si="1"/>
        <v>-3.301886792452835E-2</v>
      </c>
    </row>
    <row r="6" spans="1:41" x14ac:dyDescent="0.25">
      <c r="B6" s="429"/>
      <c r="C6" s="7">
        <v>500</v>
      </c>
      <c r="D6" s="89">
        <v>27.039332999999999</v>
      </c>
      <c r="E6" s="47">
        <v>0</v>
      </c>
      <c r="F6" s="47">
        <f t="shared" si="2"/>
        <v>13519.666499999999</v>
      </c>
      <c r="G6" s="84">
        <v>42257</v>
      </c>
      <c r="H6" s="92">
        <v>1600</v>
      </c>
      <c r="I6" s="89">
        <v>16.445</v>
      </c>
      <c r="J6" s="47">
        <v>0.48</v>
      </c>
      <c r="K6" s="47">
        <f t="shared" si="3"/>
        <v>26311.52</v>
      </c>
      <c r="O6" s="13" t="s">
        <v>64</v>
      </c>
      <c r="Q6" s="2">
        <f>Q3*Q2</f>
        <v>165707.53899999967</v>
      </c>
      <c r="W6" s="143">
        <v>42487</v>
      </c>
      <c r="X6" s="12">
        <v>14.7</v>
      </c>
      <c r="Y6" s="12">
        <v>15.15</v>
      </c>
      <c r="Z6" s="12">
        <v>14.46</v>
      </c>
      <c r="AA6" s="12">
        <v>14.84</v>
      </c>
      <c r="AB6" s="105">
        <v>29793500</v>
      </c>
      <c r="AC6" s="12">
        <v>14.84</v>
      </c>
      <c r="AD6">
        <f t="shared" si="0"/>
        <v>0.6899999999999995</v>
      </c>
      <c r="AE6" s="148">
        <f t="shared" si="1"/>
        <v>2.7700831024930705E-2</v>
      </c>
    </row>
    <row r="7" spans="1:41" ht="15.75" x14ac:dyDescent="0.25">
      <c r="B7" s="429"/>
      <c r="C7" s="7">
        <v>500</v>
      </c>
      <c r="D7" s="89">
        <v>27.039332999999999</v>
      </c>
      <c r="E7" s="47">
        <v>0</v>
      </c>
      <c r="F7" s="47">
        <f t="shared" si="2"/>
        <v>13519.666499999999</v>
      </c>
      <c r="G7" s="426">
        <v>42265</v>
      </c>
      <c r="H7" s="92">
        <v>200</v>
      </c>
      <c r="I7" s="89">
        <v>15.65</v>
      </c>
      <c r="J7" s="47">
        <v>0.05</v>
      </c>
      <c r="K7" s="47">
        <f t="shared" si="3"/>
        <v>3129.95</v>
      </c>
      <c r="O7" s="13" t="s">
        <v>65</v>
      </c>
      <c r="Q7" s="2">
        <f>IF(Q2=0, K130+M130-F130,Q5-Q6)</f>
        <v>-41925.918999999674</v>
      </c>
      <c r="R7" s="395"/>
      <c r="U7" s="197"/>
      <c r="W7" s="143">
        <v>42486</v>
      </c>
      <c r="X7" s="12">
        <v>14.09</v>
      </c>
      <c r="Y7" s="12">
        <v>14.54</v>
      </c>
      <c r="Z7" s="12">
        <v>13.88</v>
      </c>
      <c r="AA7" s="12">
        <v>14.44</v>
      </c>
      <c r="AB7" s="105">
        <v>24225000</v>
      </c>
      <c r="AC7" s="12">
        <v>14.44</v>
      </c>
      <c r="AD7">
        <f t="shared" si="0"/>
        <v>0.65999999999999837</v>
      </c>
      <c r="AE7" s="148">
        <f t="shared" si="1"/>
        <v>4.4107013738250211E-2</v>
      </c>
    </row>
    <row r="8" spans="1:41" x14ac:dyDescent="0.25">
      <c r="B8" s="429"/>
      <c r="C8" s="7">
        <v>500</v>
      </c>
      <c r="D8" s="89">
        <v>27.039332999999999</v>
      </c>
      <c r="E8" s="47">
        <v>0</v>
      </c>
      <c r="F8" s="47">
        <f t="shared" si="2"/>
        <v>13519.666499999999</v>
      </c>
      <c r="G8" s="426"/>
      <c r="H8" s="92">
        <v>2400</v>
      </c>
      <c r="I8" s="89">
        <v>15.7</v>
      </c>
      <c r="J8" s="47">
        <v>0.7</v>
      </c>
      <c r="K8" s="47">
        <f t="shared" si="3"/>
        <v>37679.300000000003</v>
      </c>
      <c r="O8" s="13" t="s">
        <v>90</v>
      </c>
      <c r="Q8" s="148">
        <f>(Q4-Q3)/Q3</f>
        <v>-0.25301153618604988</v>
      </c>
      <c r="W8" s="143">
        <v>42485</v>
      </c>
      <c r="X8" s="12">
        <v>14.25</v>
      </c>
      <c r="Y8" s="12">
        <v>14.29</v>
      </c>
      <c r="Z8" s="12">
        <v>13.71</v>
      </c>
      <c r="AA8" s="12">
        <v>13.83</v>
      </c>
      <c r="AB8" s="105">
        <v>21583800</v>
      </c>
      <c r="AC8" s="12">
        <v>13.83</v>
      </c>
      <c r="AD8">
        <f t="shared" si="0"/>
        <v>0.57999999999999829</v>
      </c>
      <c r="AE8" s="148">
        <f t="shared" si="1"/>
        <v>-3.556485355648531E-2</v>
      </c>
    </row>
    <row r="9" spans="1:41" x14ac:dyDescent="0.25">
      <c r="B9" s="429"/>
      <c r="C9" s="7">
        <v>1000</v>
      </c>
      <c r="D9" s="89">
        <v>27.039332999999999</v>
      </c>
      <c r="E9" s="47">
        <v>0</v>
      </c>
      <c r="F9" s="47">
        <f t="shared" si="2"/>
        <v>27039.332999999999</v>
      </c>
      <c r="G9" s="1">
        <v>42271</v>
      </c>
      <c r="H9" s="80">
        <v>918</v>
      </c>
      <c r="I9" s="232">
        <v>16.45</v>
      </c>
      <c r="J9" s="50">
        <v>0.28000000000000003</v>
      </c>
      <c r="K9" s="50">
        <f t="shared" si="3"/>
        <v>15100.819999999998</v>
      </c>
      <c r="W9" s="143">
        <v>42482</v>
      </c>
      <c r="X9" s="12">
        <v>13.97</v>
      </c>
      <c r="Y9" s="12">
        <v>14.4</v>
      </c>
      <c r="Z9" s="12">
        <v>13.95</v>
      </c>
      <c r="AA9" s="12">
        <v>14.34</v>
      </c>
      <c r="AB9" s="105">
        <v>26832700</v>
      </c>
      <c r="AC9" s="12">
        <v>14.34</v>
      </c>
      <c r="AD9">
        <f t="shared" si="0"/>
        <v>0.45000000000000107</v>
      </c>
      <c r="AE9" s="148">
        <f t="shared" si="1"/>
        <v>3.463203463203457E-2</v>
      </c>
    </row>
    <row r="10" spans="1:41" ht="15" customHeight="1" x14ac:dyDescent="0.25">
      <c r="B10" s="84">
        <v>42198</v>
      </c>
      <c r="C10" s="7">
        <v>100</v>
      </c>
      <c r="D10" s="89">
        <v>24.77</v>
      </c>
      <c r="E10" s="47">
        <v>0</v>
      </c>
      <c r="F10" s="47">
        <f t="shared" si="2"/>
        <v>2477</v>
      </c>
      <c r="G10" s="428" t="s">
        <v>147</v>
      </c>
      <c r="H10" s="92">
        <v>500</v>
      </c>
      <c r="I10" s="89">
        <v>15.95</v>
      </c>
      <c r="J10" s="47">
        <v>0.15</v>
      </c>
      <c r="K10" s="50">
        <f t="shared" ref="K10:K16" si="4">H10*I10-J10</f>
        <v>7974.85</v>
      </c>
      <c r="W10" s="143">
        <v>42481</v>
      </c>
      <c r="X10" s="12">
        <v>14.18</v>
      </c>
      <c r="Y10" s="12">
        <v>14.25</v>
      </c>
      <c r="Z10" s="12">
        <v>13.77</v>
      </c>
      <c r="AA10" s="12">
        <v>13.86</v>
      </c>
      <c r="AB10" s="105">
        <v>23450700</v>
      </c>
      <c r="AC10" s="12">
        <v>13.86</v>
      </c>
      <c r="AD10">
        <f t="shared" si="0"/>
        <v>0.48000000000000043</v>
      </c>
      <c r="AE10" s="148">
        <f t="shared" si="1"/>
        <v>-1.4224751066856389E-2</v>
      </c>
    </row>
    <row r="11" spans="1:41" x14ac:dyDescent="0.25">
      <c r="B11" s="84">
        <v>42205</v>
      </c>
      <c r="C11" s="7">
        <v>50</v>
      </c>
      <c r="D11" s="89">
        <v>24.35</v>
      </c>
      <c r="E11" s="47">
        <v>0</v>
      </c>
      <c r="F11" s="47">
        <f t="shared" si="2"/>
        <v>1217.5</v>
      </c>
      <c r="G11" s="428"/>
      <c r="H11" s="92">
        <v>500</v>
      </c>
      <c r="I11" s="89">
        <v>16.100000000000001</v>
      </c>
      <c r="J11" s="47">
        <v>0.15</v>
      </c>
      <c r="K11" s="50">
        <f t="shared" si="4"/>
        <v>8049.8500000000013</v>
      </c>
      <c r="W11" s="143">
        <v>42480</v>
      </c>
      <c r="X11" s="12">
        <v>13.89</v>
      </c>
      <c r="Y11" s="12">
        <v>14.35</v>
      </c>
      <c r="Z11" s="12">
        <v>13.51</v>
      </c>
      <c r="AA11" s="12">
        <v>14.06</v>
      </c>
      <c r="AB11" s="105">
        <v>26444100</v>
      </c>
      <c r="AC11" s="12">
        <v>14.06</v>
      </c>
      <c r="AD11">
        <f t="shared" si="0"/>
        <v>0.83999999999999986</v>
      </c>
      <c r="AE11" s="148">
        <f t="shared" si="1"/>
        <v>7.8853046594982157E-3</v>
      </c>
    </row>
    <row r="12" spans="1:41" x14ac:dyDescent="0.25">
      <c r="B12" s="84">
        <v>42207</v>
      </c>
      <c r="C12" s="7">
        <v>20</v>
      </c>
      <c r="D12" s="89">
        <v>24.02</v>
      </c>
      <c r="E12" s="47">
        <v>0</v>
      </c>
      <c r="F12" s="47">
        <f t="shared" si="2"/>
        <v>480.4</v>
      </c>
      <c r="G12" s="428"/>
      <c r="H12" s="92">
        <v>500</v>
      </c>
      <c r="I12" s="89">
        <v>16.170000000000002</v>
      </c>
      <c r="J12" s="47">
        <v>0.15</v>
      </c>
      <c r="K12" s="50">
        <f t="shared" si="4"/>
        <v>8084.8500000000013</v>
      </c>
      <c r="W12" s="143">
        <v>42479</v>
      </c>
      <c r="X12" s="12">
        <v>13.54</v>
      </c>
      <c r="Y12" s="12">
        <v>14.17</v>
      </c>
      <c r="Z12" s="12">
        <v>13.45</v>
      </c>
      <c r="AA12" s="12">
        <v>13.95</v>
      </c>
      <c r="AB12" s="105">
        <v>27564500</v>
      </c>
      <c r="AC12" s="12">
        <v>13.95</v>
      </c>
      <c r="AD12">
        <f t="shared" si="0"/>
        <v>0.72000000000000064</v>
      </c>
      <c r="AE12" s="148">
        <f t="shared" si="1"/>
        <v>4.416167664670656E-2</v>
      </c>
    </row>
    <row r="13" spans="1:41" x14ac:dyDescent="0.25">
      <c r="B13" s="84">
        <v>42207</v>
      </c>
      <c r="C13" s="7">
        <v>20</v>
      </c>
      <c r="D13" s="89">
        <v>23.91</v>
      </c>
      <c r="E13" s="47">
        <v>0</v>
      </c>
      <c r="F13" s="47">
        <f t="shared" si="2"/>
        <v>478.2</v>
      </c>
      <c r="G13" s="428"/>
      <c r="H13" s="92">
        <v>500</v>
      </c>
      <c r="I13" s="89">
        <v>16.28</v>
      </c>
      <c r="J13" s="47">
        <v>0.15</v>
      </c>
      <c r="K13" s="50">
        <f t="shared" si="4"/>
        <v>8139.8500000000013</v>
      </c>
      <c r="L13" s="2"/>
      <c r="W13" s="143">
        <v>42478</v>
      </c>
      <c r="X13" s="12">
        <v>12.29</v>
      </c>
      <c r="Y13" s="12">
        <v>13.54</v>
      </c>
      <c r="Z13" s="12">
        <v>12.28</v>
      </c>
      <c r="AA13" s="12">
        <v>13.36</v>
      </c>
      <c r="AB13" s="105">
        <v>23953100</v>
      </c>
      <c r="AC13" s="12">
        <v>13.36</v>
      </c>
      <c r="AD13">
        <f t="shared" si="0"/>
        <v>1.2599999999999998</v>
      </c>
      <c r="AE13" s="148">
        <f t="shared" si="1"/>
        <v>2.6902382782475032E-2</v>
      </c>
    </row>
    <row r="14" spans="1:41" x14ac:dyDescent="0.25">
      <c r="B14" s="84">
        <v>42207</v>
      </c>
      <c r="C14" s="7">
        <v>20</v>
      </c>
      <c r="D14" s="89">
        <v>23.7</v>
      </c>
      <c r="E14" s="47">
        <v>0</v>
      </c>
      <c r="F14" s="47">
        <f t="shared" si="2"/>
        <v>474</v>
      </c>
      <c r="G14" s="428"/>
      <c r="H14" s="92">
        <v>500</v>
      </c>
      <c r="I14" s="89">
        <v>16.39</v>
      </c>
      <c r="J14" s="47">
        <v>0.15</v>
      </c>
      <c r="K14" s="50">
        <f t="shared" si="4"/>
        <v>8194.85</v>
      </c>
      <c r="W14" s="143">
        <v>42475</v>
      </c>
      <c r="X14" s="12">
        <v>12.92</v>
      </c>
      <c r="Y14" s="12">
        <v>13.22</v>
      </c>
      <c r="Z14" s="12">
        <v>12.74</v>
      </c>
      <c r="AA14" s="12">
        <v>13.01</v>
      </c>
      <c r="AB14" s="105">
        <v>19435700</v>
      </c>
      <c r="AC14" s="12">
        <v>13.01</v>
      </c>
      <c r="AD14">
        <f t="shared" si="0"/>
        <v>0.48000000000000043</v>
      </c>
      <c r="AE14" s="148">
        <f t="shared" si="1"/>
        <v>-7.6277650648359785E-3</v>
      </c>
    </row>
    <row r="15" spans="1:41" x14ac:dyDescent="0.25">
      <c r="B15" s="84">
        <v>42207</v>
      </c>
      <c r="C15" s="7">
        <v>20</v>
      </c>
      <c r="D15" s="89">
        <v>23.6</v>
      </c>
      <c r="E15" s="47">
        <v>0</v>
      </c>
      <c r="F15" s="47">
        <f t="shared" si="2"/>
        <v>472</v>
      </c>
      <c r="G15" s="428"/>
      <c r="H15" s="92">
        <v>500</v>
      </c>
      <c r="I15" s="89">
        <v>16.55</v>
      </c>
      <c r="J15" s="47">
        <v>0.17</v>
      </c>
      <c r="K15" s="50">
        <f t="shared" si="4"/>
        <v>8274.83</v>
      </c>
      <c r="W15" s="143">
        <v>42474</v>
      </c>
      <c r="X15" s="12">
        <v>13.02</v>
      </c>
      <c r="Y15" s="12">
        <v>13.23</v>
      </c>
      <c r="Z15" s="12">
        <v>12.72</v>
      </c>
      <c r="AA15" s="12">
        <v>13.11</v>
      </c>
      <c r="AB15" s="105">
        <v>21193900</v>
      </c>
      <c r="AC15" s="12">
        <v>13.11</v>
      </c>
      <c r="AD15">
        <f>Y15-Z15</f>
        <v>0.50999999999999979</v>
      </c>
      <c r="AE15" s="148">
        <f>AC15/AC16-1</f>
        <v>1.4705882352941124E-2</v>
      </c>
    </row>
    <row r="16" spans="1:41" x14ac:dyDescent="0.25">
      <c r="B16" s="84">
        <v>42209</v>
      </c>
      <c r="C16" s="7">
        <v>40</v>
      </c>
      <c r="D16" s="89">
        <v>22.3</v>
      </c>
      <c r="E16" s="47">
        <v>0</v>
      </c>
      <c r="F16" s="47">
        <f t="shared" si="2"/>
        <v>892</v>
      </c>
      <c r="G16" s="428"/>
      <c r="H16" s="92">
        <v>50</v>
      </c>
      <c r="I16" s="89">
        <v>16.55</v>
      </c>
      <c r="J16" s="47">
        <v>0</v>
      </c>
      <c r="K16" s="50">
        <f t="shared" si="4"/>
        <v>827.5</v>
      </c>
      <c r="W16" s="143">
        <v>42473</v>
      </c>
      <c r="X16" s="12">
        <v>12.97</v>
      </c>
      <c r="Y16" s="12">
        <v>13.3</v>
      </c>
      <c r="Z16" s="12">
        <v>12.51</v>
      </c>
      <c r="AA16" s="12">
        <v>12.92</v>
      </c>
      <c r="AB16" s="105">
        <v>30790900</v>
      </c>
      <c r="AC16" s="12">
        <v>12.92</v>
      </c>
      <c r="AD16">
        <f t="shared" ref="AD16:AD68" si="5">Y16-Z16</f>
        <v>0.79000000000000092</v>
      </c>
      <c r="AE16" s="148">
        <f t="shared" ref="AE16:AE67" si="6">AC16/AC17-1</f>
        <v>-1.5243902439024293E-2</v>
      </c>
    </row>
    <row r="17" spans="1:31" x14ac:dyDescent="0.25">
      <c r="A17" s="2"/>
      <c r="B17" s="84">
        <v>42221</v>
      </c>
      <c r="C17" s="7">
        <v>12</v>
      </c>
      <c r="D17" s="89">
        <v>20.95</v>
      </c>
      <c r="E17" s="47">
        <v>0</v>
      </c>
      <c r="F17" s="47">
        <f t="shared" si="2"/>
        <v>251.39999999999998</v>
      </c>
      <c r="G17" s="428"/>
      <c r="H17" s="92">
        <v>28</v>
      </c>
      <c r="I17" s="89">
        <v>16.68</v>
      </c>
      <c r="J17" s="47">
        <v>0.01</v>
      </c>
      <c r="K17" s="50">
        <f t="shared" ref="K17:K30" si="7">H17*I17-J17</f>
        <v>467.03</v>
      </c>
      <c r="L17" s="81"/>
      <c r="W17" s="143">
        <v>42472</v>
      </c>
      <c r="X17" s="12">
        <v>12.03</v>
      </c>
      <c r="Y17" s="12">
        <v>13.39</v>
      </c>
      <c r="Z17" s="12">
        <v>11.87</v>
      </c>
      <c r="AA17" s="12">
        <v>13.12</v>
      </c>
      <c r="AB17" s="105">
        <v>43838500</v>
      </c>
      <c r="AC17" s="12">
        <v>13.12</v>
      </c>
      <c r="AD17">
        <f t="shared" si="5"/>
        <v>1.5200000000000014</v>
      </c>
      <c r="AE17" s="148">
        <f t="shared" si="6"/>
        <v>0.12425021422450722</v>
      </c>
    </row>
    <row r="18" spans="1:31" x14ac:dyDescent="0.25">
      <c r="B18" s="84">
        <v>42223</v>
      </c>
      <c r="C18" s="7">
        <v>100</v>
      </c>
      <c r="D18" s="89">
        <v>20.399999999999999</v>
      </c>
      <c r="E18" s="47">
        <v>0</v>
      </c>
      <c r="F18" s="47">
        <f t="shared" si="2"/>
        <v>2039.9999999999998</v>
      </c>
      <c r="G18" s="1">
        <v>42285</v>
      </c>
      <c r="H18" s="92">
        <v>632</v>
      </c>
      <c r="I18" s="89">
        <v>17.850000000000001</v>
      </c>
      <c r="J18" s="47">
        <v>0.21</v>
      </c>
      <c r="K18" s="50">
        <f t="shared" si="7"/>
        <v>11280.990000000002</v>
      </c>
      <c r="L18" s="2"/>
      <c r="Q18" s="2"/>
      <c r="W18" s="143">
        <v>42471</v>
      </c>
      <c r="X18" s="12">
        <v>11.92</v>
      </c>
      <c r="Y18" s="12">
        <v>12.16</v>
      </c>
      <c r="Z18" s="12">
        <v>11.62</v>
      </c>
      <c r="AA18" s="12">
        <v>11.67</v>
      </c>
      <c r="AB18" s="105">
        <v>24254500</v>
      </c>
      <c r="AC18" s="12">
        <v>11.67</v>
      </c>
      <c r="AD18">
        <f t="shared" si="5"/>
        <v>0.54000000000000092</v>
      </c>
      <c r="AE18" s="148">
        <f t="shared" si="6"/>
        <v>-9.3378607809846415E-3</v>
      </c>
    </row>
    <row r="19" spans="1:31" x14ac:dyDescent="0.25">
      <c r="A19" s="2"/>
      <c r="B19" s="84">
        <v>42226</v>
      </c>
      <c r="C19" s="7">
        <v>200</v>
      </c>
      <c r="D19" s="89">
        <v>19.95</v>
      </c>
      <c r="E19" s="47">
        <v>0</v>
      </c>
      <c r="F19" s="47">
        <f t="shared" si="2"/>
        <v>3990</v>
      </c>
      <c r="G19" s="1">
        <v>42297</v>
      </c>
      <c r="H19" s="92">
        <v>500</v>
      </c>
      <c r="I19" s="89">
        <v>19.149999999999999</v>
      </c>
      <c r="J19" s="47">
        <v>0.18</v>
      </c>
      <c r="K19" s="50">
        <f t="shared" si="7"/>
        <v>9574.82</v>
      </c>
      <c r="Q19" s="2"/>
      <c r="W19" s="143">
        <v>42468</v>
      </c>
      <c r="X19" s="12">
        <v>11.66</v>
      </c>
      <c r="Y19" s="12">
        <v>11.78</v>
      </c>
      <c r="Z19" s="12">
        <v>11.41</v>
      </c>
      <c r="AA19" s="12">
        <v>11.78</v>
      </c>
      <c r="AB19" s="105">
        <v>24326500</v>
      </c>
      <c r="AC19" s="12">
        <v>11.78</v>
      </c>
      <c r="AD19">
        <f t="shared" si="5"/>
        <v>0.36999999999999922</v>
      </c>
      <c r="AE19" s="148">
        <f t="shared" si="6"/>
        <v>4.9910873440285108E-2</v>
      </c>
    </row>
    <row r="20" spans="1:31" x14ac:dyDescent="0.25">
      <c r="B20" s="84">
        <v>42226</v>
      </c>
      <c r="C20" s="7">
        <v>50</v>
      </c>
      <c r="D20" s="89">
        <v>20.010000000000002</v>
      </c>
      <c r="E20" s="47">
        <v>0</v>
      </c>
      <c r="F20" s="47">
        <f t="shared" si="2"/>
        <v>1000.5000000000001</v>
      </c>
      <c r="G20" s="1">
        <v>42300</v>
      </c>
      <c r="H20" s="92">
        <v>1000</v>
      </c>
      <c r="I20" s="89">
        <v>18.62</v>
      </c>
      <c r="J20" s="47">
        <v>0.34</v>
      </c>
      <c r="K20" s="50">
        <f t="shared" si="7"/>
        <v>18619.66</v>
      </c>
      <c r="Q20" s="2"/>
      <c r="W20" s="143">
        <v>42467</v>
      </c>
      <c r="X20" s="12">
        <v>10.88</v>
      </c>
      <c r="Y20" s="12">
        <v>11.29</v>
      </c>
      <c r="Z20" s="12">
        <v>10.78</v>
      </c>
      <c r="AA20" s="12">
        <v>11.22</v>
      </c>
      <c r="AB20" s="105">
        <v>23324200</v>
      </c>
      <c r="AC20" s="12">
        <v>11.22</v>
      </c>
      <c r="AD20">
        <f t="shared" si="5"/>
        <v>0.50999999999999979</v>
      </c>
      <c r="AE20" s="148">
        <f t="shared" si="6"/>
        <v>1.8148820326678861E-2</v>
      </c>
    </row>
    <row r="21" spans="1:31" x14ac:dyDescent="0.25">
      <c r="B21" s="84">
        <v>42226</v>
      </c>
      <c r="C21" s="7">
        <v>100</v>
      </c>
      <c r="D21" s="89">
        <v>20.2</v>
      </c>
      <c r="E21" s="47">
        <v>0</v>
      </c>
      <c r="F21" s="47">
        <f t="shared" si="2"/>
        <v>2020</v>
      </c>
      <c r="G21" s="1">
        <v>42312</v>
      </c>
      <c r="H21" s="92">
        <v>2500</v>
      </c>
      <c r="I21" s="89">
        <v>18.48</v>
      </c>
      <c r="J21" s="47">
        <v>7.8</v>
      </c>
      <c r="K21" s="47">
        <f t="shared" si="7"/>
        <v>46192.2</v>
      </c>
      <c r="Q21" s="2"/>
      <c r="W21" s="143">
        <v>42466</v>
      </c>
      <c r="X21" s="12">
        <v>10.81</v>
      </c>
      <c r="Y21" s="12">
        <v>11.26</v>
      </c>
      <c r="Z21" s="12">
        <v>10.68</v>
      </c>
      <c r="AA21" s="12">
        <v>11.02</v>
      </c>
      <c r="AB21" s="105">
        <v>26216700</v>
      </c>
      <c r="AC21" s="12">
        <v>11.02</v>
      </c>
      <c r="AD21">
        <f t="shared" si="5"/>
        <v>0.58000000000000007</v>
      </c>
      <c r="AE21" s="148">
        <f t="shared" si="6"/>
        <v>3.6688617121354516E-2</v>
      </c>
    </row>
    <row r="22" spans="1:31" x14ac:dyDescent="0.25">
      <c r="B22" s="84">
        <v>42227</v>
      </c>
      <c r="C22" s="4">
        <v>200</v>
      </c>
      <c r="D22" s="268">
        <v>18.399999999999999</v>
      </c>
      <c r="E22" s="3">
        <v>0</v>
      </c>
      <c r="F22" s="3">
        <f t="shared" si="2"/>
        <v>3679.9999999999995</v>
      </c>
      <c r="G22" s="1">
        <v>42313</v>
      </c>
      <c r="H22" s="92">
        <v>3000</v>
      </c>
      <c r="I22" s="89">
        <v>19.059999999999999</v>
      </c>
      <c r="J22" s="47">
        <v>1.05</v>
      </c>
      <c r="K22" s="47">
        <f t="shared" si="7"/>
        <v>57178.94999999999</v>
      </c>
      <c r="Q22" s="2"/>
      <c r="W22" s="143">
        <v>42465</v>
      </c>
      <c r="X22" s="12">
        <v>10.4</v>
      </c>
      <c r="Y22" s="12">
        <v>10.87</v>
      </c>
      <c r="Z22" s="12">
        <v>10.32</v>
      </c>
      <c r="AA22" s="12">
        <v>10.63</v>
      </c>
      <c r="AB22" s="105">
        <v>21255500</v>
      </c>
      <c r="AC22" s="12">
        <v>10.63</v>
      </c>
      <c r="AD22">
        <f t="shared" si="5"/>
        <v>0.54999999999999893</v>
      </c>
      <c r="AE22" s="148">
        <f t="shared" si="6"/>
        <v>9.496676163343043E-3</v>
      </c>
    </row>
    <row r="23" spans="1:31" x14ac:dyDescent="0.25">
      <c r="B23" s="84">
        <v>42227</v>
      </c>
      <c r="C23" s="4">
        <v>200</v>
      </c>
      <c r="D23" s="268">
        <v>19.55</v>
      </c>
      <c r="E23" s="3">
        <v>0</v>
      </c>
      <c r="F23" s="3">
        <f t="shared" si="2"/>
        <v>3910</v>
      </c>
      <c r="G23" s="1">
        <v>42324</v>
      </c>
      <c r="H23" s="92">
        <v>2500</v>
      </c>
      <c r="I23" s="89">
        <v>18.8</v>
      </c>
      <c r="J23" s="47">
        <v>0.86</v>
      </c>
      <c r="K23" s="47">
        <f t="shared" si="7"/>
        <v>46999.14</v>
      </c>
      <c r="L23" s="2"/>
      <c r="Q23" s="2"/>
      <c r="W23" s="143">
        <v>42464</v>
      </c>
      <c r="X23" s="12">
        <v>10.52</v>
      </c>
      <c r="Y23" s="12">
        <v>11</v>
      </c>
      <c r="Z23" s="12">
        <v>10.41</v>
      </c>
      <c r="AA23" s="12">
        <v>10.53</v>
      </c>
      <c r="AB23" s="105">
        <v>21880100</v>
      </c>
      <c r="AC23" s="12">
        <v>10.53</v>
      </c>
      <c r="AD23">
        <f t="shared" si="5"/>
        <v>0.58999999999999986</v>
      </c>
      <c r="AE23" s="148">
        <f t="shared" si="6"/>
        <v>-2.8409090909091717E-3</v>
      </c>
    </row>
    <row r="24" spans="1:31" x14ac:dyDescent="0.25">
      <c r="B24" s="84">
        <v>42234</v>
      </c>
      <c r="C24" s="7">
        <v>40</v>
      </c>
      <c r="D24" s="89">
        <v>18.149999999999999</v>
      </c>
      <c r="E24" s="47">
        <v>0</v>
      </c>
      <c r="F24" s="47">
        <f t="shared" si="2"/>
        <v>726</v>
      </c>
      <c r="G24" s="1">
        <v>42335</v>
      </c>
      <c r="H24" s="92">
        <v>3078</v>
      </c>
      <c r="I24" s="89">
        <v>17.649999999999999</v>
      </c>
      <c r="J24" s="47">
        <v>1</v>
      </c>
      <c r="K24" s="47">
        <f t="shared" si="7"/>
        <v>54325.7</v>
      </c>
      <c r="Q24" s="2"/>
      <c r="W24" s="143">
        <v>42461</v>
      </c>
      <c r="X24" s="12">
        <v>10.75</v>
      </c>
      <c r="Y24" s="12">
        <v>10.79</v>
      </c>
      <c r="Z24" s="12">
        <v>10.39</v>
      </c>
      <c r="AA24" s="12">
        <v>10.56</v>
      </c>
      <c r="AB24" s="105">
        <v>28996600</v>
      </c>
      <c r="AC24" s="12">
        <v>10.56</v>
      </c>
      <c r="AD24">
        <f t="shared" si="5"/>
        <v>0.39999999999999858</v>
      </c>
      <c r="AE24" s="148">
        <f t="shared" si="6"/>
        <v>-5.2064631956912022E-2</v>
      </c>
    </row>
    <row r="25" spans="1:31" x14ac:dyDescent="0.25">
      <c r="B25" s="84">
        <v>42234</v>
      </c>
      <c r="C25" s="7">
        <v>100</v>
      </c>
      <c r="D25" s="89">
        <v>18</v>
      </c>
      <c r="E25" s="47">
        <v>0</v>
      </c>
      <c r="F25" s="47">
        <f t="shared" si="2"/>
        <v>1800</v>
      </c>
      <c r="G25" s="1">
        <v>42347</v>
      </c>
      <c r="H25" s="92">
        <v>500</v>
      </c>
      <c r="I25" s="89">
        <v>16.149999999999999</v>
      </c>
      <c r="J25" s="47">
        <v>0.15</v>
      </c>
      <c r="K25" s="47">
        <f t="shared" si="7"/>
        <v>8074.8499999999995</v>
      </c>
      <c r="Q25" s="2"/>
      <c r="T25" s="129"/>
      <c r="W25" s="143">
        <v>42460</v>
      </c>
      <c r="X25" s="12">
        <v>10.52</v>
      </c>
      <c r="Y25" s="12">
        <v>11.24</v>
      </c>
      <c r="Z25" s="12">
        <v>10.42</v>
      </c>
      <c r="AA25" s="12">
        <v>11.14</v>
      </c>
      <c r="AB25" s="105">
        <v>40164700</v>
      </c>
      <c r="AC25" s="12">
        <v>11.14</v>
      </c>
      <c r="AD25">
        <f t="shared" si="5"/>
        <v>0.82000000000000028</v>
      </c>
      <c r="AE25" s="148">
        <f t="shared" si="6"/>
        <v>5.7929724596391452E-2</v>
      </c>
    </row>
    <row r="26" spans="1:31" x14ac:dyDescent="0.25">
      <c r="B26" s="84">
        <v>42235</v>
      </c>
      <c r="C26" s="4">
        <v>100</v>
      </c>
      <c r="D26" s="268">
        <v>17.78</v>
      </c>
      <c r="E26" s="3">
        <v>0</v>
      </c>
      <c r="F26" s="3">
        <f t="shared" si="2"/>
        <v>1778</v>
      </c>
      <c r="G26" s="1">
        <v>42353</v>
      </c>
      <c r="H26" s="92">
        <v>600</v>
      </c>
      <c r="I26" s="89">
        <v>14.95</v>
      </c>
      <c r="J26" s="47">
        <v>0.17</v>
      </c>
      <c r="K26" s="47">
        <f t="shared" si="7"/>
        <v>8969.83</v>
      </c>
      <c r="Q26" s="2"/>
      <c r="W26" s="143">
        <v>42459</v>
      </c>
      <c r="X26" s="12">
        <v>10.73</v>
      </c>
      <c r="Y26" s="12">
        <v>10.8</v>
      </c>
      <c r="Z26" s="12">
        <v>10.24</v>
      </c>
      <c r="AA26" s="12">
        <v>10.53</v>
      </c>
      <c r="AB26" s="105">
        <v>22269300</v>
      </c>
      <c r="AC26" s="12">
        <v>10.53</v>
      </c>
      <c r="AD26">
        <f t="shared" si="5"/>
        <v>0.5600000000000005</v>
      </c>
      <c r="AE26" s="148">
        <f t="shared" si="6"/>
        <v>1.2499999999999956E-2</v>
      </c>
    </row>
    <row r="27" spans="1:31" x14ac:dyDescent="0.25">
      <c r="B27" s="84">
        <v>42235</v>
      </c>
      <c r="C27" s="4">
        <v>100</v>
      </c>
      <c r="D27" s="268">
        <v>17.68</v>
      </c>
      <c r="E27" s="3">
        <v>0</v>
      </c>
      <c r="F27" s="3">
        <f t="shared" si="2"/>
        <v>1768</v>
      </c>
      <c r="G27" s="1">
        <v>42354</v>
      </c>
      <c r="H27" s="92">
        <v>500</v>
      </c>
      <c r="I27" s="89">
        <v>14.32</v>
      </c>
      <c r="J27" s="47">
        <v>0.13</v>
      </c>
      <c r="K27" s="47">
        <f t="shared" si="7"/>
        <v>7159.87</v>
      </c>
      <c r="Q27" s="2"/>
      <c r="W27" s="143">
        <v>42458</v>
      </c>
      <c r="X27" s="12">
        <v>9.92</v>
      </c>
      <c r="Y27" s="12">
        <v>10.47</v>
      </c>
      <c r="Z27" s="12">
        <v>9.77</v>
      </c>
      <c r="AA27" s="12">
        <v>10.4</v>
      </c>
      <c r="AB27" s="105">
        <v>23883500</v>
      </c>
      <c r="AC27" s="12">
        <v>10.4</v>
      </c>
      <c r="AD27">
        <f t="shared" si="5"/>
        <v>0.70000000000000107</v>
      </c>
      <c r="AE27" s="148">
        <f t="shared" si="6"/>
        <v>2.3622047244094446E-2</v>
      </c>
    </row>
    <row r="28" spans="1:31" x14ac:dyDescent="0.25">
      <c r="B28" s="84">
        <v>42240</v>
      </c>
      <c r="C28" s="7">
        <v>100</v>
      </c>
      <c r="D28" s="89">
        <v>16.649999999999999</v>
      </c>
      <c r="E28" s="47">
        <v>0</v>
      </c>
      <c r="F28" s="47">
        <f t="shared" si="2"/>
        <v>1664.9999999999998</v>
      </c>
      <c r="G28" s="1">
        <v>42361</v>
      </c>
      <c r="H28" s="92">
        <v>500</v>
      </c>
      <c r="I28" s="89">
        <v>12.83</v>
      </c>
      <c r="J28" s="47">
        <v>0.12</v>
      </c>
      <c r="K28" s="47">
        <f t="shared" si="7"/>
        <v>6414.88</v>
      </c>
      <c r="Q28" s="2"/>
      <c r="W28" s="143">
        <v>42457</v>
      </c>
      <c r="X28" s="12">
        <v>10.33</v>
      </c>
      <c r="Y28" s="12">
        <v>10.44</v>
      </c>
      <c r="Z28" s="12">
        <v>9.81</v>
      </c>
      <c r="AA28" s="12">
        <v>10.16</v>
      </c>
      <c r="AB28" s="105">
        <v>22577000</v>
      </c>
      <c r="AC28" s="12">
        <v>10.16</v>
      </c>
      <c r="AD28">
        <f t="shared" si="5"/>
        <v>0.62999999999999901</v>
      </c>
      <c r="AE28" s="148">
        <f t="shared" si="6"/>
        <v>-1.2633624878522709E-2</v>
      </c>
    </row>
    <row r="29" spans="1:31" x14ac:dyDescent="0.25">
      <c r="B29" s="84">
        <v>42240</v>
      </c>
      <c r="C29" s="7">
        <v>100</v>
      </c>
      <c r="D29" s="89">
        <v>16.100000000000001</v>
      </c>
      <c r="E29" s="47">
        <v>0</v>
      </c>
      <c r="F29" s="47">
        <f t="shared" si="2"/>
        <v>1610.0000000000002</v>
      </c>
      <c r="G29" s="1">
        <v>42362</v>
      </c>
      <c r="H29" s="92">
        <v>1222</v>
      </c>
      <c r="I29" s="89">
        <v>12.75</v>
      </c>
      <c r="J29" s="47">
        <v>0.28999999999999998</v>
      </c>
      <c r="K29" s="47">
        <f t="shared" si="7"/>
        <v>15580.21</v>
      </c>
      <c r="Q29" s="2"/>
      <c r="W29" s="143">
        <v>42453</v>
      </c>
      <c r="X29" s="12">
        <v>9.77</v>
      </c>
      <c r="Y29" s="12">
        <v>10.45</v>
      </c>
      <c r="Z29" s="12">
        <v>9.65</v>
      </c>
      <c r="AA29" s="12">
        <v>10.29</v>
      </c>
      <c r="AB29" s="105">
        <v>28251600</v>
      </c>
      <c r="AC29" s="12">
        <v>10.29</v>
      </c>
      <c r="AD29">
        <f t="shared" si="5"/>
        <v>0.79999999999999893</v>
      </c>
      <c r="AE29" s="148">
        <f t="shared" si="6"/>
        <v>9.8135426889107702E-3</v>
      </c>
    </row>
    <row r="30" spans="1:31" x14ac:dyDescent="0.25">
      <c r="B30" s="84">
        <v>42257</v>
      </c>
      <c r="C30" s="4">
        <v>1500</v>
      </c>
      <c r="D30" s="268">
        <v>16.350000000000001</v>
      </c>
      <c r="E30" s="3">
        <v>0</v>
      </c>
      <c r="F30" s="3">
        <f t="shared" si="2"/>
        <v>24525.000000000004</v>
      </c>
      <c r="G30" s="1">
        <v>42367</v>
      </c>
      <c r="H30" s="92">
        <v>1000</v>
      </c>
      <c r="I30" s="89">
        <v>13.15</v>
      </c>
      <c r="J30" s="47">
        <v>0.24</v>
      </c>
      <c r="K30" s="47">
        <f t="shared" si="7"/>
        <v>13149.76</v>
      </c>
      <c r="Q30" s="2"/>
      <c r="W30" s="143">
        <v>42452</v>
      </c>
      <c r="X30" s="12">
        <v>11.31</v>
      </c>
      <c r="Y30" s="12">
        <v>11.31</v>
      </c>
      <c r="Z30" s="12">
        <v>10.119999999999999</v>
      </c>
      <c r="AA30" s="12">
        <v>10.19</v>
      </c>
      <c r="AB30" s="105">
        <v>31207700</v>
      </c>
      <c r="AC30" s="12">
        <v>10.19</v>
      </c>
      <c r="AD30">
        <f t="shared" si="5"/>
        <v>1.1900000000000013</v>
      </c>
      <c r="AE30" s="148">
        <f t="shared" si="6"/>
        <v>-9.9027409372237085E-2</v>
      </c>
    </row>
    <row r="31" spans="1:31" x14ac:dyDescent="0.25">
      <c r="B31" s="84">
        <v>42258</v>
      </c>
      <c r="C31" s="4">
        <v>100</v>
      </c>
      <c r="D31" s="268">
        <v>16.100000000000001</v>
      </c>
      <c r="E31" s="3">
        <v>0</v>
      </c>
      <c r="F31" s="3">
        <f t="shared" si="2"/>
        <v>1610.0000000000002</v>
      </c>
      <c r="G31" s="1">
        <v>42367</v>
      </c>
      <c r="H31" s="92">
        <v>2178</v>
      </c>
      <c r="I31" s="89">
        <v>13.75</v>
      </c>
      <c r="J31" s="47">
        <v>0.55000000000000004</v>
      </c>
      <c r="K31" s="47">
        <f>H31*I31-J31</f>
        <v>29946.95</v>
      </c>
      <c r="Q31" s="2"/>
      <c r="W31" s="143">
        <v>42451</v>
      </c>
      <c r="X31" s="12">
        <v>11.26</v>
      </c>
      <c r="Y31" s="12">
        <v>11.58</v>
      </c>
      <c r="Z31" s="12">
        <v>11.25</v>
      </c>
      <c r="AA31" s="12">
        <v>11.31</v>
      </c>
      <c r="AB31" s="105">
        <v>22893900</v>
      </c>
      <c r="AC31" s="12">
        <v>11.31</v>
      </c>
      <c r="AD31">
        <f t="shared" si="5"/>
        <v>0.33000000000000007</v>
      </c>
      <c r="AE31" s="148">
        <f t="shared" si="6"/>
        <v>-1.0498687664041939E-2</v>
      </c>
    </row>
    <row r="32" spans="1:31" x14ac:dyDescent="0.25">
      <c r="B32" s="84">
        <v>42261</v>
      </c>
      <c r="C32" s="4">
        <v>1000</v>
      </c>
      <c r="D32" s="268">
        <v>15.416</v>
      </c>
      <c r="E32" s="3">
        <v>0</v>
      </c>
      <c r="F32" s="3">
        <f t="shared" si="2"/>
        <v>15416</v>
      </c>
      <c r="G32" s="1">
        <v>42010</v>
      </c>
      <c r="H32" s="92">
        <v>1000</v>
      </c>
      <c r="I32" s="89">
        <v>12.63</v>
      </c>
      <c r="J32" s="47">
        <v>0.23</v>
      </c>
      <c r="K32" s="47">
        <f>H32*I32-J32</f>
        <v>12629.77</v>
      </c>
      <c r="Q32" s="2"/>
      <c r="W32" s="143">
        <v>42450</v>
      </c>
      <c r="X32" s="12">
        <v>11.47</v>
      </c>
      <c r="Y32" s="12">
        <v>11.84</v>
      </c>
      <c r="Z32" s="12">
        <v>11.26</v>
      </c>
      <c r="AA32" s="12">
        <v>11.43</v>
      </c>
      <c r="AB32" s="105">
        <v>26548400</v>
      </c>
      <c r="AC32" s="12">
        <v>11.43</v>
      </c>
      <c r="AD32">
        <f t="shared" si="5"/>
        <v>0.58000000000000007</v>
      </c>
      <c r="AE32" s="148">
        <f t="shared" si="6"/>
        <v>-1.7196904557179815E-2</v>
      </c>
    </row>
    <row r="33" spans="2:31" x14ac:dyDescent="0.25">
      <c r="B33" s="84">
        <v>42261</v>
      </c>
      <c r="C33" s="7">
        <v>1000</v>
      </c>
      <c r="D33" s="89">
        <v>15.1</v>
      </c>
      <c r="E33" s="47">
        <v>0</v>
      </c>
      <c r="F33" s="47">
        <f t="shared" si="2"/>
        <v>15100</v>
      </c>
      <c r="G33" s="271">
        <v>42374</v>
      </c>
      <c r="H33" s="92">
        <v>2000</v>
      </c>
      <c r="I33" s="89">
        <v>12.81</v>
      </c>
      <c r="J33" s="47">
        <v>0.47</v>
      </c>
      <c r="K33" s="47">
        <f t="shared" ref="K33:K54" si="8">H33*I33-J33</f>
        <v>25619.53</v>
      </c>
      <c r="W33" s="143">
        <v>42447</v>
      </c>
      <c r="X33" s="12">
        <v>11.72</v>
      </c>
      <c r="Y33" s="12">
        <v>11.88</v>
      </c>
      <c r="Z33" s="12">
        <v>11.2</v>
      </c>
      <c r="AA33" s="12">
        <v>11.63</v>
      </c>
      <c r="AB33" s="105">
        <v>38975900</v>
      </c>
      <c r="AC33" s="12">
        <v>11.63</v>
      </c>
      <c r="AD33">
        <f t="shared" si="5"/>
        <v>0.68000000000000149</v>
      </c>
      <c r="AE33" s="148">
        <f t="shared" si="6"/>
        <v>1.5720524017467374E-2</v>
      </c>
    </row>
    <row r="34" spans="2:31" x14ac:dyDescent="0.25">
      <c r="B34" s="84">
        <v>42261</v>
      </c>
      <c r="C34" s="4">
        <v>200</v>
      </c>
      <c r="D34" s="268">
        <v>14.87</v>
      </c>
      <c r="E34" s="3">
        <v>0</v>
      </c>
      <c r="F34" s="3">
        <f t="shared" si="2"/>
        <v>2974</v>
      </c>
      <c r="G34" s="1">
        <v>42374</v>
      </c>
      <c r="H34" s="92">
        <v>1000</v>
      </c>
      <c r="I34" s="89">
        <v>12.82</v>
      </c>
      <c r="J34" s="47">
        <v>0.24</v>
      </c>
      <c r="K34" s="47">
        <f t="shared" si="8"/>
        <v>12819.76</v>
      </c>
      <c r="W34" s="143">
        <v>42446</v>
      </c>
      <c r="X34" s="12">
        <v>11.72</v>
      </c>
      <c r="Y34" s="12">
        <v>11.75</v>
      </c>
      <c r="Z34" s="12">
        <v>11.31</v>
      </c>
      <c r="AA34" s="12">
        <v>11.45</v>
      </c>
      <c r="AB34" s="105">
        <v>30734600</v>
      </c>
      <c r="AC34" s="12">
        <v>11.45</v>
      </c>
      <c r="AD34">
        <f t="shared" si="5"/>
        <v>0.4399999999999995</v>
      </c>
      <c r="AE34" s="148">
        <f t="shared" si="6"/>
        <v>-6.0763888888889506E-3</v>
      </c>
    </row>
    <row r="35" spans="2:31" x14ac:dyDescent="0.25">
      <c r="B35" s="84">
        <v>42261</v>
      </c>
      <c r="C35" s="4">
        <v>300</v>
      </c>
      <c r="D35" s="268">
        <v>14.87</v>
      </c>
      <c r="E35" s="3">
        <v>0</v>
      </c>
      <c r="F35" s="3">
        <f t="shared" si="2"/>
        <v>4461</v>
      </c>
      <c r="G35" s="1">
        <v>42398</v>
      </c>
      <c r="H35" s="92">
        <v>400</v>
      </c>
      <c r="I35" s="89">
        <v>9.5500000000000007</v>
      </c>
      <c r="J35" s="47">
        <v>7.0000000000000007E-2</v>
      </c>
      <c r="K35" s="47">
        <f t="shared" si="8"/>
        <v>3819.9300000000003</v>
      </c>
      <c r="W35" s="143">
        <v>42445</v>
      </c>
      <c r="X35" s="12">
        <v>11.59</v>
      </c>
      <c r="Y35" s="12">
        <v>11.83</v>
      </c>
      <c r="Z35" s="12">
        <v>11.09</v>
      </c>
      <c r="AA35" s="12">
        <v>11.52</v>
      </c>
      <c r="AB35" s="105">
        <v>32530200</v>
      </c>
      <c r="AC35" s="12">
        <v>11.52</v>
      </c>
      <c r="AD35">
        <f t="shared" si="5"/>
        <v>0.74000000000000021</v>
      </c>
      <c r="AE35" s="148">
        <f t="shared" si="6"/>
        <v>1.8567639257294433E-2</v>
      </c>
    </row>
    <row r="36" spans="2:31" x14ac:dyDescent="0.25">
      <c r="B36" s="1">
        <v>42270</v>
      </c>
      <c r="C36" s="4">
        <v>478</v>
      </c>
      <c r="D36" s="268">
        <v>15.85</v>
      </c>
      <c r="E36" s="3">
        <v>0</v>
      </c>
      <c r="F36" s="3">
        <f t="shared" si="2"/>
        <v>7576.3</v>
      </c>
      <c r="G36" s="1">
        <v>42411</v>
      </c>
      <c r="H36" s="92">
        <v>500</v>
      </c>
      <c r="I36" s="89">
        <v>6.97</v>
      </c>
      <c r="J36" s="47">
        <v>0.08</v>
      </c>
      <c r="K36" s="47">
        <f t="shared" si="8"/>
        <v>3484.92</v>
      </c>
      <c r="W36" s="143">
        <v>42444</v>
      </c>
      <c r="X36" s="12">
        <v>10.85</v>
      </c>
      <c r="Y36" s="12">
        <v>11.31</v>
      </c>
      <c r="Z36" s="12">
        <v>10.6</v>
      </c>
      <c r="AA36" s="12">
        <v>11.31</v>
      </c>
      <c r="AB36" s="105">
        <v>23865900</v>
      </c>
      <c r="AC36" s="12">
        <v>11.31</v>
      </c>
      <c r="AD36">
        <f t="shared" si="5"/>
        <v>0.71000000000000085</v>
      </c>
      <c r="AE36" s="148">
        <f t="shared" si="6"/>
        <v>1.9837691614066788E-2</v>
      </c>
    </row>
    <row r="37" spans="2:31" x14ac:dyDescent="0.25">
      <c r="B37" s="1">
        <v>42292</v>
      </c>
      <c r="C37" s="4">
        <v>500</v>
      </c>
      <c r="D37" s="268">
        <v>18.55</v>
      </c>
      <c r="E37" s="3">
        <v>0</v>
      </c>
      <c r="F37" s="3">
        <f t="shared" si="2"/>
        <v>9275</v>
      </c>
      <c r="G37" s="1">
        <v>42412</v>
      </c>
      <c r="H37" s="92">
        <v>200</v>
      </c>
      <c r="I37" s="89">
        <v>7.45</v>
      </c>
      <c r="J37" s="47">
        <v>0.03</v>
      </c>
      <c r="K37" s="47">
        <f t="shared" si="8"/>
        <v>1489.97</v>
      </c>
      <c r="W37" s="143">
        <v>42443</v>
      </c>
      <c r="X37" s="12">
        <v>10.86</v>
      </c>
      <c r="Y37" s="12">
        <v>11.32</v>
      </c>
      <c r="Z37" s="12">
        <v>10.68</v>
      </c>
      <c r="AA37" s="12">
        <v>11.09</v>
      </c>
      <c r="AB37" s="105">
        <v>28438300</v>
      </c>
      <c r="AC37" s="12">
        <v>11.09</v>
      </c>
      <c r="AD37">
        <f t="shared" si="5"/>
        <v>0.64000000000000057</v>
      </c>
      <c r="AE37" s="148">
        <f t="shared" si="6"/>
        <v>-6.2724014336917877E-3</v>
      </c>
    </row>
    <row r="38" spans="2:31" x14ac:dyDescent="0.25">
      <c r="B38" s="1">
        <v>42299</v>
      </c>
      <c r="C38" s="4">
        <v>500</v>
      </c>
      <c r="D38" s="268">
        <v>18.55</v>
      </c>
      <c r="E38" s="3">
        <v>0</v>
      </c>
      <c r="F38" s="3">
        <f t="shared" si="2"/>
        <v>9275</v>
      </c>
      <c r="G38" s="1">
        <v>42416</v>
      </c>
      <c r="H38" s="92">
        <v>500</v>
      </c>
      <c r="I38" s="89">
        <v>7.75</v>
      </c>
      <c r="J38" s="47">
        <v>0.08</v>
      </c>
      <c r="K38" s="47">
        <f t="shared" si="8"/>
        <v>3874.92</v>
      </c>
      <c r="W38" s="143">
        <v>42440</v>
      </c>
      <c r="X38" s="12">
        <v>11.14</v>
      </c>
      <c r="Y38" s="12">
        <v>11.35</v>
      </c>
      <c r="Z38" s="12">
        <v>10.95</v>
      </c>
      <c r="AA38" s="12">
        <v>11.16</v>
      </c>
      <c r="AB38" s="105">
        <v>31812100</v>
      </c>
      <c r="AC38" s="12">
        <v>11.16</v>
      </c>
      <c r="AD38">
        <f t="shared" si="5"/>
        <v>0.40000000000000036</v>
      </c>
      <c r="AE38" s="148">
        <f t="shared" si="6"/>
        <v>5.3824362606232246E-2</v>
      </c>
    </row>
    <row r="39" spans="2:31" x14ac:dyDescent="0.25">
      <c r="B39" s="1">
        <v>42299</v>
      </c>
      <c r="C39" s="4">
        <v>500</v>
      </c>
      <c r="D39" s="268">
        <v>18.28</v>
      </c>
      <c r="E39" s="3">
        <v>0</v>
      </c>
      <c r="F39" s="3">
        <f t="shared" si="2"/>
        <v>9140</v>
      </c>
      <c r="G39" s="1">
        <v>42422</v>
      </c>
      <c r="H39" s="92">
        <v>2500</v>
      </c>
      <c r="I39" s="89">
        <v>7.47</v>
      </c>
      <c r="J39" s="47">
        <v>0.41</v>
      </c>
      <c r="K39" s="47">
        <f t="shared" si="8"/>
        <v>18674.59</v>
      </c>
      <c r="W39" s="143">
        <v>42439</v>
      </c>
      <c r="X39" s="12">
        <v>10.31</v>
      </c>
      <c r="Y39" s="12">
        <v>10.62</v>
      </c>
      <c r="Z39" s="12">
        <v>10.01</v>
      </c>
      <c r="AA39" s="12">
        <v>10.59</v>
      </c>
      <c r="AB39" s="105">
        <v>33980800</v>
      </c>
      <c r="AC39" s="12">
        <v>10.59</v>
      </c>
      <c r="AD39">
        <f t="shared" si="5"/>
        <v>0.60999999999999943</v>
      </c>
      <c r="AE39" s="148">
        <f t="shared" si="6"/>
        <v>1.0496183206106791E-2</v>
      </c>
    </row>
    <row r="40" spans="2:31" x14ac:dyDescent="0.25">
      <c r="B40" s="1">
        <v>42299</v>
      </c>
      <c r="C40" s="4">
        <v>1000</v>
      </c>
      <c r="D40" s="268">
        <v>18.100000000000001</v>
      </c>
      <c r="E40" s="3">
        <v>0</v>
      </c>
      <c r="F40" s="3">
        <f t="shared" si="2"/>
        <v>18100</v>
      </c>
      <c r="G40" s="1">
        <v>42422</v>
      </c>
      <c r="H40" s="92">
        <v>1000</v>
      </c>
      <c r="I40" s="89">
        <v>7.49</v>
      </c>
      <c r="J40" s="47">
        <v>0.16</v>
      </c>
      <c r="K40" s="47">
        <f t="shared" si="8"/>
        <v>7489.84</v>
      </c>
      <c r="W40" s="143">
        <v>42438</v>
      </c>
      <c r="X40" s="12">
        <v>10.51</v>
      </c>
      <c r="Y40" s="12">
        <v>10.68</v>
      </c>
      <c r="Z40" s="12">
        <v>10.08</v>
      </c>
      <c r="AA40" s="12">
        <v>10.48</v>
      </c>
      <c r="AB40" s="105">
        <v>30855500</v>
      </c>
      <c r="AC40" s="12">
        <v>10.48</v>
      </c>
      <c r="AD40">
        <f t="shared" si="5"/>
        <v>0.59999999999999964</v>
      </c>
      <c r="AE40" s="148">
        <f t="shared" si="6"/>
        <v>3.5573122529644285E-2</v>
      </c>
    </row>
    <row r="41" spans="2:31" ht="20.25" thickBot="1" x14ac:dyDescent="0.35">
      <c r="B41" s="426">
        <v>42306</v>
      </c>
      <c r="C41" s="4">
        <v>660</v>
      </c>
      <c r="D41" s="268">
        <v>17.8</v>
      </c>
      <c r="E41" s="3">
        <v>0</v>
      </c>
      <c r="F41" s="3">
        <f t="shared" si="2"/>
        <v>11748</v>
      </c>
      <c r="G41" s="1">
        <v>42426</v>
      </c>
      <c r="H41" s="92">
        <v>900</v>
      </c>
      <c r="I41" s="89">
        <v>7.7</v>
      </c>
      <c r="J41" s="47">
        <v>0.15</v>
      </c>
      <c r="K41" s="47">
        <f t="shared" si="8"/>
        <v>6929.85</v>
      </c>
      <c r="O41" s="427" t="s">
        <v>78</v>
      </c>
      <c r="P41" s="427"/>
      <c r="W41" s="143">
        <v>42437</v>
      </c>
      <c r="X41" s="12">
        <v>10.84</v>
      </c>
      <c r="Y41" s="12">
        <v>10.87</v>
      </c>
      <c r="Z41" s="12">
        <v>9.92</v>
      </c>
      <c r="AA41" s="12">
        <v>10.119999999999999</v>
      </c>
      <c r="AB41" s="105">
        <v>35384100</v>
      </c>
      <c r="AC41" s="12">
        <v>10.119999999999999</v>
      </c>
      <c r="AD41">
        <f t="shared" si="5"/>
        <v>0.94999999999999929</v>
      </c>
      <c r="AE41" s="148">
        <f t="shared" si="6"/>
        <v>-8.2502266545784297E-2</v>
      </c>
    </row>
    <row r="42" spans="2:31" ht="15.75" thickTop="1" x14ac:dyDescent="0.25">
      <c r="B42" s="426"/>
      <c r="C42" s="4">
        <v>340</v>
      </c>
      <c r="D42" s="268">
        <v>17.8</v>
      </c>
      <c r="E42" s="3">
        <v>0</v>
      </c>
      <c r="F42" s="3">
        <f t="shared" si="2"/>
        <v>6052</v>
      </c>
      <c r="G42" s="425" t="s">
        <v>220</v>
      </c>
      <c r="H42" s="92">
        <v>500</v>
      </c>
      <c r="I42" s="89">
        <v>7.73</v>
      </c>
      <c r="J42" s="47">
        <v>0.08</v>
      </c>
      <c r="K42" s="47">
        <f t="shared" si="8"/>
        <v>3864.92</v>
      </c>
      <c r="O42" s="93">
        <v>1.22</v>
      </c>
      <c r="P42" s="93">
        <f t="shared" ref="P42:P46" si="9">O42*$Q$4</f>
        <v>15.603799999999998</v>
      </c>
      <c r="W42" s="143">
        <v>42436</v>
      </c>
      <c r="X42" s="12">
        <v>11.12</v>
      </c>
      <c r="Y42" s="12">
        <v>11.59</v>
      </c>
      <c r="Z42" s="12">
        <v>10.72</v>
      </c>
      <c r="AA42" s="12">
        <v>11.03</v>
      </c>
      <c r="AB42" s="105">
        <v>57377500</v>
      </c>
      <c r="AC42" s="12">
        <v>11.03</v>
      </c>
      <c r="AD42">
        <f t="shared" si="5"/>
        <v>0.86999999999999922</v>
      </c>
      <c r="AE42" s="148">
        <f t="shared" si="6"/>
        <v>2.7272727272726893E-3</v>
      </c>
    </row>
    <row r="43" spans="2:31" x14ac:dyDescent="0.25">
      <c r="B43" s="1">
        <v>42312</v>
      </c>
      <c r="C43" s="20">
        <v>500</v>
      </c>
      <c r="D43" s="411">
        <v>17.559999999999999</v>
      </c>
      <c r="E43" s="85">
        <v>6.95</v>
      </c>
      <c r="F43" s="85">
        <f t="shared" si="2"/>
        <v>8786.9500000000007</v>
      </c>
      <c r="G43" s="425"/>
      <c r="H43" s="92">
        <v>500</v>
      </c>
      <c r="I43" s="89">
        <v>7.96</v>
      </c>
      <c r="J43" s="47">
        <v>0.09</v>
      </c>
      <c r="K43" s="47">
        <f t="shared" si="8"/>
        <v>3979.91</v>
      </c>
      <c r="O43" s="93">
        <v>1.21</v>
      </c>
      <c r="P43" s="93">
        <f t="shared" si="9"/>
        <v>15.475899999999999</v>
      </c>
      <c r="W43" s="143">
        <v>42433</v>
      </c>
      <c r="X43" s="12">
        <v>10.36</v>
      </c>
      <c r="Y43" s="12">
        <v>11.48</v>
      </c>
      <c r="Z43" s="12">
        <v>10.08</v>
      </c>
      <c r="AA43" s="12">
        <v>11</v>
      </c>
      <c r="AB43" s="105">
        <v>86914500</v>
      </c>
      <c r="AC43" s="12">
        <v>11</v>
      </c>
      <c r="AD43">
        <f t="shared" si="5"/>
        <v>1.4000000000000004</v>
      </c>
      <c r="AE43" s="148">
        <f t="shared" si="6"/>
        <v>0.10330992978936804</v>
      </c>
    </row>
    <row r="44" spans="2:31" x14ac:dyDescent="0.25">
      <c r="B44" s="1">
        <v>42313</v>
      </c>
      <c r="C44" s="7">
        <v>3000</v>
      </c>
      <c r="D44" s="89">
        <v>19.05</v>
      </c>
      <c r="E44" s="47">
        <v>0</v>
      </c>
      <c r="F44" s="47">
        <f t="shared" si="2"/>
        <v>57150</v>
      </c>
      <c r="G44" s="425"/>
      <c r="H44" s="92">
        <v>500</v>
      </c>
      <c r="I44" s="89">
        <v>8.0299999999999994</v>
      </c>
      <c r="J44" s="47">
        <v>0.09</v>
      </c>
      <c r="K44" s="47">
        <f t="shared" si="8"/>
        <v>4014.9099999999994</v>
      </c>
      <c r="M44" s="90"/>
      <c r="O44" s="93">
        <v>1.2</v>
      </c>
      <c r="P44" s="93">
        <f t="shared" si="9"/>
        <v>15.347999999999999</v>
      </c>
      <c r="W44" s="143">
        <v>42432</v>
      </c>
      <c r="X44" s="12">
        <v>9.0299999999999994</v>
      </c>
      <c r="Y44" s="12">
        <v>10</v>
      </c>
      <c r="Z44" s="12">
        <v>8.9700000000000006</v>
      </c>
      <c r="AA44" s="12">
        <v>9.9700000000000006</v>
      </c>
      <c r="AB44" s="105">
        <v>65378700</v>
      </c>
      <c r="AC44" s="12">
        <v>9.9700000000000006</v>
      </c>
      <c r="AD44">
        <f t="shared" si="5"/>
        <v>1.0299999999999994</v>
      </c>
      <c r="AE44" s="148">
        <f t="shared" si="6"/>
        <v>9.5604395604395709E-2</v>
      </c>
    </row>
    <row r="45" spans="2:31" x14ac:dyDescent="0.25">
      <c r="B45" s="1">
        <v>42320</v>
      </c>
      <c r="C45" s="4">
        <v>500</v>
      </c>
      <c r="D45" s="268">
        <v>18.079999999999998</v>
      </c>
      <c r="E45" s="3">
        <v>0</v>
      </c>
      <c r="F45" s="3">
        <f t="shared" si="2"/>
        <v>9040</v>
      </c>
      <c r="G45" s="425"/>
      <c r="H45" s="92">
        <v>1500</v>
      </c>
      <c r="I45" s="89">
        <v>8.1</v>
      </c>
      <c r="J45" s="47">
        <v>0.26</v>
      </c>
      <c r="K45" s="47">
        <f t="shared" si="8"/>
        <v>12149.74</v>
      </c>
      <c r="O45" s="93">
        <v>1.19</v>
      </c>
      <c r="P45" s="93">
        <f t="shared" si="9"/>
        <v>15.220099999999999</v>
      </c>
      <c r="W45" s="143">
        <v>42431</v>
      </c>
      <c r="X45" s="12">
        <v>7.94</v>
      </c>
      <c r="Y45" s="12">
        <v>9.15</v>
      </c>
      <c r="Z45" s="12">
        <v>7.9</v>
      </c>
      <c r="AA45" s="12">
        <v>9.1</v>
      </c>
      <c r="AB45" s="105">
        <v>74464900</v>
      </c>
      <c r="AC45" s="12">
        <v>9.1</v>
      </c>
      <c r="AD45">
        <f t="shared" si="5"/>
        <v>1.25</v>
      </c>
      <c r="AE45" s="148">
        <f t="shared" si="6"/>
        <v>0.14321608040200995</v>
      </c>
    </row>
    <row r="46" spans="2:31" x14ac:dyDescent="0.25">
      <c r="B46" s="1">
        <v>42320</v>
      </c>
      <c r="C46" s="4">
        <v>1000</v>
      </c>
      <c r="D46" s="268">
        <v>18.05</v>
      </c>
      <c r="E46" s="3">
        <v>0</v>
      </c>
      <c r="F46" s="3">
        <f t="shared" si="2"/>
        <v>18050</v>
      </c>
      <c r="G46" s="1">
        <v>42429</v>
      </c>
      <c r="H46" s="92">
        <v>1000</v>
      </c>
      <c r="I46" s="89">
        <v>8.5399999999999991</v>
      </c>
      <c r="J46" s="47">
        <v>0.19</v>
      </c>
      <c r="K46" s="47">
        <f>H46*I46-J46</f>
        <v>8539.81</v>
      </c>
      <c r="M46" s="252"/>
      <c r="O46" s="93">
        <v>1.18</v>
      </c>
      <c r="P46" s="93">
        <f t="shared" si="9"/>
        <v>15.092199999999998</v>
      </c>
      <c r="W46" s="143">
        <v>42430</v>
      </c>
      <c r="X46" s="12">
        <v>8.2100000000000009</v>
      </c>
      <c r="Y46" s="12">
        <v>8.2100000000000009</v>
      </c>
      <c r="Z46" s="12">
        <v>7.56</v>
      </c>
      <c r="AA46" s="12">
        <v>7.96</v>
      </c>
      <c r="AB46" s="105">
        <v>273901400</v>
      </c>
      <c r="AC46" s="12">
        <v>7.96</v>
      </c>
      <c r="AD46">
        <f t="shared" si="5"/>
        <v>0.65000000000000124</v>
      </c>
      <c r="AE46" s="148">
        <f t="shared" si="6"/>
        <v>-3.0450669914738215E-2</v>
      </c>
    </row>
    <row r="47" spans="2:31" x14ac:dyDescent="0.25">
      <c r="B47" s="1">
        <v>42320</v>
      </c>
      <c r="C47" s="7">
        <v>1000</v>
      </c>
      <c r="D47" s="89">
        <v>17.82</v>
      </c>
      <c r="E47" s="47">
        <v>0</v>
      </c>
      <c r="F47" s="47">
        <f t="shared" si="2"/>
        <v>17820</v>
      </c>
      <c r="G47" s="1">
        <v>42429</v>
      </c>
      <c r="H47" s="92">
        <v>500</v>
      </c>
      <c r="I47" s="89">
        <v>7.95</v>
      </c>
      <c r="J47" s="47">
        <v>0.09</v>
      </c>
      <c r="K47" s="47">
        <f>H47*I47-J47</f>
        <v>3974.91</v>
      </c>
      <c r="O47" s="93">
        <v>1.17</v>
      </c>
      <c r="P47" s="93">
        <f t="shared" ref="P47:P53" si="10">O47*$Q$4</f>
        <v>14.964299999999998</v>
      </c>
      <c r="W47" s="143">
        <v>42429</v>
      </c>
      <c r="X47" s="12">
        <v>8.49</v>
      </c>
      <c r="Y47" s="12">
        <v>8.5299999999999994</v>
      </c>
      <c r="Z47" s="12">
        <v>7.97</v>
      </c>
      <c r="AA47" s="12">
        <v>8.2100000000000009</v>
      </c>
      <c r="AB47" s="105">
        <v>35635000</v>
      </c>
      <c r="AC47" s="12">
        <v>8.2100000000000009</v>
      </c>
      <c r="AD47">
        <f t="shared" si="5"/>
        <v>0.55999999999999961</v>
      </c>
      <c r="AE47" s="148">
        <f t="shared" si="6"/>
        <v>2.2415940224159492E-2</v>
      </c>
    </row>
    <row r="48" spans="2:31" x14ac:dyDescent="0.25">
      <c r="B48" s="1">
        <v>42328</v>
      </c>
      <c r="C48" s="7">
        <v>3078</v>
      </c>
      <c r="D48" s="89">
        <v>17.47</v>
      </c>
      <c r="E48" s="47">
        <v>0</v>
      </c>
      <c r="F48" s="47">
        <f t="shared" si="2"/>
        <v>53772.659999999996</v>
      </c>
      <c r="G48" s="1">
        <v>42429</v>
      </c>
      <c r="H48" s="92">
        <v>500</v>
      </c>
      <c r="I48" s="89">
        <v>7.97</v>
      </c>
      <c r="J48" s="47">
        <v>0.09</v>
      </c>
      <c r="K48" s="47">
        <f t="shared" si="8"/>
        <v>3984.91</v>
      </c>
      <c r="O48" s="93">
        <v>1.1599999999999999</v>
      </c>
      <c r="P48" s="93">
        <f t="shared" si="10"/>
        <v>14.836399999999998</v>
      </c>
      <c r="W48" s="143">
        <v>42426</v>
      </c>
      <c r="X48" s="12">
        <v>7.75</v>
      </c>
      <c r="Y48" s="12">
        <v>8.1999999999999993</v>
      </c>
      <c r="Z48" s="12">
        <v>7.59</v>
      </c>
      <c r="AA48" s="12">
        <v>8.0299999999999994</v>
      </c>
      <c r="AB48" s="105">
        <v>36394800</v>
      </c>
      <c r="AC48" s="12">
        <v>8.0299999999999994</v>
      </c>
      <c r="AD48">
        <f t="shared" si="5"/>
        <v>0.60999999999999943</v>
      </c>
      <c r="AE48" s="148">
        <f t="shared" si="6"/>
        <v>8.6603518267929669E-2</v>
      </c>
    </row>
    <row r="49" spans="2:31" x14ac:dyDescent="0.25">
      <c r="B49" s="1">
        <v>42340</v>
      </c>
      <c r="C49" s="7">
        <v>3078</v>
      </c>
      <c r="D49" s="89">
        <v>17.739999999999998</v>
      </c>
      <c r="E49" s="47">
        <v>0</v>
      </c>
      <c r="F49" s="47">
        <f t="shared" si="2"/>
        <v>54603.719999999994</v>
      </c>
      <c r="G49" s="1">
        <v>42430</v>
      </c>
      <c r="H49" s="92">
        <v>500</v>
      </c>
      <c r="I49" s="89">
        <v>7.85</v>
      </c>
      <c r="J49" s="47">
        <v>0.09</v>
      </c>
      <c r="K49" s="47">
        <f t="shared" si="8"/>
        <v>3924.91</v>
      </c>
      <c r="O49" s="93">
        <v>1.1499999999999999</v>
      </c>
      <c r="P49" s="93">
        <f t="shared" si="10"/>
        <v>14.708499999999997</v>
      </c>
      <c r="W49" s="143">
        <v>42425</v>
      </c>
      <c r="X49" s="12">
        <v>7.25</v>
      </c>
      <c r="Y49" s="12">
        <v>7.43</v>
      </c>
      <c r="Z49" s="12">
        <v>6.96</v>
      </c>
      <c r="AA49" s="12">
        <v>7.39</v>
      </c>
      <c r="AB49" s="105">
        <v>20673100</v>
      </c>
      <c r="AC49" s="12">
        <v>7.39</v>
      </c>
      <c r="AD49">
        <f t="shared" si="5"/>
        <v>0.46999999999999975</v>
      </c>
      <c r="AE49" s="148">
        <f t="shared" si="6"/>
        <v>2.3545706371191022E-2</v>
      </c>
    </row>
    <row r="50" spans="2:31" ht="20.25" thickBot="1" x14ac:dyDescent="0.35">
      <c r="B50" s="1">
        <v>42340</v>
      </c>
      <c r="C50" s="7">
        <v>500</v>
      </c>
      <c r="D50" s="89">
        <v>17.5</v>
      </c>
      <c r="E50" s="47">
        <v>0</v>
      </c>
      <c r="F50" s="47">
        <f t="shared" si="2"/>
        <v>8750</v>
      </c>
      <c r="G50" s="1">
        <v>42430</v>
      </c>
      <c r="H50" s="92">
        <v>500</v>
      </c>
      <c r="I50" s="89">
        <v>8.0299999999999994</v>
      </c>
      <c r="J50" s="47">
        <v>0.09</v>
      </c>
      <c r="K50" s="47">
        <f t="shared" si="8"/>
        <v>4014.9099999999994</v>
      </c>
      <c r="L50" s="2"/>
      <c r="O50" s="93">
        <v>1.1399999999999999</v>
      </c>
      <c r="P50" s="93">
        <f t="shared" si="10"/>
        <v>14.580599999999997</v>
      </c>
      <c r="T50" s="144" t="s">
        <v>94</v>
      </c>
      <c r="W50" s="143">
        <v>42424</v>
      </c>
      <c r="X50" s="12">
        <v>6.75</v>
      </c>
      <c r="Y50" s="12">
        <v>7.25</v>
      </c>
      <c r="Z50" s="12">
        <v>6.66</v>
      </c>
      <c r="AA50" s="12">
        <v>7.22</v>
      </c>
      <c r="AB50" s="105">
        <v>18774000</v>
      </c>
      <c r="AC50" s="12">
        <v>7.22</v>
      </c>
      <c r="AD50">
        <f t="shared" si="5"/>
        <v>0.58999999999999986</v>
      </c>
      <c r="AE50" s="148">
        <f t="shared" si="6"/>
        <v>2.7027027027026973E-2</v>
      </c>
    </row>
    <row r="51" spans="2:31" ht="15.75" thickTop="1" x14ac:dyDescent="0.25">
      <c r="B51" s="1">
        <v>42345</v>
      </c>
      <c r="C51" s="7">
        <v>100</v>
      </c>
      <c r="D51" s="89">
        <v>16.7</v>
      </c>
      <c r="E51" s="47">
        <v>0</v>
      </c>
      <c r="F51" s="47">
        <f t="shared" si="2"/>
        <v>1670</v>
      </c>
      <c r="G51" s="1">
        <v>42431</v>
      </c>
      <c r="H51" s="92">
        <v>500</v>
      </c>
      <c r="I51" s="89">
        <v>8.3800000000000008</v>
      </c>
      <c r="J51" s="47">
        <v>0.09</v>
      </c>
      <c r="K51" s="47">
        <f t="shared" si="8"/>
        <v>4189.91</v>
      </c>
      <c r="L51" s="2"/>
      <c r="O51" s="93">
        <v>1.1299999999999999</v>
      </c>
      <c r="P51" s="93">
        <f t="shared" si="10"/>
        <v>14.452699999999998</v>
      </c>
      <c r="T51" s="145" t="s">
        <v>100</v>
      </c>
      <c r="U51" s="139">
        <v>13.55</v>
      </c>
      <c r="W51" s="143">
        <v>42423</v>
      </c>
      <c r="X51" s="12">
        <v>7.3</v>
      </c>
      <c r="Y51" s="12">
        <v>7.46</v>
      </c>
      <c r="Z51" s="12">
        <v>6.9</v>
      </c>
      <c r="AA51" s="12">
        <v>7.03</v>
      </c>
      <c r="AB51" s="105">
        <v>27981300</v>
      </c>
      <c r="AC51" s="12">
        <v>7.03</v>
      </c>
      <c r="AD51">
        <f t="shared" si="5"/>
        <v>0.55999999999999961</v>
      </c>
      <c r="AE51" s="148">
        <f t="shared" si="6"/>
        <v>-6.1415220293724926E-2</v>
      </c>
    </row>
    <row r="52" spans="2:31" x14ac:dyDescent="0.25">
      <c r="B52" s="1">
        <v>42345</v>
      </c>
      <c r="C52" s="7">
        <v>500</v>
      </c>
      <c r="D52" s="89">
        <v>16.850000000000001</v>
      </c>
      <c r="E52" s="47">
        <v>0</v>
      </c>
      <c r="F52" s="47">
        <f t="shared" si="2"/>
        <v>8425</v>
      </c>
      <c r="G52" s="1">
        <v>42431</v>
      </c>
      <c r="H52" s="92">
        <v>500</v>
      </c>
      <c r="I52" s="89">
        <v>8.58</v>
      </c>
      <c r="J52" s="47">
        <v>0.09</v>
      </c>
      <c r="K52" s="47">
        <f t="shared" si="8"/>
        <v>4289.91</v>
      </c>
      <c r="O52" s="93">
        <v>1.1200000000000001</v>
      </c>
      <c r="P52" s="93">
        <f t="shared" si="10"/>
        <v>14.3248</v>
      </c>
      <c r="T52" s="146" t="s">
        <v>101</v>
      </c>
      <c r="U52" s="140">
        <v>13.14</v>
      </c>
      <c r="W52" s="143">
        <v>42422</v>
      </c>
      <c r="X52" s="12">
        <v>6.97</v>
      </c>
      <c r="Y52" s="12">
        <v>7.5</v>
      </c>
      <c r="Z52" s="12">
        <v>6.85</v>
      </c>
      <c r="AA52" s="12">
        <v>7.49</v>
      </c>
      <c r="AB52" s="105">
        <v>34528900</v>
      </c>
      <c r="AC52" s="12">
        <v>7.49</v>
      </c>
      <c r="AD52">
        <f t="shared" si="5"/>
        <v>0.65000000000000036</v>
      </c>
      <c r="AE52" s="148">
        <f t="shared" si="6"/>
        <v>0.11292719167904908</v>
      </c>
    </row>
    <row r="53" spans="2:31" ht="15" customHeight="1" x14ac:dyDescent="0.25">
      <c r="B53" s="1">
        <v>42347</v>
      </c>
      <c r="C53" s="7">
        <v>500</v>
      </c>
      <c r="D53" s="89">
        <v>15.84</v>
      </c>
      <c r="E53" s="47">
        <v>0</v>
      </c>
      <c r="F53" s="47">
        <f t="shared" si="2"/>
        <v>7920</v>
      </c>
      <c r="G53" s="428" t="s">
        <v>224</v>
      </c>
      <c r="H53" s="92">
        <v>400</v>
      </c>
      <c r="I53" s="89">
        <v>9.09</v>
      </c>
      <c r="J53" s="47">
        <v>0.1</v>
      </c>
      <c r="K53" s="47">
        <f t="shared" si="8"/>
        <v>3635.9</v>
      </c>
      <c r="O53" s="93">
        <v>1.1100000000000001</v>
      </c>
      <c r="P53" s="93">
        <f t="shared" si="10"/>
        <v>14.196900000000001</v>
      </c>
      <c r="T53" s="146" t="s">
        <v>102</v>
      </c>
      <c r="U53" s="140" t="s">
        <v>315</v>
      </c>
      <c r="W53" s="143">
        <v>42419</v>
      </c>
      <c r="X53" s="12">
        <v>6.85</v>
      </c>
      <c r="Y53" s="12">
        <v>6.88</v>
      </c>
      <c r="Z53" s="12">
        <v>6.52</v>
      </c>
      <c r="AA53" s="12">
        <v>6.73</v>
      </c>
      <c r="AB53" s="105">
        <v>38595300</v>
      </c>
      <c r="AC53" s="12">
        <v>6.73</v>
      </c>
      <c r="AD53">
        <f t="shared" si="5"/>
        <v>0.36000000000000032</v>
      </c>
      <c r="AE53" s="148">
        <f t="shared" si="6"/>
        <v>-2.8860028860028808E-2</v>
      </c>
    </row>
    <row r="54" spans="2:31" x14ac:dyDescent="0.25">
      <c r="B54" s="1">
        <v>42348</v>
      </c>
      <c r="C54" s="7">
        <v>500</v>
      </c>
      <c r="D54" s="89">
        <v>14.78</v>
      </c>
      <c r="E54" s="47">
        <v>0</v>
      </c>
      <c r="F54" s="47">
        <f t="shared" si="2"/>
        <v>7390</v>
      </c>
      <c r="G54" s="428"/>
      <c r="H54" s="92">
        <v>100</v>
      </c>
      <c r="I54" s="89">
        <v>9.09</v>
      </c>
      <c r="J54" s="47">
        <v>0</v>
      </c>
      <c r="K54" s="47">
        <f t="shared" si="8"/>
        <v>909</v>
      </c>
      <c r="O54" s="93">
        <v>1.1000000000000001</v>
      </c>
      <c r="P54" s="93">
        <f>O54*$Q$4</f>
        <v>14.069000000000001</v>
      </c>
      <c r="T54" s="146" t="s">
        <v>103</v>
      </c>
      <c r="U54" s="140" t="s">
        <v>316</v>
      </c>
      <c r="W54" s="143">
        <v>42418</v>
      </c>
      <c r="X54" s="12">
        <v>7.6</v>
      </c>
      <c r="Y54" s="12">
        <v>7.62</v>
      </c>
      <c r="Z54" s="12">
        <v>6.7</v>
      </c>
      <c r="AA54" s="12">
        <v>6.93</v>
      </c>
      <c r="AB54" s="105">
        <v>54821400</v>
      </c>
      <c r="AC54" s="12">
        <v>6.93</v>
      </c>
      <c r="AD54">
        <f t="shared" si="5"/>
        <v>0.91999999999999993</v>
      </c>
      <c r="AE54" s="148">
        <f t="shared" si="6"/>
        <v>-6.4777327935222728E-2</v>
      </c>
    </row>
    <row r="55" spans="2:31" x14ac:dyDescent="0.25">
      <c r="B55" s="1">
        <v>42352</v>
      </c>
      <c r="C55" s="7">
        <v>100</v>
      </c>
      <c r="D55" s="89">
        <v>14.57</v>
      </c>
      <c r="E55" s="47">
        <v>0</v>
      </c>
      <c r="F55" s="47">
        <f t="shared" si="2"/>
        <v>1457</v>
      </c>
      <c r="G55" s="428"/>
      <c r="H55" s="92">
        <v>500</v>
      </c>
      <c r="I55" s="89">
        <v>8.81</v>
      </c>
      <c r="J55" s="47">
        <v>0.1</v>
      </c>
      <c r="K55" s="47">
        <f t="shared" ref="K55:K74" si="11">H55*I55-J55</f>
        <v>4404.8999999999996</v>
      </c>
      <c r="O55" s="93">
        <v>1.0900000000000001</v>
      </c>
      <c r="P55" s="93">
        <f t="shared" ref="P55:P74" si="12">O55*$Q$4</f>
        <v>13.9411</v>
      </c>
      <c r="T55" s="146" t="s">
        <v>104</v>
      </c>
      <c r="U55" s="140">
        <v>14.63</v>
      </c>
      <c r="W55" s="143">
        <v>42417</v>
      </c>
      <c r="X55" s="12">
        <v>7.67</v>
      </c>
      <c r="Y55" s="12">
        <v>7.72</v>
      </c>
      <c r="Z55" s="12">
        <v>6.75</v>
      </c>
      <c r="AA55" s="12">
        <v>7.41</v>
      </c>
      <c r="AB55" s="105">
        <v>63298300</v>
      </c>
      <c r="AC55" s="12">
        <v>7.41</v>
      </c>
      <c r="AD55">
        <f t="shared" si="5"/>
        <v>0.96999999999999975</v>
      </c>
      <c r="AE55" s="148">
        <f t="shared" si="6"/>
        <v>1.3513513513512265E-3</v>
      </c>
    </row>
    <row r="56" spans="2:31" x14ac:dyDescent="0.25">
      <c r="B56" s="1">
        <v>42355</v>
      </c>
      <c r="C56" s="7">
        <v>500</v>
      </c>
      <c r="D56" s="89">
        <v>13.89</v>
      </c>
      <c r="E56" s="47">
        <v>0</v>
      </c>
      <c r="F56" s="47">
        <f t="shared" si="2"/>
        <v>6945</v>
      </c>
      <c r="G56" s="1">
        <v>42432</v>
      </c>
      <c r="H56" s="92">
        <v>600</v>
      </c>
      <c r="I56" s="89">
        <v>9.65</v>
      </c>
      <c r="J56" s="47">
        <v>0.13</v>
      </c>
      <c r="K56" s="47">
        <f t="shared" si="11"/>
        <v>5789.87</v>
      </c>
      <c r="O56" s="93">
        <v>1.08</v>
      </c>
      <c r="P56" s="93">
        <f t="shared" si="12"/>
        <v>13.8132</v>
      </c>
      <c r="T56" s="146" t="s">
        <v>105</v>
      </c>
      <c r="U56" s="140">
        <v>2.41811</v>
      </c>
      <c r="W56" s="143">
        <v>42416</v>
      </c>
      <c r="X56" s="12">
        <v>7.76</v>
      </c>
      <c r="Y56" s="12">
        <v>7.84</v>
      </c>
      <c r="Z56" s="12">
        <v>7.18</v>
      </c>
      <c r="AA56" s="12">
        <v>7.4</v>
      </c>
      <c r="AB56" s="105">
        <v>22388300</v>
      </c>
      <c r="AC56" s="12">
        <v>7.4</v>
      </c>
      <c r="AD56">
        <f t="shared" si="5"/>
        <v>0.66000000000000014</v>
      </c>
      <c r="AE56" s="148">
        <f t="shared" si="6"/>
        <v>-1.2016021361815787E-2</v>
      </c>
    </row>
    <row r="57" spans="2:31" x14ac:dyDescent="0.25">
      <c r="B57" s="1">
        <v>42360</v>
      </c>
      <c r="C57" s="7">
        <v>500</v>
      </c>
      <c r="D57" s="89">
        <v>12.95</v>
      </c>
      <c r="E57" s="47">
        <v>0</v>
      </c>
      <c r="F57" s="47">
        <f t="shared" si="2"/>
        <v>6475</v>
      </c>
      <c r="G57" s="1">
        <v>42433</v>
      </c>
      <c r="H57" s="92">
        <v>600</v>
      </c>
      <c r="I57" s="89">
        <v>10.45</v>
      </c>
      <c r="J57" s="47">
        <v>0.14000000000000001</v>
      </c>
      <c r="K57" s="47">
        <f t="shared" si="11"/>
        <v>6269.86</v>
      </c>
      <c r="O57" s="93">
        <v>1.07</v>
      </c>
      <c r="P57" s="93">
        <f t="shared" si="12"/>
        <v>13.6853</v>
      </c>
      <c r="T57" s="146" t="s">
        <v>106</v>
      </c>
      <c r="U57" s="140" t="s">
        <v>241</v>
      </c>
      <c r="W57" s="143">
        <v>42412</v>
      </c>
      <c r="X57" s="12">
        <v>7.22</v>
      </c>
      <c r="Y57" s="12">
        <v>7.66</v>
      </c>
      <c r="Z57" s="12">
        <v>7.05</v>
      </c>
      <c r="AA57" s="12">
        <v>7.49</v>
      </c>
      <c r="AB57" s="105">
        <v>30427700</v>
      </c>
      <c r="AC57" s="12">
        <v>7.49</v>
      </c>
      <c r="AD57">
        <f t="shared" si="5"/>
        <v>0.61000000000000032</v>
      </c>
      <c r="AE57" s="148" t="e">
        <f t="shared" si="6"/>
        <v>#DIV/0!</v>
      </c>
    </row>
    <row r="58" spans="2:31" x14ac:dyDescent="0.25">
      <c r="B58" s="1">
        <v>42361</v>
      </c>
      <c r="C58" s="7">
        <v>500</v>
      </c>
      <c r="D58" s="89">
        <v>12.75</v>
      </c>
      <c r="E58" s="47">
        <v>0</v>
      </c>
      <c r="F58" s="47">
        <f t="shared" si="2"/>
        <v>6375</v>
      </c>
      <c r="G58" s="1">
        <v>42440</v>
      </c>
      <c r="H58" s="92">
        <v>400</v>
      </c>
      <c r="I58" s="89">
        <v>11.25</v>
      </c>
      <c r="J58" s="47">
        <v>0.1</v>
      </c>
      <c r="K58" s="47">
        <f t="shared" si="11"/>
        <v>4499.8999999999996</v>
      </c>
      <c r="O58" s="93">
        <v>1.06</v>
      </c>
      <c r="P58" s="93">
        <f t="shared" si="12"/>
        <v>13.557399999999999</v>
      </c>
      <c r="T58" s="146"/>
      <c r="U58" s="140"/>
      <c r="W58" s="143">
        <v>42412</v>
      </c>
      <c r="X58" s="12" t="s">
        <v>169</v>
      </c>
      <c r="Y58" s="12"/>
      <c r="Z58" s="12"/>
      <c r="AA58" s="12"/>
      <c r="AB58" s="105"/>
      <c r="AC58" s="12"/>
      <c r="AD58">
        <f t="shared" si="5"/>
        <v>0</v>
      </c>
      <c r="AE58" s="148">
        <f t="shared" si="6"/>
        <v>-1</v>
      </c>
    </row>
    <row r="59" spans="2:31" x14ac:dyDescent="0.25">
      <c r="B59" s="1">
        <v>42361</v>
      </c>
      <c r="C59" s="7">
        <v>500</v>
      </c>
      <c r="D59" s="89">
        <v>12.8</v>
      </c>
      <c r="E59" s="47">
        <v>0</v>
      </c>
      <c r="F59" s="47">
        <f t="shared" si="2"/>
        <v>6400</v>
      </c>
      <c r="G59" s="1">
        <v>42446</v>
      </c>
      <c r="H59" s="92">
        <v>1500</v>
      </c>
      <c r="I59" s="89">
        <v>11.49</v>
      </c>
      <c r="J59" s="47">
        <v>0.38</v>
      </c>
      <c r="K59" s="47">
        <f t="shared" si="11"/>
        <v>17234.62</v>
      </c>
      <c r="O59" s="93">
        <v>1.05</v>
      </c>
      <c r="P59" s="93">
        <f t="shared" si="12"/>
        <v>13.429499999999999</v>
      </c>
      <c r="T59" s="146" t="s">
        <v>107</v>
      </c>
      <c r="U59" s="140" t="s">
        <v>317</v>
      </c>
      <c r="W59" s="143">
        <v>42411</v>
      </c>
      <c r="X59" s="12">
        <v>6.92</v>
      </c>
      <c r="Y59" s="12">
        <v>7.3</v>
      </c>
      <c r="Z59" s="12">
        <v>6.52</v>
      </c>
      <c r="AA59" s="12">
        <v>7.06</v>
      </c>
      <c r="AB59" s="105">
        <v>36853000</v>
      </c>
      <c r="AC59" s="12">
        <v>7.01</v>
      </c>
      <c r="AD59">
        <f t="shared" si="5"/>
        <v>0.78000000000000025</v>
      </c>
      <c r="AE59" s="148">
        <f t="shared" si="6"/>
        <v>-9.8870056497175618E-3</v>
      </c>
    </row>
    <row r="60" spans="2:31" x14ac:dyDescent="0.25">
      <c r="B60" s="1">
        <v>42361</v>
      </c>
      <c r="C60" s="7">
        <v>1000</v>
      </c>
      <c r="D60" s="89">
        <v>12.67</v>
      </c>
      <c r="E60" s="47">
        <v>0</v>
      </c>
      <c r="F60" s="47">
        <f t="shared" si="2"/>
        <v>12670</v>
      </c>
      <c r="G60" s="1">
        <v>42447</v>
      </c>
      <c r="H60" s="92">
        <v>1500</v>
      </c>
      <c r="I60" s="89">
        <v>11.44</v>
      </c>
      <c r="J60" s="47">
        <v>0.37</v>
      </c>
      <c r="K60" s="47">
        <f t="shared" si="11"/>
        <v>17159.63</v>
      </c>
      <c r="O60" s="93">
        <v>1.04</v>
      </c>
      <c r="P60" s="93">
        <f t="shared" si="12"/>
        <v>13.301599999999999</v>
      </c>
      <c r="T60" s="146" t="s">
        <v>108</v>
      </c>
      <c r="U60" s="140" t="s">
        <v>318</v>
      </c>
      <c r="W60" s="143">
        <v>42410</v>
      </c>
      <c r="X60" s="12">
        <v>7.23</v>
      </c>
      <c r="Y60" s="12">
        <v>7.62</v>
      </c>
      <c r="Z60" s="12">
        <v>7.01</v>
      </c>
      <c r="AA60" s="12">
        <v>7.13</v>
      </c>
      <c r="AB60" s="105">
        <v>21711900</v>
      </c>
      <c r="AC60" s="12">
        <v>7.08</v>
      </c>
      <c r="AD60">
        <f t="shared" si="5"/>
        <v>0.61000000000000032</v>
      </c>
      <c r="AE60" s="148">
        <f t="shared" si="6"/>
        <v>-2.2099447513812209E-2</v>
      </c>
    </row>
    <row r="61" spans="2:31" x14ac:dyDescent="0.25">
      <c r="B61" s="1">
        <v>42361</v>
      </c>
      <c r="C61" s="7">
        <v>222</v>
      </c>
      <c r="D61" s="89">
        <v>12.44</v>
      </c>
      <c r="E61" s="47">
        <v>0</v>
      </c>
      <c r="F61" s="47">
        <f t="shared" si="2"/>
        <v>2761.68</v>
      </c>
      <c r="G61" s="1">
        <v>42447</v>
      </c>
      <c r="H61" s="92">
        <v>500</v>
      </c>
      <c r="I61" s="89">
        <v>11.484999999999999</v>
      </c>
      <c r="J61" s="47">
        <v>0.13</v>
      </c>
      <c r="K61" s="47">
        <f t="shared" si="11"/>
        <v>5742.37</v>
      </c>
      <c r="O61" s="93">
        <v>1.03</v>
      </c>
      <c r="P61" s="93">
        <f t="shared" si="12"/>
        <v>13.1737</v>
      </c>
      <c r="T61" s="146" t="s">
        <v>109</v>
      </c>
      <c r="U61" s="141">
        <v>25388299</v>
      </c>
      <c r="W61" s="143">
        <v>42409</v>
      </c>
      <c r="X61" s="12">
        <v>7.63</v>
      </c>
      <c r="Y61" s="12">
        <v>7.71</v>
      </c>
      <c r="Z61" s="12">
        <v>7.03</v>
      </c>
      <c r="AA61" s="12">
        <v>7.29</v>
      </c>
      <c r="AB61" s="105">
        <v>24990000</v>
      </c>
      <c r="AC61" s="12">
        <v>7.24</v>
      </c>
      <c r="AD61">
        <f t="shared" si="5"/>
        <v>0.67999999999999972</v>
      </c>
      <c r="AE61" s="148">
        <f t="shared" si="6"/>
        <v>-6.7010309278350499E-2</v>
      </c>
    </row>
    <row r="62" spans="2:31" x14ac:dyDescent="0.25">
      <c r="B62" s="1">
        <v>42367</v>
      </c>
      <c r="C62" s="7">
        <v>2178</v>
      </c>
      <c r="D62" s="89">
        <v>13.68</v>
      </c>
      <c r="E62" s="47">
        <v>0</v>
      </c>
      <c r="F62" s="47">
        <f t="shared" si="2"/>
        <v>29795.040000000001</v>
      </c>
      <c r="G62" s="426">
        <v>42447</v>
      </c>
      <c r="H62" s="92">
        <v>650</v>
      </c>
      <c r="I62" s="89">
        <v>11.56</v>
      </c>
      <c r="J62" s="47">
        <v>0.25</v>
      </c>
      <c r="K62" s="47">
        <f t="shared" si="11"/>
        <v>7513.75</v>
      </c>
      <c r="O62" s="93">
        <v>1.02</v>
      </c>
      <c r="P62" s="93">
        <f t="shared" si="12"/>
        <v>13.0458</v>
      </c>
      <c r="T62" s="146" t="s">
        <v>112</v>
      </c>
      <c r="U62" s="141">
        <v>36092000</v>
      </c>
      <c r="W62" s="143">
        <v>42408</v>
      </c>
      <c r="X62" s="12">
        <v>8.26</v>
      </c>
      <c r="Y62" s="12">
        <v>8.4600000000000009</v>
      </c>
      <c r="Z62" s="12">
        <v>7.63</v>
      </c>
      <c r="AA62" s="12">
        <v>7.82</v>
      </c>
      <c r="AB62" s="105">
        <v>45568000</v>
      </c>
      <c r="AC62" s="12">
        <v>7.76</v>
      </c>
      <c r="AD62">
        <f t="shared" si="5"/>
        <v>0.83000000000000096</v>
      </c>
      <c r="AE62" s="148">
        <f t="shared" si="6"/>
        <v>-7.6190476190476253E-2</v>
      </c>
    </row>
    <row r="63" spans="2:31" x14ac:dyDescent="0.25">
      <c r="B63" s="1">
        <v>42369</v>
      </c>
      <c r="C63" s="7">
        <v>2500</v>
      </c>
      <c r="D63" s="89">
        <v>13.04</v>
      </c>
      <c r="E63" s="47">
        <v>0</v>
      </c>
      <c r="F63" s="47">
        <f t="shared" si="2"/>
        <v>32599.999999999996</v>
      </c>
      <c r="G63" s="426"/>
      <c r="H63" s="92">
        <v>350</v>
      </c>
      <c r="I63" s="89">
        <v>11.56</v>
      </c>
      <c r="J63" s="47">
        <v>0</v>
      </c>
      <c r="K63" s="47">
        <f t="shared" si="11"/>
        <v>4046</v>
      </c>
      <c r="O63" s="93">
        <v>1.01</v>
      </c>
      <c r="P63" s="93">
        <f t="shared" si="12"/>
        <v>12.917899999999999</v>
      </c>
      <c r="T63" s="146" t="s">
        <v>110</v>
      </c>
      <c r="U63" s="140" t="s">
        <v>319</v>
      </c>
      <c r="W63" s="143">
        <v>42405</v>
      </c>
      <c r="X63" s="12">
        <v>9.07</v>
      </c>
      <c r="Y63" s="12">
        <v>9.1</v>
      </c>
      <c r="Z63" s="12">
        <v>8.34</v>
      </c>
      <c r="AA63" s="12">
        <v>8.4600000000000009</v>
      </c>
      <c r="AB63" s="105">
        <v>29574000</v>
      </c>
      <c r="AC63" s="12">
        <v>8.4</v>
      </c>
      <c r="AD63">
        <f t="shared" si="5"/>
        <v>0.75999999999999979</v>
      </c>
      <c r="AE63" s="148">
        <f t="shared" si="6"/>
        <v>-7.8947368421052544E-2</v>
      </c>
    </row>
    <row r="64" spans="2:31" x14ac:dyDescent="0.25">
      <c r="B64" s="1">
        <v>42008</v>
      </c>
      <c r="C64" s="7">
        <v>2000</v>
      </c>
      <c r="D64" s="89">
        <v>13.01</v>
      </c>
      <c r="E64" s="47">
        <v>0</v>
      </c>
      <c r="F64" s="47">
        <f t="shared" si="2"/>
        <v>26020</v>
      </c>
      <c r="G64" s="1">
        <v>42447</v>
      </c>
      <c r="H64" s="92">
        <v>1000</v>
      </c>
      <c r="I64" s="89">
        <v>11.62</v>
      </c>
      <c r="J64" s="47">
        <v>0.25</v>
      </c>
      <c r="K64" s="47">
        <f t="shared" si="11"/>
        <v>11619.75</v>
      </c>
      <c r="O64" s="93">
        <v>1</v>
      </c>
      <c r="P64" s="93">
        <f t="shared" si="12"/>
        <v>12.79</v>
      </c>
      <c r="T64" s="146" t="s">
        <v>113</v>
      </c>
      <c r="U64" s="140" t="s">
        <v>132</v>
      </c>
      <c r="W64" s="143">
        <v>42404</v>
      </c>
      <c r="X64" s="12">
        <v>9.5500000000000007</v>
      </c>
      <c r="Y64" s="12">
        <v>10.28</v>
      </c>
      <c r="Z64" s="12">
        <v>9.09</v>
      </c>
      <c r="AA64" s="12">
        <v>9.19</v>
      </c>
      <c r="AB64" s="105">
        <v>33500300</v>
      </c>
      <c r="AC64" s="12">
        <v>9.1199999999999992</v>
      </c>
      <c r="AD64">
        <f t="shared" si="5"/>
        <v>1.1899999999999995</v>
      </c>
      <c r="AE64" s="148">
        <f t="shared" si="6"/>
        <v>-2.4598930481283476E-2</v>
      </c>
    </row>
    <row r="65" spans="1:31" x14ac:dyDescent="0.25">
      <c r="B65" s="1">
        <v>42009</v>
      </c>
      <c r="C65" s="7">
        <v>500</v>
      </c>
      <c r="D65" s="89">
        <v>12.62</v>
      </c>
      <c r="E65" s="47">
        <v>0</v>
      </c>
      <c r="F65" s="47">
        <f t="shared" si="2"/>
        <v>6310</v>
      </c>
      <c r="G65" s="1">
        <v>42451</v>
      </c>
      <c r="H65" s="92">
        <v>1000</v>
      </c>
      <c r="I65" s="89">
        <v>11.45</v>
      </c>
      <c r="J65" s="47">
        <v>0.25</v>
      </c>
      <c r="K65" s="47">
        <f t="shared" si="11"/>
        <v>11449.75</v>
      </c>
      <c r="O65" s="93">
        <v>0.99</v>
      </c>
      <c r="P65" s="93">
        <f t="shared" si="12"/>
        <v>12.662099999999999</v>
      </c>
      <c r="T65" s="146" t="s">
        <v>114</v>
      </c>
      <c r="U65" s="140">
        <v>-3.26</v>
      </c>
      <c r="W65" s="143">
        <v>42403</v>
      </c>
      <c r="X65" s="12">
        <v>9.02</v>
      </c>
      <c r="Y65" s="12">
        <v>9.43</v>
      </c>
      <c r="Z65" s="12">
        <v>8.44</v>
      </c>
      <c r="AA65" s="12">
        <v>9.42</v>
      </c>
      <c r="AB65" s="105">
        <v>23844300</v>
      </c>
      <c r="AC65" s="12">
        <v>9.35</v>
      </c>
      <c r="AD65">
        <f t="shared" si="5"/>
        <v>0.99000000000000021</v>
      </c>
      <c r="AE65" s="148">
        <f t="shared" si="6"/>
        <v>7.7188940092165925E-2</v>
      </c>
    </row>
    <row r="66" spans="1:31" x14ac:dyDescent="0.25">
      <c r="B66" s="1">
        <v>42009</v>
      </c>
      <c r="C66" s="7">
        <v>500</v>
      </c>
      <c r="D66" s="89">
        <v>12.45</v>
      </c>
      <c r="E66" s="47">
        <v>0</v>
      </c>
      <c r="F66" s="47">
        <f t="shared" si="2"/>
        <v>6225</v>
      </c>
      <c r="G66" s="1">
        <v>42451</v>
      </c>
      <c r="H66" s="92">
        <v>50</v>
      </c>
      <c r="I66" s="89">
        <v>11.28</v>
      </c>
      <c r="J66" s="47">
        <v>0.01</v>
      </c>
      <c r="K66" s="47">
        <f t="shared" si="11"/>
        <v>563.99</v>
      </c>
      <c r="O66" s="93">
        <v>0.98</v>
      </c>
      <c r="P66" s="93">
        <f t="shared" si="12"/>
        <v>12.534199999999998</v>
      </c>
      <c r="T66" s="146" t="s">
        <v>111</v>
      </c>
      <c r="U66" s="140" t="s">
        <v>282</v>
      </c>
      <c r="W66" s="143">
        <v>42402</v>
      </c>
      <c r="X66" s="12">
        <v>9.32</v>
      </c>
      <c r="Y66" s="12">
        <v>9.35</v>
      </c>
      <c r="Z66" s="12">
        <v>8.69</v>
      </c>
      <c r="AA66" s="12">
        <v>8.74</v>
      </c>
      <c r="AB66" s="105">
        <v>19959900</v>
      </c>
      <c r="AC66" s="12">
        <v>8.68</v>
      </c>
      <c r="AD66">
        <f t="shared" si="5"/>
        <v>0.66000000000000014</v>
      </c>
      <c r="AE66" s="148">
        <f t="shared" si="6"/>
        <v>-0.10237849017580147</v>
      </c>
    </row>
    <row r="67" spans="1:31" x14ac:dyDescent="0.25">
      <c r="B67" s="271">
        <v>42374</v>
      </c>
      <c r="C67" s="7">
        <v>2000</v>
      </c>
      <c r="D67" s="89">
        <v>12.73</v>
      </c>
      <c r="E67" s="47">
        <v>0</v>
      </c>
      <c r="F67" s="47">
        <f t="shared" ref="F67:F114" si="13">C67*D67+E67</f>
        <v>25460</v>
      </c>
      <c r="G67" s="1">
        <v>42459</v>
      </c>
      <c r="H67" s="92">
        <v>2000</v>
      </c>
      <c r="I67" s="89">
        <v>10.75</v>
      </c>
      <c r="J67" s="47">
        <v>0.47</v>
      </c>
      <c r="K67" s="47">
        <f t="shared" si="11"/>
        <v>21499.53</v>
      </c>
      <c r="O67" s="93">
        <v>0.97</v>
      </c>
      <c r="P67" s="93">
        <f t="shared" si="12"/>
        <v>12.406299999999998</v>
      </c>
      <c r="W67" s="143">
        <v>42401</v>
      </c>
      <c r="X67" s="12">
        <v>9.3800000000000008</v>
      </c>
      <c r="Y67" s="12">
        <v>9.8000000000000007</v>
      </c>
      <c r="Z67" s="12">
        <v>9.2200000000000006</v>
      </c>
      <c r="AA67" s="12">
        <v>9.74</v>
      </c>
      <c r="AB67" s="105">
        <v>17658100</v>
      </c>
      <c r="AC67" s="12">
        <v>9.67</v>
      </c>
      <c r="AD67">
        <f t="shared" si="5"/>
        <v>0.58000000000000007</v>
      </c>
      <c r="AE67" s="148">
        <f t="shared" si="6"/>
        <v>1.0351966873705098E-3</v>
      </c>
    </row>
    <row r="68" spans="1:31" x14ac:dyDescent="0.25">
      <c r="B68" s="1">
        <v>42375</v>
      </c>
      <c r="C68" s="7">
        <v>1000</v>
      </c>
      <c r="D68" s="89">
        <v>12.5</v>
      </c>
      <c r="E68" s="47">
        <v>0</v>
      </c>
      <c r="F68" s="47">
        <f t="shared" si="13"/>
        <v>12500</v>
      </c>
      <c r="G68" s="1">
        <v>42460</v>
      </c>
      <c r="H68" s="92">
        <v>1600</v>
      </c>
      <c r="I68" s="89">
        <v>10.95</v>
      </c>
      <c r="J68" s="47">
        <v>2.88</v>
      </c>
      <c r="K68" s="47">
        <f t="shared" si="11"/>
        <v>17517.12</v>
      </c>
      <c r="O68" s="93">
        <v>0.96</v>
      </c>
      <c r="P68" s="93">
        <f t="shared" si="12"/>
        <v>12.2784</v>
      </c>
      <c r="W68" s="143">
        <v>42398</v>
      </c>
      <c r="X68" s="12">
        <v>9.2200000000000006</v>
      </c>
      <c r="Y68" s="12">
        <v>9.85</v>
      </c>
      <c r="Z68" s="12">
        <v>9.17</v>
      </c>
      <c r="AA68" s="12">
        <v>9.73</v>
      </c>
      <c r="AB68" s="105">
        <v>20678000</v>
      </c>
      <c r="AC68" s="12">
        <v>9.66</v>
      </c>
      <c r="AD68">
        <f t="shared" si="5"/>
        <v>0.67999999999999972</v>
      </c>
      <c r="AE68" s="148" t="e">
        <f>AC68/AC69-1</f>
        <v>#DIV/0!</v>
      </c>
    </row>
    <row r="69" spans="1:31" x14ac:dyDescent="0.25">
      <c r="B69" s="1">
        <v>42375</v>
      </c>
      <c r="C69" s="7">
        <v>1000</v>
      </c>
      <c r="D69" s="89">
        <v>11.7</v>
      </c>
      <c r="E69" s="47">
        <v>0</v>
      </c>
      <c r="F69" s="47">
        <f t="shared" si="13"/>
        <v>11700</v>
      </c>
      <c r="G69" s="1">
        <v>42461</v>
      </c>
      <c r="H69" s="92">
        <v>2000</v>
      </c>
      <c r="I69" s="89">
        <v>10.52</v>
      </c>
      <c r="J69" s="47">
        <v>0.46</v>
      </c>
      <c r="K69" s="47">
        <f t="shared" si="11"/>
        <v>21039.54</v>
      </c>
      <c r="O69" s="93">
        <v>0.95</v>
      </c>
      <c r="P69" s="93">
        <f t="shared" si="12"/>
        <v>12.150499999999999</v>
      </c>
      <c r="W69" s="143" t="s">
        <v>124</v>
      </c>
      <c r="X69" s="12"/>
      <c r="Y69" s="12"/>
      <c r="Z69" s="12"/>
      <c r="AA69" s="12"/>
      <c r="AB69" s="105"/>
      <c r="AC69" s="12"/>
      <c r="AD69">
        <f>Y69-Z69</f>
        <v>0</v>
      </c>
      <c r="AE69" s="148" t="e">
        <f>AC69/AC70-1</f>
        <v>#DIV/0!</v>
      </c>
    </row>
    <row r="70" spans="1:31" x14ac:dyDescent="0.25">
      <c r="B70" s="1">
        <v>42402</v>
      </c>
      <c r="C70" s="7">
        <v>400</v>
      </c>
      <c r="D70" s="89">
        <v>9.1</v>
      </c>
      <c r="E70" s="47">
        <v>0</v>
      </c>
      <c r="F70" s="47">
        <f t="shared" si="13"/>
        <v>3640</v>
      </c>
      <c r="G70" s="1">
        <v>42461</v>
      </c>
      <c r="H70" s="92">
        <v>2000</v>
      </c>
      <c r="I70" s="89">
        <v>10.55</v>
      </c>
      <c r="J70" s="47">
        <v>0.46</v>
      </c>
      <c r="K70" s="47">
        <f t="shared" si="11"/>
        <v>21099.54</v>
      </c>
      <c r="O70" s="93">
        <v>0.94</v>
      </c>
      <c r="P70" s="93">
        <f t="shared" si="12"/>
        <v>12.022599999999999</v>
      </c>
    </row>
    <row r="71" spans="1:31" x14ac:dyDescent="0.25">
      <c r="B71" s="1">
        <v>42411</v>
      </c>
      <c r="C71" s="7">
        <v>500</v>
      </c>
      <c r="D71" s="89">
        <v>6.835</v>
      </c>
      <c r="E71" s="47">
        <v>0</v>
      </c>
      <c r="F71" s="47">
        <f t="shared" si="13"/>
        <v>3417.5</v>
      </c>
      <c r="G71" s="1">
        <v>42465</v>
      </c>
      <c r="H71" s="92">
        <v>100</v>
      </c>
      <c r="I71" s="89">
        <v>10.75</v>
      </c>
      <c r="J71" s="47">
        <v>0.02</v>
      </c>
      <c r="K71" s="47">
        <f t="shared" si="11"/>
        <v>1074.98</v>
      </c>
      <c r="O71" s="93">
        <v>0.93</v>
      </c>
      <c r="P71" s="93">
        <f t="shared" si="12"/>
        <v>11.8947</v>
      </c>
    </row>
    <row r="72" spans="1:31" x14ac:dyDescent="0.25">
      <c r="B72" s="1">
        <v>42412</v>
      </c>
      <c r="C72" s="7">
        <v>200</v>
      </c>
      <c r="D72" s="89">
        <v>7.23</v>
      </c>
      <c r="E72" s="47">
        <v>0</v>
      </c>
      <c r="F72" s="47">
        <f t="shared" si="13"/>
        <v>1446</v>
      </c>
      <c r="G72" s="1">
        <v>42468</v>
      </c>
      <c r="H72" s="92">
        <v>1000</v>
      </c>
      <c r="I72" s="89">
        <v>11.77</v>
      </c>
      <c r="J72" s="47">
        <v>0.26</v>
      </c>
      <c r="K72" s="47">
        <f t="shared" si="11"/>
        <v>11769.74</v>
      </c>
      <c r="O72" s="93">
        <v>0.92</v>
      </c>
      <c r="P72" s="93">
        <f t="shared" si="12"/>
        <v>11.7668</v>
      </c>
    </row>
    <row r="73" spans="1:31" x14ac:dyDescent="0.25">
      <c r="B73" s="1">
        <v>42416</v>
      </c>
      <c r="C73" s="7">
        <v>500</v>
      </c>
      <c r="D73" s="89">
        <v>7.5</v>
      </c>
      <c r="E73" s="47">
        <v>0</v>
      </c>
      <c r="F73" s="47">
        <f t="shared" si="13"/>
        <v>3750</v>
      </c>
      <c r="G73" s="426">
        <v>42472</v>
      </c>
      <c r="H73" s="92">
        <v>420</v>
      </c>
      <c r="I73" s="89">
        <v>13.35</v>
      </c>
      <c r="J73" s="47">
        <v>0.15</v>
      </c>
      <c r="K73" s="47">
        <f t="shared" si="11"/>
        <v>5606.85</v>
      </c>
      <c r="O73" s="93">
        <v>0.91</v>
      </c>
      <c r="P73" s="93">
        <f t="shared" si="12"/>
        <v>11.6389</v>
      </c>
    </row>
    <row r="74" spans="1:31" ht="15" customHeight="1" x14ac:dyDescent="0.25">
      <c r="B74" s="425" t="s">
        <v>215</v>
      </c>
      <c r="C74" s="7">
        <v>3000</v>
      </c>
      <c r="D74" s="89">
        <v>7.55</v>
      </c>
      <c r="E74" s="47">
        <v>0</v>
      </c>
      <c r="F74" s="47">
        <f t="shared" si="13"/>
        <v>22650</v>
      </c>
      <c r="G74" s="426"/>
      <c r="H74" s="92">
        <v>80</v>
      </c>
      <c r="I74" s="89">
        <v>13.35</v>
      </c>
      <c r="J74" s="47">
        <v>0</v>
      </c>
      <c r="K74" s="47">
        <f t="shared" si="11"/>
        <v>1068</v>
      </c>
      <c r="O74" s="93">
        <v>0.9</v>
      </c>
      <c r="P74" s="93">
        <f t="shared" si="12"/>
        <v>11.510999999999999</v>
      </c>
    </row>
    <row r="75" spans="1:31" x14ac:dyDescent="0.25">
      <c r="B75" s="425"/>
      <c r="C75" s="7">
        <v>500</v>
      </c>
      <c r="D75" s="89">
        <v>6.75</v>
      </c>
      <c r="E75" s="47">
        <v>0</v>
      </c>
      <c r="F75" s="47">
        <f t="shared" si="13"/>
        <v>3375</v>
      </c>
      <c r="G75" s="1">
        <v>42472</v>
      </c>
      <c r="H75" s="92">
        <v>500</v>
      </c>
      <c r="I75" s="89">
        <v>13.15</v>
      </c>
      <c r="J75" s="47">
        <v>0.14000000000000001</v>
      </c>
      <c r="K75" s="47">
        <f t="shared" ref="K75:K85" si="14">H75*I75-J75</f>
        <v>6574.86</v>
      </c>
      <c r="O75" s="93">
        <v>0.89</v>
      </c>
      <c r="P75" s="93">
        <f t="shared" ref="P75:P79" si="15">O75*$Q$4</f>
        <v>11.383099999999999</v>
      </c>
    </row>
    <row r="76" spans="1:31" x14ac:dyDescent="0.25">
      <c r="B76" s="425"/>
      <c r="C76" s="7">
        <v>300</v>
      </c>
      <c r="D76" s="89">
        <v>6.75</v>
      </c>
      <c r="E76" s="47">
        <v>0</v>
      </c>
      <c r="F76" s="47">
        <f t="shared" si="13"/>
        <v>2025</v>
      </c>
      <c r="G76" s="1">
        <v>42472</v>
      </c>
      <c r="H76" s="92">
        <v>500</v>
      </c>
      <c r="I76" s="89">
        <v>12.92</v>
      </c>
      <c r="J76" s="47">
        <v>0.14000000000000001</v>
      </c>
      <c r="K76" s="47">
        <f t="shared" si="14"/>
        <v>6459.86</v>
      </c>
      <c r="O76" s="93">
        <v>0.88</v>
      </c>
      <c r="P76" s="93">
        <f t="shared" si="15"/>
        <v>11.255199999999999</v>
      </c>
    </row>
    <row r="77" spans="1:31" x14ac:dyDescent="0.25">
      <c r="B77" s="1">
        <v>42426</v>
      </c>
      <c r="C77" s="7">
        <v>600</v>
      </c>
      <c r="D77" s="89">
        <v>7.63</v>
      </c>
      <c r="E77" s="47">
        <v>0</v>
      </c>
      <c r="F77" s="47">
        <f t="shared" si="13"/>
        <v>4578</v>
      </c>
      <c r="G77" s="1">
        <v>42472</v>
      </c>
      <c r="H77" s="92">
        <v>500</v>
      </c>
      <c r="I77" s="89">
        <v>12.59</v>
      </c>
      <c r="J77" s="47">
        <v>0.14000000000000001</v>
      </c>
      <c r="K77" s="47">
        <f t="shared" si="14"/>
        <v>6294.86</v>
      </c>
      <c r="O77" s="93">
        <v>0.87</v>
      </c>
      <c r="P77" s="93">
        <f t="shared" si="15"/>
        <v>11.1273</v>
      </c>
    </row>
    <row r="78" spans="1:31" x14ac:dyDescent="0.25">
      <c r="B78" s="1">
        <v>42426</v>
      </c>
      <c r="C78" s="7">
        <v>2000</v>
      </c>
      <c r="D78" s="89">
        <v>7.95</v>
      </c>
      <c r="E78" s="47">
        <v>0</v>
      </c>
      <c r="F78" s="47">
        <f t="shared" si="13"/>
        <v>15900</v>
      </c>
      <c r="G78" s="1">
        <v>42474</v>
      </c>
      <c r="H78" s="92">
        <v>500</v>
      </c>
      <c r="I78" s="89">
        <v>13.18</v>
      </c>
      <c r="J78" s="47">
        <v>0.14000000000000001</v>
      </c>
      <c r="K78" s="47">
        <f t="shared" si="14"/>
        <v>6589.86</v>
      </c>
      <c r="O78" s="93">
        <v>0.86</v>
      </c>
      <c r="P78" s="93">
        <f t="shared" si="15"/>
        <v>10.9994</v>
      </c>
    </row>
    <row r="79" spans="1:31" x14ac:dyDescent="0.25">
      <c r="B79" s="1">
        <v>42429</v>
      </c>
      <c r="C79" s="7">
        <v>2000</v>
      </c>
      <c r="D79" s="89">
        <v>8.1999999999999993</v>
      </c>
      <c r="E79" s="47">
        <v>0</v>
      </c>
      <c r="F79" s="47">
        <f t="shared" si="13"/>
        <v>16400</v>
      </c>
      <c r="G79" s="1">
        <v>42478</v>
      </c>
      <c r="H79" s="92">
        <v>500</v>
      </c>
      <c r="I79" s="89">
        <v>13.4</v>
      </c>
      <c r="J79" s="47">
        <v>0.15</v>
      </c>
      <c r="K79" s="47">
        <f t="shared" si="14"/>
        <v>6699.85</v>
      </c>
      <c r="O79" s="93">
        <v>0.85</v>
      </c>
      <c r="P79" s="93">
        <f t="shared" si="15"/>
        <v>10.871499999999999</v>
      </c>
    </row>
    <row r="80" spans="1:31" x14ac:dyDescent="0.25">
      <c r="A80" s="2"/>
      <c r="B80" s="1">
        <v>42429</v>
      </c>
      <c r="C80" s="7">
        <v>500</v>
      </c>
      <c r="D80" s="89">
        <v>7.88</v>
      </c>
      <c r="E80" s="47">
        <v>0</v>
      </c>
      <c r="F80" s="47">
        <f t="shared" si="13"/>
        <v>3940</v>
      </c>
      <c r="G80" s="1">
        <v>42486</v>
      </c>
      <c r="H80" s="92">
        <v>500</v>
      </c>
      <c r="I80" s="89">
        <v>14.35</v>
      </c>
      <c r="J80" s="47">
        <v>0.16</v>
      </c>
      <c r="K80" s="47">
        <f t="shared" si="14"/>
        <v>7174.84</v>
      </c>
    </row>
    <row r="81" spans="2:11" x14ac:dyDescent="0.25">
      <c r="B81" s="1">
        <v>42430</v>
      </c>
      <c r="C81" s="7">
        <v>1000</v>
      </c>
      <c r="D81" s="89">
        <v>7.77</v>
      </c>
      <c r="E81" s="47">
        <v>0</v>
      </c>
      <c r="F81" s="47">
        <f t="shared" si="13"/>
        <v>7770</v>
      </c>
      <c r="G81" s="1">
        <v>42487</v>
      </c>
      <c r="H81" s="92">
        <v>600</v>
      </c>
      <c r="I81" s="89">
        <v>14.85</v>
      </c>
      <c r="J81" s="47">
        <v>0.19</v>
      </c>
      <c r="K81" s="47">
        <f t="shared" si="14"/>
        <v>8909.81</v>
      </c>
    </row>
    <row r="82" spans="2:11" x14ac:dyDescent="0.25">
      <c r="B82" s="1">
        <v>42430</v>
      </c>
      <c r="C82" s="7">
        <v>500</v>
      </c>
      <c r="D82" s="89">
        <v>7.94</v>
      </c>
      <c r="E82" s="47">
        <v>0</v>
      </c>
      <c r="F82" s="47">
        <f t="shared" si="13"/>
        <v>3970</v>
      </c>
      <c r="G82" s="1">
        <v>42489</v>
      </c>
      <c r="H82" s="92">
        <v>3000</v>
      </c>
      <c r="I82" s="89">
        <v>14.15</v>
      </c>
      <c r="J82" s="47">
        <v>0.93</v>
      </c>
      <c r="K82" s="47">
        <f t="shared" si="14"/>
        <v>42449.07</v>
      </c>
    </row>
    <row r="83" spans="2:11" x14ac:dyDescent="0.25">
      <c r="B83" s="1">
        <v>42431</v>
      </c>
      <c r="C83" s="7">
        <v>1000</v>
      </c>
      <c r="D83" s="89">
        <v>8.3699999999999992</v>
      </c>
      <c r="E83" s="47">
        <v>0</v>
      </c>
      <c r="F83" s="47">
        <f t="shared" si="13"/>
        <v>8370</v>
      </c>
      <c r="G83" s="1">
        <v>42492</v>
      </c>
      <c r="H83" s="92">
        <v>1000</v>
      </c>
      <c r="I83" s="89">
        <v>13.48</v>
      </c>
      <c r="J83" s="47">
        <v>0.28999999999999998</v>
      </c>
      <c r="K83" s="47">
        <f t="shared" si="14"/>
        <v>13479.71</v>
      </c>
    </row>
    <row r="84" spans="2:11" x14ac:dyDescent="0.25">
      <c r="B84" s="1">
        <v>42432</v>
      </c>
      <c r="C84" s="7">
        <v>600</v>
      </c>
      <c r="D84" s="89">
        <v>9.3699999999999992</v>
      </c>
      <c r="E84" s="47">
        <v>0</v>
      </c>
      <c r="F84" s="47">
        <f t="shared" si="13"/>
        <v>5621.9999999999991</v>
      </c>
      <c r="G84" s="1">
        <v>42492</v>
      </c>
      <c r="H84" s="92">
        <v>1000</v>
      </c>
      <c r="I84" s="89">
        <v>13.61</v>
      </c>
      <c r="J84" s="47">
        <v>0.3</v>
      </c>
      <c r="K84" s="47">
        <f t="shared" si="14"/>
        <v>13609.7</v>
      </c>
    </row>
    <row r="85" spans="2:11" x14ac:dyDescent="0.25">
      <c r="B85" s="1">
        <v>42432</v>
      </c>
      <c r="C85" s="7">
        <v>600</v>
      </c>
      <c r="D85" s="89">
        <v>8.8800000000000008</v>
      </c>
      <c r="E85" s="47">
        <v>0</v>
      </c>
      <c r="F85" s="47">
        <f t="shared" si="13"/>
        <v>5328.0000000000009</v>
      </c>
      <c r="G85" s="1">
        <v>42493</v>
      </c>
      <c r="H85" s="92">
        <v>322</v>
      </c>
      <c r="I85" s="89">
        <v>13.28</v>
      </c>
      <c r="J85" s="47">
        <v>0.09</v>
      </c>
      <c r="K85" s="47">
        <f t="shared" si="14"/>
        <v>4276.07</v>
      </c>
    </row>
    <row r="86" spans="2:11" x14ac:dyDescent="0.25">
      <c r="B86" s="1">
        <v>42433</v>
      </c>
      <c r="C86" s="7">
        <v>600</v>
      </c>
      <c r="D86" s="89">
        <v>10.42</v>
      </c>
      <c r="E86" s="47">
        <v>0</v>
      </c>
      <c r="F86" s="47">
        <f t="shared" si="13"/>
        <v>6252</v>
      </c>
      <c r="G86" s="4"/>
    </row>
    <row r="87" spans="2:11" x14ac:dyDescent="0.25">
      <c r="B87" s="1">
        <v>42440</v>
      </c>
      <c r="C87" s="7">
        <v>400</v>
      </c>
      <c r="D87" s="89">
        <v>11.12</v>
      </c>
      <c r="E87" s="47">
        <v>0</v>
      </c>
      <c r="F87" s="47">
        <f t="shared" si="13"/>
        <v>4448</v>
      </c>
    </row>
    <row r="88" spans="2:11" x14ac:dyDescent="0.25">
      <c r="B88" s="1">
        <v>42446</v>
      </c>
      <c r="C88" s="7">
        <v>1500</v>
      </c>
      <c r="D88" s="89">
        <v>11.445</v>
      </c>
      <c r="E88" s="47">
        <v>0</v>
      </c>
      <c r="F88" s="47">
        <f t="shared" si="13"/>
        <v>17167.5</v>
      </c>
    </row>
    <row r="89" spans="2:11" x14ac:dyDescent="0.25">
      <c r="B89" s="426">
        <v>42447</v>
      </c>
      <c r="C89" s="7">
        <v>1500</v>
      </c>
      <c r="D89" s="89">
        <v>11.42</v>
      </c>
      <c r="E89" s="47">
        <v>0</v>
      </c>
      <c r="F89" s="47">
        <f t="shared" si="13"/>
        <v>17130</v>
      </c>
    </row>
    <row r="90" spans="2:11" x14ac:dyDescent="0.25">
      <c r="B90" s="430"/>
      <c r="C90" s="7">
        <v>500</v>
      </c>
      <c r="D90" s="89">
        <v>11.42</v>
      </c>
      <c r="E90" s="47">
        <v>0</v>
      </c>
      <c r="F90" s="47">
        <f t="shared" si="13"/>
        <v>5710</v>
      </c>
    </row>
    <row r="91" spans="2:11" x14ac:dyDescent="0.25">
      <c r="B91" s="1">
        <v>42447</v>
      </c>
      <c r="C91" s="7">
        <v>650</v>
      </c>
      <c r="D91" s="89">
        <v>11.545</v>
      </c>
      <c r="E91" s="47">
        <v>0.75</v>
      </c>
      <c r="F91" s="47">
        <f t="shared" si="13"/>
        <v>7505</v>
      </c>
    </row>
    <row r="92" spans="2:11" x14ac:dyDescent="0.25">
      <c r="B92" s="1">
        <v>42450</v>
      </c>
      <c r="C92" s="7">
        <v>1350</v>
      </c>
      <c r="D92" s="89">
        <v>11.42</v>
      </c>
      <c r="E92" s="47">
        <v>0</v>
      </c>
      <c r="F92" s="47">
        <f t="shared" si="13"/>
        <v>15417</v>
      </c>
    </row>
    <row r="93" spans="2:11" x14ac:dyDescent="0.25">
      <c r="B93" s="1">
        <v>42451</v>
      </c>
      <c r="C93" s="7">
        <v>1000</v>
      </c>
      <c r="D93" s="89">
        <v>11.38</v>
      </c>
      <c r="E93" s="47">
        <v>0</v>
      </c>
      <c r="F93" s="47">
        <f t="shared" si="13"/>
        <v>11380</v>
      </c>
    </row>
    <row r="94" spans="2:11" x14ac:dyDescent="0.25">
      <c r="B94" s="426">
        <v>42451</v>
      </c>
      <c r="C94" s="7">
        <v>50</v>
      </c>
      <c r="D94" s="89">
        <v>11.22</v>
      </c>
      <c r="E94" s="47">
        <v>0</v>
      </c>
      <c r="F94" s="47">
        <f t="shared" si="13"/>
        <v>561</v>
      </c>
    </row>
    <row r="95" spans="2:11" x14ac:dyDescent="0.25">
      <c r="B95" s="426"/>
      <c r="C95" s="7">
        <v>350</v>
      </c>
      <c r="D95" s="89">
        <v>11.22</v>
      </c>
      <c r="E95" s="47">
        <v>0</v>
      </c>
      <c r="F95" s="47">
        <f t="shared" si="13"/>
        <v>3927</v>
      </c>
    </row>
    <row r="96" spans="2:11" x14ac:dyDescent="0.25">
      <c r="B96" s="425" t="s">
        <v>240</v>
      </c>
      <c r="C96" s="7">
        <v>650</v>
      </c>
      <c r="D96" s="89">
        <v>11.22</v>
      </c>
      <c r="E96" s="47">
        <v>0</v>
      </c>
      <c r="F96" s="47">
        <f t="shared" si="13"/>
        <v>7293</v>
      </c>
    </row>
    <row r="97" spans="2:6" x14ac:dyDescent="0.25">
      <c r="B97" s="424"/>
      <c r="C97" s="7">
        <v>500</v>
      </c>
      <c r="D97" s="89">
        <v>11.01</v>
      </c>
      <c r="E97" s="47">
        <v>0</v>
      </c>
      <c r="F97" s="47">
        <f t="shared" si="13"/>
        <v>5505</v>
      </c>
    </row>
    <row r="98" spans="2:6" x14ac:dyDescent="0.25">
      <c r="B98" s="424"/>
      <c r="C98" s="7">
        <v>500</v>
      </c>
      <c r="D98" s="89">
        <v>10.75</v>
      </c>
      <c r="E98" s="47">
        <v>0</v>
      </c>
      <c r="F98" s="47">
        <f t="shared" si="13"/>
        <v>5375</v>
      </c>
    </row>
    <row r="99" spans="2:6" x14ac:dyDescent="0.25">
      <c r="B99" s="424"/>
      <c r="C99" s="7">
        <v>1000</v>
      </c>
      <c r="D99" s="89">
        <v>10.4</v>
      </c>
      <c r="E99" s="47">
        <v>0</v>
      </c>
      <c r="F99" s="47">
        <f t="shared" si="13"/>
        <v>10400</v>
      </c>
    </row>
    <row r="100" spans="2:6" x14ac:dyDescent="0.25">
      <c r="B100" s="424"/>
      <c r="C100" s="7">
        <v>1000</v>
      </c>
      <c r="D100" s="89">
        <v>10.185</v>
      </c>
      <c r="E100" s="47">
        <v>0</v>
      </c>
      <c r="F100" s="47">
        <f t="shared" si="13"/>
        <v>10185</v>
      </c>
    </row>
    <row r="101" spans="2:6" x14ac:dyDescent="0.25">
      <c r="B101" s="1">
        <v>42461</v>
      </c>
      <c r="C101" s="7">
        <v>2000</v>
      </c>
      <c r="D101" s="89">
        <v>10.43</v>
      </c>
      <c r="E101" s="47">
        <v>0</v>
      </c>
      <c r="F101" s="47">
        <f t="shared" si="13"/>
        <v>20860</v>
      </c>
    </row>
    <row r="102" spans="2:6" x14ac:dyDescent="0.25">
      <c r="B102" s="1">
        <v>42461</v>
      </c>
      <c r="C102" s="7">
        <v>2000</v>
      </c>
      <c r="D102" s="89">
        <v>10.42</v>
      </c>
      <c r="E102" s="47">
        <v>0</v>
      </c>
      <c r="F102" s="47">
        <f t="shared" si="13"/>
        <v>20840</v>
      </c>
    </row>
    <row r="103" spans="2:6" x14ac:dyDescent="0.25">
      <c r="B103" s="1">
        <v>42465</v>
      </c>
      <c r="C103" s="7">
        <v>100</v>
      </c>
      <c r="D103" s="89">
        <v>10.4</v>
      </c>
      <c r="E103" s="47">
        <v>0</v>
      </c>
      <c r="F103" s="47">
        <f t="shared" si="13"/>
        <v>1040</v>
      </c>
    </row>
    <row r="104" spans="2:6" x14ac:dyDescent="0.25">
      <c r="B104" s="1">
        <v>42471</v>
      </c>
      <c r="C104" s="7">
        <v>500</v>
      </c>
      <c r="D104" s="89">
        <v>11.77</v>
      </c>
      <c r="E104" s="47">
        <v>0</v>
      </c>
      <c r="F104" s="47">
        <f t="shared" si="13"/>
        <v>5885</v>
      </c>
    </row>
    <row r="105" spans="2:6" x14ac:dyDescent="0.25">
      <c r="B105" s="1">
        <v>42471</v>
      </c>
      <c r="C105" s="7">
        <v>500</v>
      </c>
      <c r="D105" s="89">
        <v>11.55</v>
      </c>
      <c r="E105" s="47">
        <v>0</v>
      </c>
      <c r="F105" s="47">
        <f t="shared" si="13"/>
        <v>5775</v>
      </c>
    </row>
    <row r="106" spans="2:6" x14ac:dyDescent="0.25">
      <c r="B106" s="1">
        <v>42472</v>
      </c>
      <c r="C106" s="7">
        <v>610</v>
      </c>
      <c r="D106" s="89">
        <v>12.95</v>
      </c>
      <c r="E106" s="47">
        <v>0</v>
      </c>
      <c r="F106" s="47">
        <f t="shared" si="13"/>
        <v>7899.5</v>
      </c>
    </row>
    <row r="107" spans="2:6" x14ac:dyDescent="0.25">
      <c r="B107" s="1">
        <v>42473</v>
      </c>
      <c r="C107" s="7">
        <v>970</v>
      </c>
      <c r="D107" s="89">
        <v>12.76</v>
      </c>
      <c r="E107" s="47">
        <v>4.0999999999999996</v>
      </c>
      <c r="F107" s="47">
        <f t="shared" si="13"/>
        <v>12381.3</v>
      </c>
    </row>
    <row r="108" spans="2:6" x14ac:dyDescent="0.25">
      <c r="B108" s="1">
        <v>42474</v>
      </c>
      <c r="C108" s="7">
        <v>420</v>
      </c>
      <c r="D108" s="89">
        <v>12.755000000000001</v>
      </c>
      <c r="E108" s="47">
        <v>0.34</v>
      </c>
      <c r="F108" s="47">
        <f t="shared" si="13"/>
        <v>5357.4400000000005</v>
      </c>
    </row>
    <row r="109" spans="2:6" x14ac:dyDescent="0.25">
      <c r="B109" s="1">
        <v>42475</v>
      </c>
      <c r="C109" s="7">
        <v>500</v>
      </c>
      <c r="D109" s="89">
        <v>13.02</v>
      </c>
      <c r="E109" s="47">
        <v>-1.75</v>
      </c>
      <c r="F109" s="47">
        <f t="shared" si="13"/>
        <v>6508.25</v>
      </c>
    </row>
    <row r="110" spans="2:6" x14ac:dyDescent="0.25">
      <c r="B110" s="1">
        <v>42485</v>
      </c>
      <c r="C110" s="7">
        <v>500</v>
      </c>
      <c r="D110" s="89">
        <v>13.95</v>
      </c>
      <c r="E110" s="47">
        <v>0</v>
      </c>
      <c r="F110" s="47">
        <f t="shared" si="13"/>
        <v>6975</v>
      </c>
    </row>
    <row r="111" spans="2:6" x14ac:dyDescent="0.25">
      <c r="B111" s="1">
        <v>42487</v>
      </c>
      <c r="C111" s="7">
        <v>600</v>
      </c>
      <c r="D111" s="89">
        <v>14.63</v>
      </c>
      <c r="E111" s="47">
        <v>0</v>
      </c>
      <c r="F111" s="47">
        <f t="shared" si="13"/>
        <v>8778</v>
      </c>
    </row>
    <row r="112" spans="2:6" x14ac:dyDescent="0.25">
      <c r="B112" s="1">
        <v>42488</v>
      </c>
      <c r="C112" s="7">
        <v>500</v>
      </c>
      <c r="D112" s="89">
        <v>14.52</v>
      </c>
      <c r="E112" s="47">
        <v>0</v>
      </c>
      <c r="F112" s="47">
        <f t="shared" si="13"/>
        <v>7260</v>
      </c>
    </row>
    <row r="113" spans="1:6" x14ac:dyDescent="0.25">
      <c r="A113" s="424" t="s">
        <v>275</v>
      </c>
      <c r="B113" s="1">
        <v>42489</v>
      </c>
      <c r="C113" s="7">
        <v>500</v>
      </c>
      <c r="D113" s="89">
        <v>14.35</v>
      </c>
      <c r="E113" s="47">
        <v>0</v>
      </c>
      <c r="F113" s="47">
        <f t="shared" si="13"/>
        <v>7175</v>
      </c>
    </row>
    <row r="114" spans="1:6" x14ac:dyDescent="0.25">
      <c r="A114" s="424"/>
      <c r="B114" s="1">
        <v>42489</v>
      </c>
      <c r="C114" s="7">
        <v>500</v>
      </c>
      <c r="D114" s="89">
        <v>14.15</v>
      </c>
      <c r="E114" s="47">
        <v>0</v>
      </c>
      <c r="F114" s="47">
        <f t="shared" si="13"/>
        <v>7075</v>
      </c>
    </row>
    <row r="115" spans="1:6" x14ac:dyDescent="0.25">
      <c r="A115" s="424"/>
      <c r="B115" s="1">
        <v>42489</v>
      </c>
      <c r="C115" s="7">
        <v>1000</v>
      </c>
      <c r="D115" s="89">
        <v>13.92</v>
      </c>
      <c r="E115" s="47">
        <v>0</v>
      </c>
      <c r="F115" s="47">
        <f>C115*D115+E115</f>
        <v>13920</v>
      </c>
    </row>
    <row r="116" spans="1:6" x14ac:dyDescent="0.25">
      <c r="A116" s="424"/>
      <c r="B116" s="1">
        <v>42489</v>
      </c>
      <c r="C116" s="7">
        <v>1000</v>
      </c>
      <c r="D116" s="89">
        <v>13.8</v>
      </c>
      <c r="E116" s="47">
        <v>0</v>
      </c>
      <c r="F116" s="47">
        <f>C116*D116+E116</f>
        <v>13800</v>
      </c>
    </row>
    <row r="117" spans="1:6" x14ac:dyDescent="0.25">
      <c r="B117" s="1">
        <v>42492</v>
      </c>
      <c r="C117" s="7">
        <v>1500</v>
      </c>
      <c r="D117" s="89">
        <v>13.25</v>
      </c>
      <c r="E117" s="47">
        <v>0</v>
      </c>
      <c r="F117" s="47">
        <f>C117*D117+E117</f>
        <v>19875</v>
      </c>
    </row>
    <row r="118" spans="1:6" x14ac:dyDescent="0.25">
      <c r="B118" s="1">
        <v>42492</v>
      </c>
      <c r="C118" s="7">
        <v>500</v>
      </c>
      <c r="D118" s="89">
        <v>13.6</v>
      </c>
      <c r="E118" s="47">
        <v>0</v>
      </c>
      <c r="F118" s="47">
        <f>C118*D118+E118</f>
        <v>6800</v>
      </c>
    </row>
    <row r="119" spans="1:6" x14ac:dyDescent="0.25">
      <c r="B119" s="1">
        <v>42493</v>
      </c>
      <c r="C119" s="7">
        <v>322</v>
      </c>
      <c r="D119" s="89">
        <v>12.85</v>
      </c>
      <c r="E119" s="47">
        <v>0</v>
      </c>
      <c r="F119" s="47">
        <f>C119*D119+E119</f>
        <v>4137.7</v>
      </c>
    </row>
    <row r="130" spans="1:13" x14ac:dyDescent="0.25">
      <c r="A130" s="35" t="s">
        <v>81</v>
      </c>
      <c r="B130" s="16"/>
      <c r="C130" s="82">
        <f>SUM(C2:C119)</f>
        <v>84358</v>
      </c>
      <c r="D130" s="21"/>
      <c r="E130" s="21"/>
      <c r="F130" s="21">
        <f>SUM(F2:F119)</f>
        <v>1175473.719</v>
      </c>
      <c r="G130" s="16"/>
      <c r="H130" s="82">
        <f>SUM(H2:H129)</f>
        <v>74680</v>
      </c>
      <c r="I130" s="91"/>
      <c r="J130" s="21"/>
      <c r="K130" s="21">
        <f>SUM(K2:K129)</f>
        <v>1008431.7800000004</v>
      </c>
      <c r="L130" s="16"/>
      <c r="M130" s="21">
        <f>SUM(M2:M12)</f>
        <v>1334.4</v>
      </c>
    </row>
    <row r="131" spans="1:13" ht="15.75" thickBot="1" x14ac:dyDescent="0.3">
      <c r="A131" s="407" t="s">
        <v>242</v>
      </c>
      <c r="B131" s="408"/>
      <c r="C131" s="409">
        <f>SumByColor($A$131, C2:C129)</f>
        <v>74680</v>
      </c>
      <c r="D131" s="409"/>
      <c r="E131" s="409"/>
      <c r="F131" s="410">
        <f>SumByColor($A$131, F2:F129)</f>
        <v>1008310</v>
      </c>
      <c r="G131" s="409"/>
      <c r="H131" s="409">
        <f>SumByColor($A$131, H2:H103)</f>
        <v>74680</v>
      </c>
      <c r="I131" s="409"/>
      <c r="J131" s="409"/>
      <c r="K131" s="410">
        <f>SumByColor($A$131, K2:K129)</f>
        <v>1008443</v>
      </c>
      <c r="L131" s="409"/>
      <c r="M131" s="410">
        <f>SumByColor($A$131, M2:M129)</f>
        <v>1334</v>
      </c>
    </row>
    <row r="133" spans="1:13" x14ac:dyDescent="0.25">
      <c r="B133" s="209" t="s">
        <v>116</v>
      </c>
      <c r="C133" s="209" t="s">
        <v>159</v>
      </c>
      <c r="D133" s="219" t="s">
        <v>158</v>
      </c>
      <c r="E133" s="212" t="s">
        <v>160</v>
      </c>
      <c r="F133" s="213" t="s">
        <v>65</v>
      </c>
      <c r="G133" s="250" t="s">
        <v>164</v>
      </c>
      <c r="H133" s="213" t="s">
        <v>90</v>
      </c>
      <c r="I133" s="250" t="s">
        <v>170</v>
      </c>
    </row>
    <row r="134" spans="1:13" x14ac:dyDescent="0.25">
      <c r="B134" s="211">
        <v>42305</v>
      </c>
      <c r="C134" s="12">
        <v>2000</v>
      </c>
      <c r="D134" s="270">
        <v>34.06</v>
      </c>
      <c r="E134" s="43">
        <v>17.68</v>
      </c>
      <c r="F134" s="43">
        <v>-32767.45</v>
      </c>
      <c r="G134" s="43">
        <f>IF(C134=0, 0,D134*C134)</f>
        <v>68120</v>
      </c>
      <c r="H134" s="258">
        <f>IF(C134=0, D134, (E134-D134)/D134)</f>
        <v>-0.48091603053435117</v>
      </c>
      <c r="I134" s="43"/>
    </row>
    <row r="135" spans="1:13" x14ac:dyDescent="0.25">
      <c r="B135" s="211">
        <v>42307</v>
      </c>
      <c r="C135" s="12">
        <v>0</v>
      </c>
      <c r="D135" s="270" t="s">
        <v>132</v>
      </c>
      <c r="E135" s="43">
        <v>17.55</v>
      </c>
      <c r="F135" s="43">
        <v>-30722.2</v>
      </c>
      <c r="G135" s="43">
        <f>IF(C135=0, 0,D135*C135)</f>
        <v>0</v>
      </c>
      <c r="H135" s="258" t="str">
        <f>IF(C135=0, D135, (E135-D135)/D135)</f>
        <v>N/A</v>
      </c>
      <c r="I135" s="43"/>
    </row>
    <row r="136" spans="1:13" x14ac:dyDescent="0.25">
      <c r="B136" s="211">
        <v>42310</v>
      </c>
      <c r="C136" s="12">
        <v>0</v>
      </c>
      <c r="D136" s="270" t="s">
        <v>132</v>
      </c>
      <c r="E136" s="43">
        <v>19.010000000000002</v>
      </c>
      <c r="F136" s="43">
        <v>-30693.25</v>
      </c>
      <c r="G136" s="43">
        <f>IF(C136=0, 0,D136*C136)</f>
        <v>0</v>
      </c>
      <c r="H136" s="258" t="str">
        <f>IF(C136=0, D136, (E136-D136)/D136)</f>
        <v>N/A</v>
      </c>
      <c r="I136" s="43"/>
    </row>
    <row r="137" spans="1:13" x14ac:dyDescent="0.25">
      <c r="B137" s="211">
        <v>42314</v>
      </c>
      <c r="C137" s="12">
        <v>2500</v>
      </c>
      <c r="D137" s="270">
        <v>30.24</v>
      </c>
      <c r="E137" s="43">
        <v>18.29</v>
      </c>
      <c r="F137" s="43">
        <v>-29878.25</v>
      </c>
      <c r="G137" s="43">
        <f t="shared" ref="G137:G173" si="16">IF(C137=0, 0,D137*C137)</f>
        <v>75600</v>
      </c>
      <c r="H137" s="258">
        <f t="shared" ref="H137:H173" si="17">IF(C137=0, D137, (E137-D137)/D137)</f>
        <v>-0.39517195767195767</v>
      </c>
      <c r="I137" s="43"/>
    </row>
    <row r="138" spans="1:13" x14ac:dyDescent="0.25">
      <c r="B138" s="211">
        <v>42318</v>
      </c>
      <c r="C138" s="12">
        <v>0</v>
      </c>
      <c r="D138" s="270" t="s">
        <v>132</v>
      </c>
      <c r="E138" s="43">
        <v>18.78</v>
      </c>
      <c r="F138" s="43">
        <v>-28604.09</v>
      </c>
      <c r="G138" s="43">
        <f t="shared" si="16"/>
        <v>0</v>
      </c>
      <c r="H138" s="258" t="str">
        <f t="shared" si="17"/>
        <v>N/A</v>
      </c>
      <c r="I138" s="43"/>
    </row>
    <row r="139" spans="1:13" x14ac:dyDescent="0.25">
      <c r="B139" s="211">
        <v>42328</v>
      </c>
      <c r="C139" s="12">
        <v>3078</v>
      </c>
      <c r="D139" s="270">
        <v>26.76</v>
      </c>
      <c r="E139" s="43">
        <v>17.440000000000001</v>
      </c>
      <c r="F139" s="43">
        <v>-28696.448999999906</v>
      </c>
      <c r="G139" s="43">
        <f t="shared" si="16"/>
        <v>82367.28</v>
      </c>
      <c r="H139" s="258">
        <f t="shared" si="17"/>
        <v>-0.34828101644245141</v>
      </c>
      <c r="I139" s="43"/>
    </row>
    <row r="140" spans="1:13" x14ac:dyDescent="0.25">
      <c r="B140" s="211">
        <v>42331</v>
      </c>
      <c r="C140" s="12">
        <v>0</v>
      </c>
      <c r="D140" s="270" t="s">
        <v>132</v>
      </c>
      <c r="E140" s="43">
        <v>17.53</v>
      </c>
      <c r="F140" s="43">
        <v>-28051.068999999901</v>
      </c>
      <c r="G140" s="43">
        <f t="shared" si="16"/>
        <v>0</v>
      </c>
      <c r="H140" s="258" t="str">
        <f t="shared" si="17"/>
        <v>N/A</v>
      </c>
      <c r="I140" s="43"/>
    </row>
    <row r="141" spans="1:13" x14ac:dyDescent="0.25">
      <c r="B141" s="211">
        <v>42335</v>
      </c>
      <c r="C141" s="12">
        <v>3078</v>
      </c>
      <c r="D141" s="270">
        <v>26.85</v>
      </c>
      <c r="E141" s="43">
        <v>17.73</v>
      </c>
      <c r="F141" s="43">
        <f>C141*(E141-D141)</f>
        <v>-28071.360000000004</v>
      </c>
      <c r="G141" s="43">
        <f>D141*C141</f>
        <v>82644.3</v>
      </c>
      <c r="H141" s="257">
        <f>(E141-D141)/D141</f>
        <v>-0.33966480446927377</v>
      </c>
      <c r="I141" s="43"/>
    </row>
    <row r="142" spans="1:13" x14ac:dyDescent="0.25">
      <c r="B142" s="211">
        <v>42335</v>
      </c>
      <c r="C142" s="12">
        <v>3578</v>
      </c>
      <c r="D142" s="270">
        <v>25.55</v>
      </c>
      <c r="E142" s="43">
        <v>17.440000000000001</v>
      </c>
      <c r="F142" s="43">
        <f t="shared" ref="F142:F173" si="18">C142*(E142-D142)</f>
        <v>-29017.579999999998</v>
      </c>
      <c r="G142" s="43">
        <f t="shared" ref="G142:G171" si="19">D142*C142</f>
        <v>91417.900000000009</v>
      </c>
      <c r="H142" s="257">
        <f t="shared" ref="H142:H171" si="20">(E142-D142)/D142</f>
        <v>-0.31741682974559682</v>
      </c>
      <c r="I142" s="43"/>
    </row>
    <row r="143" spans="1:13" x14ac:dyDescent="0.25">
      <c r="B143" s="211">
        <v>42340</v>
      </c>
      <c r="C143" s="12">
        <v>4178</v>
      </c>
      <c r="D143" s="270">
        <v>24.29</v>
      </c>
      <c r="E143" s="43">
        <v>16.670000000000002</v>
      </c>
      <c r="F143" s="43">
        <f t="shared" si="18"/>
        <v>-31836.35999999999</v>
      </c>
      <c r="G143" s="43">
        <f t="shared" si="19"/>
        <v>101483.62</v>
      </c>
      <c r="H143" s="257">
        <f t="shared" si="20"/>
        <v>-0.31370934540963352</v>
      </c>
      <c r="I143" s="43"/>
    </row>
    <row r="144" spans="1:13" x14ac:dyDescent="0.25">
      <c r="B144" s="211">
        <v>42342</v>
      </c>
      <c r="C144" s="12">
        <v>4678</v>
      </c>
      <c r="D144" s="270">
        <v>23.39</v>
      </c>
      <c r="E144" s="43">
        <v>16.12</v>
      </c>
      <c r="F144" s="43">
        <f t="shared" si="18"/>
        <v>-34009.06</v>
      </c>
      <c r="G144" s="43">
        <f t="shared" si="19"/>
        <v>109418.42</v>
      </c>
      <c r="H144" s="257">
        <f t="shared" si="20"/>
        <v>-0.31081658828559211</v>
      </c>
      <c r="I144" s="43"/>
    </row>
    <row r="145" spans="2:9" x14ac:dyDescent="0.25">
      <c r="B145" s="211">
        <v>42342</v>
      </c>
      <c r="C145" s="12">
        <v>4178</v>
      </c>
      <c r="D145" s="270">
        <v>24.26</v>
      </c>
      <c r="E145" s="43">
        <v>16.12</v>
      </c>
      <c r="F145" s="43">
        <f t="shared" si="18"/>
        <v>-34008.920000000006</v>
      </c>
      <c r="G145" s="43">
        <f t="shared" si="19"/>
        <v>101358.28000000001</v>
      </c>
      <c r="H145" s="257">
        <f t="shared" si="20"/>
        <v>-0.33553173948887055</v>
      </c>
      <c r="I145" s="43"/>
    </row>
    <row r="146" spans="2:9" x14ac:dyDescent="0.25">
      <c r="B146" s="211">
        <v>42345</v>
      </c>
      <c r="C146" s="12">
        <v>4678</v>
      </c>
      <c r="D146" s="270">
        <v>23.24</v>
      </c>
      <c r="E146" s="43">
        <v>14.78</v>
      </c>
      <c r="F146" s="43">
        <f t="shared" si="18"/>
        <v>-39575.879999999997</v>
      </c>
      <c r="G146" s="43">
        <f t="shared" si="19"/>
        <v>108716.71999999999</v>
      </c>
      <c r="H146" s="257">
        <f t="shared" si="20"/>
        <v>-0.36402753872633387</v>
      </c>
      <c r="I146" s="43"/>
    </row>
    <row r="147" spans="2:9" x14ac:dyDescent="0.25">
      <c r="B147" s="211">
        <v>42347</v>
      </c>
      <c r="C147" s="12">
        <v>4778</v>
      </c>
      <c r="D147" s="270">
        <v>23.06</v>
      </c>
      <c r="E147" s="43">
        <v>14.92</v>
      </c>
      <c r="F147" s="43">
        <f t="shared" si="18"/>
        <v>-38892.919999999991</v>
      </c>
      <c r="G147" s="43">
        <f t="shared" si="19"/>
        <v>110180.68</v>
      </c>
      <c r="H147" s="257">
        <f t="shared" si="20"/>
        <v>-0.3529921942758022</v>
      </c>
      <c r="I147" s="43"/>
    </row>
    <row r="148" spans="2:9" x14ac:dyDescent="0.25">
      <c r="B148" s="211">
        <v>42348</v>
      </c>
      <c r="C148" s="12">
        <v>4178</v>
      </c>
      <c r="D148" s="270">
        <v>24.23</v>
      </c>
      <c r="E148" s="43">
        <v>14.74</v>
      </c>
      <c r="F148" s="43">
        <f t="shared" si="18"/>
        <v>-39649.22</v>
      </c>
      <c r="G148" s="43">
        <f t="shared" si="19"/>
        <v>101232.94</v>
      </c>
      <c r="H148" s="257">
        <f t="shared" si="20"/>
        <v>-0.39166322740404458</v>
      </c>
      <c r="I148" s="43"/>
    </row>
    <row r="149" spans="2:9" x14ac:dyDescent="0.25">
      <c r="B149" s="211">
        <v>42349</v>
      </c>
      <c r="C149" s="12">
        <v>3678</v>
      </c>
      <c r="D149" s="270">
        <v>25.57</v>
      </c>
      <c r="E149" s="43">
        <v>14.34</v>
      </c>
      <c r="F149" s="43">
        <f t="shared" si="18"/>
        <v>-41303.94</v>
      </c>
      <c r="G149" s="43">
        <f t="shared" si="19"/>
        <v>94046.46</v>
      </c>
      <c r="H149" s="257">
        <f t="shared" si="20"/>
        <v>-0.43918654673445445</v>
      </c>
      <c r="I149" s="43"/>
    </row>
    <row r="150" spans="2:9" x14ac:dyDescent="0.25">
      <c r="B150" s="211">
        <v>42352</v>
      </c>
      <c r="C150" s="12">
        <v>4178</v>
      </c>
      <c r="D150" s="270">
        <v>24.18</v>
      </c>
      <c r="E150" s="43">
        <v>13.96</v>
      </c>
      <c r="F150" s="43">
        <f t="shared" si="18"/>
        <v>-42699.159999999996</v>
      </c>
      <c r="G150" s="43">
        <f t="shared" si="19"/>
        <v>101024.04</v>
      </c>
      <c r="H150" s="257">
        <f t="shared" si="20"/>
        <v>-0.42266335814722905</v>
      </c>
      <c r="I150" s="43"/>
    </row>
    <row r="151" spans="2:9" x14ac:dyDescent="0.25">
      <c r="B151" s="211">
        <v>42355</v>
      </c>
      <c r="C151" s="12">
        <v>4678</v>
      </c>
      <c r="D151" s="270">
        <v>22.98</v>
      </c>
      <c r="E151" s="43">
        <v>12.78</v>
      </c>
      <c r="F151" s="43">
        <f t="shared" si="18"/>
        <v>-47715.600000000006</v>
      </c>
      <c r="G151" s="43">
        <f t="shared" si="19"/>
        <v>107500.44</v>
      </c>
      <c r="H151" s="257">
        <f t="shared" si="20"/>
        <v>-0.44386422976501311</v>
      </c>
      <c r="I151" s="43"/>
    </row>
    <row r="152" spans="2:9" x14ac:dyDescent="0.25">
      <c r="B152" s="211">
        <v>42356</v>
      </c>
      <c r="C152" s="12">
        <v>5178</v>
      </c>
      <c r="D152" s="270">
        <v>21.99</v>
      </c>
      <c r="E152" s="43">
        <v>12.95</v>
      </c>
      <c r="F152" s="43">
        <f t="shared" si="18"/>
        <v>-46809.119999999995</v>
      </c>
      <c r="G152" s="43">
        <f t="shared" si="19"/>
        <v>113864.21999999999</v>
      </c>
      <c r="H152" s="257">
        <f t="shared" si="20"/>
        <v>-0.41109595270577537</v>
      </c>
      <c r="I152" s="43"/>
    </row>
    <row r="153" spans="2:9" x14ac:dyDescent="0.25">
      <c r="B153" s="211">
        <v>42356</v>
      </c>
      <c r="C153" s="12">
        <v>6178</v>
      </c>
      <c r="D153" s="270">
        <v>20.48</v>
      </c>
      <c r="E153" s="43">
        <v>12.76</v>
      </c>
      <c r="F153" s="43">
        <f t="shared" si="18"/>
        <v>-47694.16</v>
      </c>
      <c r="G153" s="43">
        <f t="shared" si="19"/>
        <v>126525.44</v>
      </c>
      <c r="H153" s="257">
        <f t="shared" si="20"/>
        <v>-0.376953125</v>
      </c>
      <c r="I153" s="43"/>
    </row>
    <row r="154" spans="2:9" x14ac:dyDescent="0.25">
      <c r="B154" s="211">
        <v>42356</v>
      </c>
      <c r="C154" s="12">
        <v>6400</v>
      </c>
      <c r="D154" s="270">
        <v>20.2</v>
      </c>
      <c r="E154" s="43">
        <v>12.68</v>
      </c>
      <c r="F154" s="43">
        <f t="shared" si="18"/>
        <v>-48128</v>
      </c>
      <c r="G154" s="43">
        <f t="shared" si="19"/>
        <v>129280</v>
      </c>
      <c r="H154" s="257">
        <f t="shared" si="20"/>
        <v>-0.37227722772277227</v>
      </c>
      <c r="I154" s="43"/>
    </row>
    <row r="155" spans="2:9" x14ac:dyDescent="0.25">
      <c r="B155" s="211">
        <v>42359</v>
      </c>
      <c r="C155" s="12">
        <v>5178</v>
      </c>
      <c r="D155" s="270">
        <v>21.96</v>
      </c>
      <c r="E155" s="43">
        <v>12.66</v>
      </c>
      <c r="F155" s="43">
        <f t="shared" si="18"/>
        <v>-48155.4</v>
      </c>
      <c r="G155" s="43">
        <f t="shared" si="19"/>
        <v>113708.88</v>
      </c>
      <c r="H155" s="257">
        <f t="shared" si="20"/>
        <v>-0.42349726775956287</v>
      </c>
      <c r="I155" s="43"/>
    </row>
    <row r="156" spans="2:9" x14ac:dyDescent="0.25">
      <c r="B156" s="211">
        <v>42361</v>
      </c>
      <c r="C156" s="12">
        <v>4178</v>
      </c>
      <c r="D156" s="270">
        <v>24.07</v>
      </c>
      <c r="E156" s="43">
        <v>13.96</v>
      </c>
      <c r="F156" s="43">
        <f t="shared" si="18"/>
        <v>-42239.579999999994</v>
      </c>
      <c r="G156" s="43">
        <f t="shared" si="19"/>
        <v>100564.46</v>
      </c>
      <c r="H156" s="257">
        <f t="shared" si="20"/>
        <v>-0.42002492729538843</v>
      </c>
      <c r="I156" s="43"/>
    </row>
    <row r="157" spans="2:9" x14ac:dyDescent="0.25">
      <c r="B157" s="211">
        <v>42361</v>
      </c>
      <c r="C157" s="12">
        <v>4178</v>
      </c>
      <c r="D157" s="270">
        <v>24.03</v>
      </c>
      <c r="E157" s="43">
        <v>13.96</v>
      </c>
      <c r="F157" s="43">
        <f t="shared" si="18"/>
        <v>-42072.46</v>
      </c>
      <c r="G157" s="43">
        <f t="shared" si="19"/>
        <v>100397.34000000001</v>
      </c>
      <c r="H157" s="257">
        <f t="shared" si="20"/>
        <v>-0.41905950894714938</v>
      </c>
      <c r="I157" s="43"/>
    </row>
    <row r="158" spans="2:9" x14ac:dyDescent="0.25">
      <c r="B158" s="211">
        <v>42366</v>
      </c>
      <c r="C158" s="12">
        <v>6678</v>
      </c>
      <c r="D158" s="270">
        <v>19.91</v>
      </c>
      <c r="E158" s="43">
        <v>13.09</v>
      </c>
      <c r="F158" s="43">
        <f t="shared" si="18"/>
        <v>-45543.96</v>
      </c>
      <c r="G158" s="43">
        <f t="shared" si="19"/>
        <v>132958.98000000001</v>
      </c>
      <c r="H158" s="257">
        <f t="shared" si="20"/>
        <v>-0.34254143646408841</v>
      </c>
      <c r="I158" s="43"/>
    </row>
    <row r="159" spans="2:9" x14ac:dyDescent="0.25">
      <c r="B159" s="211">
        <v>42367</v>
      </c>
      <c r="C159" s="314">
        <v>8678</v>
      </c>
      <c r="D159" s="375">
        <v>18.32</v>
      </c>
      <c r="E159" s="43">
        <v>13.03</v>
      </c>
      <c r="F159" s="43">
        <f t="shared" si="18"/>
        <v>-45906.62000000001</v>
      </c>
      <c r="G159" s="43">
        <f t="shared" si="19"/>
        <v>158980.96</v>
      </c>
      <c r="H159" s="257">
        <f t="shared" si="20"/>
        <v>-0.28875545851528389</v>
      </c>
      <c r="I159" s="43"/>
    </row>
    <row r="160" spans="2:9" x14ac:dyDescent="0.25">
      <c r="B160" s="211">
        <v>42368</v>
      </c>
      <c r="C160" s="405">
        <v>9678</v>
      </c>
      <c r="D160" s="406">
        <v>17.73</v>
      </c>
      <c r="E160" s="43">
        <v>12.38</v>
      </c>
      <c r="F160" s="43">
        <f t="shared" si="18"/>
        <v>-51777.299999999996</v>
      </c>
      <c r="G160" s="43">
        <f t="shared" si="19"/>
        <v>171590.94</v>
      </c>
      <c r="H160" s="257">
        <f t="shared" si="20"/>
        <v>-0.30174844895657077</v>
      </c>
      <c r="I160" s="43"/>
    </row>
    <row r="161" spans="2:9" x14ac:dyDescent="0.25">
      <c r="B161" s="211">
        <v>42369</v>
      </c>
      <c r="C161" s="314">
        <v>8678</v>
      </c>
      <c r="D161" s="375">
        <v>18.312999999999999</v>
      </c>
      <c r="E161" s="43">
        <v>12.59</v>
      </c>
      <c r="F161" s="43">
        <f t="shared" si="18"/>
        <v>-49664.193999999989</v>
      </c>
      <c r="G161" s="43">
        <f t="shared" si="19"/>
        <v>158920.21399999998</v>
      </c>
      <c r="H161" s="257">
        <f t="shared" si="20"/>
        <v>-0.3125102386282968</v>
      </c>
      <c r="I161" s="43"/>
    </row>
    <row r="162" spans="2:9" x14ac:dyDescent="0.25">
      <c r="B162" s="211">
        <v>42374</v>
      </c>
      <c r="C162" s="314">
        <v>7678</v>
      </c>
      <c r="D162" s="375">
        <v>19.010000000000002</v>
      </c>
      <c r="E162" s="43">
        <v>12.76</v>
      </c>
      <c r="F162" s="43">
        <f t="shared" si="18"/>
        <v>-47987.500000000015</v>
      </c>
      <c r="G162" s="43">
        <f t="shared" si="19"/>
        <v>145958.78</v>
      </c>
      <c r="H162" s="257">
        <f t="shared" si="20"/>
        <v>-0.32877432930036832</v>
      </c>
      <c r="I162" s="43"/>
    </row>
    <row r="163" spans="2:9" x14ac:dyDescent="0.25">
      <c r="B163" s="211">
        <v>42375</v>
      </c>
      <c r="C163" s="314">
        <v>8678</v>
      </c>
      <c r="D163" s="375">
        <v>18.257000000000001</v>
      </c>
      <c r="E163" s="43">
        <v>12.76</v>
      </c>
      <c r="F163" s="43">
        <f t="shared" si="18"/>
        <v>-47702.966000000015</v>
      </c>
      <c r="G163" s="43">
        <f t="shared" si="19"/>
        <v>158434.24600000001</v>
      </c>
      <c r="H163" s="257">
        <f t="shared" si="20"/>
        <v>-0.30108999287944355</v>
      </c>
      <c r="I163" s="382"/>
    </row>
    <row r="164" spans="2:9" x14ac:dyDescent="0.25">
      <c r="B164" s="211">
        <v>42375</v>
      </c>
      <c r="C164" s="405">
        <v>9678</v>
      </c>
      <c r="D164" s="406">
        <v>17.579999999999998</v>
      </c>
      <c r="E164" s="43">
        <v>11.28</v>
      </c>
      <c r="F164" s="43">
        <f t="shared" si="18"/>
        <v>-60971.399999999987</v>
      </c>
      <c r="G164" s="43">
        <f t="shared" si="19"/>
        <v>170139.24</v>
      </c>
      <c r="H164" s="257">
        <f t="shared" si="20"/>
        <v>-0.35836177474402725</v>
      </c>
      <c r="I164" s="382"/>
    </row>
    <row r="165" spans="2:9" x14ac:dyDescent="0.25">
      <c r="B165" s="211">
        <v>42398</v>
      </c>
      <c r="C165" s="291">
        <v>9278</v>
      </c>
      <c r="D165" s="316">
        <v>17.93</v>
      </c>
      <c r="E165" s="43">
        <v>9.56</v>
      </c>
      <c r="F165" s="43">
        <f t="shared" si="18"/>
        <v>-77656.859999999986</v>
      </c>
      <c r="G165" s="43">
        <f t="shared" si="19"/>
        <v>166354.54</v>
      </c>
      <c r="H165" s="257">
        <f t="shared" si="20"/>
        <v>-0.46681539319576126</v>
      </c>
      <c r="I165" s="382"/>
    </row>
    <row r="166" spans="2:9" x14ac:dyDescent="0.25">
      <c r="B166" s="211">
        <v>42402</v>
      </c>
      <c r="C166" s="314">
        <v>9678</v>
      </c>
      <c r="D166" s="375">
        <v>17.559999999999999</v>
      </c>
      <c r="E166" s="43">
        <v>8.74</v>
      </c>
      <c r="F166" s="43">
        <f t="shared" si="18"/>
        <v>-85359.959999999992</v>
      </c>
      <c r="G166" s="43">
        <f t="shared" si="19"/>
        <v>169945.68</v>
      </c>
      <c r="H166" s="257">
        <f t="shared" si="20"/>
        <v>-0.50227790432801822</v>
      </c>
      <c r="I166" s="382"/>
    </row>
    <row r="167" spans="2:9" x14ac:dyDescent="0.25">
      <c r="B167" s="211">
        <v>42411</v>
      </c>
      <c r="C167" s="314">
        <v>9678</v>
      </c>
      <c r="D167" s="375">
        <v>17.553999999999998</v>
      </c>
      <c r="E167" s="43">
        <v>7.13</v>
      </c>
      <c r="F167" s="43">
        <f t="shared" si="18"/>
        <v>-100883.47199999999</v>
      </c>
      <c r="G167" s="43">
        <f t="shared" si="19"/>
        <v>169887.61199999999</v>
      </c>
      <c r="H167" s="257">
        <f t="shared" si="20"/>
        <v>-0.59382476928335426</v>
      </c>
      <c r="I167" s="382"/>
    </row>
    <row r="168" spans="2:9" x14ac:dyDescent="0.25">
      <c r="B168" s="211">
        <v>42412</v>
      </c>
      <c r="C168" s="314">
        <v>9678</v>
      </c>
      <c r="D168" s="375">
        <v>17.55</v>
      </c>
      <c r="E168" s="43">
        <v>7.46</v>
      </c>
      <c r="F168" s="43">
        <f t="shared" si="18"/>
        <v>-97651.02</v>
      </c>
      <c r="G168" s="43">
        <f t="shared" si="19"/>
        <v>169848.9</v>
      </c>
      <c r="H168" s="257">
        <f t="shared" si="20"/>
        <v>-0.57492877492877492</v>
      </c>
      <c r="I168" s="382"/>
    </row>
    <row r="169" spans="2:9" x14ac:dyDescent="0.25">
      <c r="B169" s="211">
        <v>42416</v>
      </c>
      <c r="C169" s="314">
        <v>9178</v>
      </c>
      <c r="D169" s="375">
        <v>18.084</v>
      </c>
      <c r="E169" s="43">
        <v>7.49</v>
      </c>
      <c r="F169" s="43">
        <f t="shared" si="18"/>
        <v>-97231.731999999989</v>
      </c>
      <c r="G169" s="43">
        <f t="shared" si="19"/>
        <v>165974.95199999999</v>
      </c>
      <c r="H169" s="257">
        <f t="shared" si="20"/>
        <v>-0.58582172085821715</v>
      </c>
      <c r="I169" s="382"/>
    </row>
    <row r="170" spans="2:9" x14ac:dyDescent="0.25">
      <c r="B170" s="211">
        <v>42416</v>
      </c>
      <c r="C170" s="405">
        <v>9678</v>
      </c>
      <c r="D170" s="406">
        <v>17.536999999999999</v>
      </c>
      <c r="E170" s="43">
        <v>7.49</v>
      </c>
      <c r="F170" s="43">
        <f t="shared" si="18"/>
        <v>-97234.865999999995</v>
      </c>
      <c r="G170" s="43">
        <f t="shared" si="19"/>
        <v>169723.08599999998</v>
      </c>
      <c r="H170" s="257">
        <f t="shared" si="20"/>
        <v>-0.57290300507498426</v>
      </c>
      <c r="I170" s="382"/>
    </row>
    <row r="171" spans="2:9" x14ac:dyDescent="0.25">
      <c r="B171" s="211">
        <v>42418</v>
      </c>
      <c r="C171" s="314">
        <v>13478</v>
      </c>
      <c r="D171" s="375">
        <v>14.673999999999999</v>
      </c>
      <c r="E171" s="43">
        <v>6.93</v>
      </c>
      <c r="F171" s="43">
        <f t="shared" si="18"/>
        <v>-104373.632</v>
      </c>
      <c r="G171" s="43">
        <f t="shared" si="19"/>
        <v>197776.17199999999</v>
      </c>
      <c r="H171" s="257">
        <f t="shared" si="20"/>
        <v>-0.52773613193403301</v>
      </c>
      <c r="I171" s="382"/>
    </row>
    <row r="172" spans="2:9" x14ac:dyDescent="0.25">
      <c r="B172" s="211">
        <v>42422</v>
      </c>
      <c r="C172" s="314">
        <v>10978</v>
      </c>
      <c r="D172" s="375">
        <v>16.314</v>
      </c>
      <c r="E172" s="43">
        <v>7.49</v>
      </c>
      <c r="F172" s="43">
        <f t="shared" si="18"/>
        <v>-96869.872000000003</v>
      </c>
      <c r="G172" s="43">
        <f t="shared" si="16"/>
        <v>179095.092</v>
      </c>
      <c r="H172" s="258">
        <f t="shared" si="17"/>
        <v>-0.54088512933676591</v>
      </c>
      <c r="I172" s="382"/>
    </row>
    <row r="173" spans="2:9" x14ac:dyDescent="0.25">
      <c r="B173" s="211">
        <v>42422</v>
      </c>
      <c r="C173" s="314">
        <v>9978</v>
      </c>
      <c r="D173" s="375">
        <v>17.199000000000002</v>
      </c>
      <c r="E173" s="43">
        <v>7.49</v>
      </c>
      <c r="F173" s="263">
        <f t="shared" si="18"/>
        <v>-96876.402000000016</v>
      </c>
      <c r="G173" s="43">
        <f t="shared" si="16"/>
        <v>171611.622</v>
      </c>
      <c r="H173" s="258">
        <f t="shared" si="17"/>
        <v>-0.56450956450956458</v>
      </c>
      <c r="I173" s="382"/>
    </row>
    <row r="174" spans="2:9" x14ac:dyDescent="0.25">
      <c r="B174" s="211">
        <v>42426</v>
      </c>
      <c r="C174" s="314">
        <v>9678</v>
      </c>
      <c r="D174" s="375">
        <v>17.489000000000001</v>
      </c>
      <c r="E174" s="43">
        <v>7.49</v>
      </c>
      <c r="F174" s="263">
        <f t="shared" ref="F174:F182" si="21">C174*(E174-D174)</f>
        <v>-96770.322</v>
      </c>
      <c r="G174" s="43">
        <f t="shared" ref="G174" si="22">IF(C174=0, 0,D174*C174)</f>
        <v>169258.54200000002</v>
      </c>
      <c r="H174" s="258">
        <f t="shared" ref="H174" si="23">IF(C174=0, D174, (E174-D174)/D174)</f>
        <v>-0.57173080221853734</v>
      </c>
      <c r="I174" s="382"/>
    </row>
    <row r="175" spans="2:9" x14ac:dyDescent="0.25">
      <c r="B175" s="211">
        <v>42426</v>
      </c>
      <c r="C175" s="314">
        <v>9178</v>
      </c>
      <c r="D175" s="375">
        <v>18.02</v>
      </c>
      <c r="E175" s="43">
        <v>7.76</v>
      </c>
      <c r="F175" s="263">
        <f t="shared" si="21"/>
        <v>-94166.28</v>
      </c>
      <c r="G175" s="43">
        <f t="shared" ref="G175:G182" si="24">IF(C175=0, 0,D175*C175)</f>
        <v>165387.56</v>
      </c>
      <c r="H175" s="258">
        <f t="shared" ref="H175:H182" si="25">IF(C175=0, D175, (E175-D175)/D175)</f>
        <v>-0.5693673695893452</v>
      </c>
      <c r="I175" s="382"/>
    </row>
    <row r="176" spans="2:9" x14ac:dyDescent="0.25">
      <c r="B176" s="211">
        <v>42426</v>
      </c>
      <c r="C176" s="314">
        <v>8178</v>
      </c>
      <c r="D176" s="375">
        <v>19.245999999999999</v>
      </c>
      <c r="E176" s="43">
        <v>8</v>
      </c>
      <c r="F176" s="263">
        <f t="shared" si="21"/>
        <v>-91969.787999999986</v>
      </c>
      <c r="G176" s="43">
        <f t="shared" si="24"/>
        <v>157393.788</v>
      </c>
      <c r="H176" s="258">
        <f t="shared" si="25"/>
        <v>-0.58432921126467829</v>
      </c>
      <c r="I176" s="382"/>
    </row>
    <row r="177" spans="2:9" x14ac:dyDescent="0.25">
      <c r="B177" s="211">
        <v>42426</v>
      </c>
      <c r="C177" s="314">
        <v>6678</v>
      </c>
      <c r="D177" s="375">
        <v>21.75</v>
      </c>
      <c r="E177" s="43">
        <v>8.1</v>
      </c>
      <c r="F177" s="263">
        <f t="shared" si="21"/>
        <v>-91154.7</v>
      </c>
      <c r="G177" s="43">
        <f t="shared" si="24"/>
        <v>145246.5</v>
      </c>
      <c r="H177" s="258">
        <f t="shared" si="25"/>
        <v>-0.62758620689655176</v>
      </c>
      <c r="I177" s="382"/>
    </row>
    <row r="178" spans="2:9" x14ac:dyDescent="0.25">
      <c r="B178" s="211">
        <v>42426</v>
      </c>
      <c r="C178" s="314">
        <v>8678</v>
      </c>
      <c r="D178" s="375">
        <v>18.568999999999999</v>
      </c>
      <c r="E178" s="43">
        <v>7.94</v>
      </c>
      <c r="F178" s="263">
        <f t="shared" si="21"/>
        <v>-92238.461999999985</v>
      </c>
      <c r="G178" s="43">
        <f t="shared" si="24"/>
        <v>161141.78199999998</v>
      </c>
      <c r="H178" s="258">
        <f t="shared" si="25"/>
        <v>-0.57240562227368186</v>
      </c>
      <c r="I178" s="382"/>
    </row>
    <row r="179" spans="2:9" x14ac:dyDescent="0.25">
      <c r="B179" s="211">
        <v>42429</v>
      </c>
      <c r="C179" s="314">
        <v>7678</v>
      </c>
      <c r="D179" s="375">
        <v>19.876000000000001</v>
      </c>
      <c r="E179" s="43">
        <v>8.2100000000000009</v>
      </c>
      <c r="F179" s="263">
        <f t="shared" si="21"/>
        <v>-89571.54800000001</v>
      </c>
      <c r="G179" s="43">
        <f t="shared" si="24"/>
        <v>152607.92800000001</v>
      </c>
      <c r="H179" s="258">
        <f t="shared" si="25"/>
        <v>-0.58693902193600322</v>
      </c>
      <c r="I179" s="382"/>
    </row>
    <row r="180" spans="2:9" x14ac:dyDescent="0.25">
      <c r="B180" s="211">
        <v>42429</v>
      </c>
      <c r="C180" s="314">
        <v>9678</v>
      </c>
      <c r="D180" s="375">
        <v>17.463000000000001</v>
      </c>
      <c r="E180" s="43">
        <v>8.2100000000000009</v>
      </c>
      <c r="F180" s="263">
        <f t="shared" si="21"/>
        <v>-89550.534</v>
      </c>
      <c r="G180" s="43">
        <f t="shared" si="24"/>
        <v>169006.91400000002</v>
      </c>
      <c r="H180" s="258">
        <f t="shared" si="25"/>
        <v>-0.5298631392086125</v>
      </c>
      <c r="I180" s="382"/>
    </row>
    <row r="181" spans="2:9" x14ac:dyDescent="0.25">
      <c r="B181" s="211">
        <v>42429</v>
      </c>
      <c r="C181" s="314">
        <v>9178</v>
      </c>
      <c r="D181" s="375">
        <v>17.981000000000002</v>
      </c>
      <c r="E181" s="43">
        <v>8.2100000000000009</v>
      </c>
      <c r="F181" s="263">
        <f t="shared" si="21"/>
        <v>-89678.238000000012</v>
      </c>
      <c r="G181" s="43">
        <f t="shared" si="24"/>
        <v>165029.61800000002</v>
      </c>
      <c r="H181" s="258">
        <f t="shared" si="25"/>
        <v>-0.5434069295367332</v>
      </c>
      <c r="I181" s="382"/>
    </row>
    <row r="182" spans="2:9" x14ac:dyDescent="0.25">
      <c r="B182" s="211">
        <v>42429</v>
      </c>
      <c r="C182" s="405">
        <v>9678</v>
      </c>
      <c r="D182" s="406">
        <v>17.459</v>
      </c>
      <c r="E182" s="43">
        <v>8.2100000000000009</v>
      </c>
      <c r="F182" s="263">
        <f t="shared" si="21"/>
        <v>-89511.821999999986</v>
      </c>
      <c r="G182" s="43">
        <f t="shared" si="24"/>
        <v>168968.20199999999</v>
      </c>
      <c r="H182" s="258">
        <f t="shared" si="25"/>
        <v>-0.5297554270004009</v>
      </c>
      <c r="I182" s="382"/>
    </row>
    <row r="183" spans="2:9" x14ac:dyDescent="0.25">
      <c r="B183" s="211">
        <v>42429</v>
      </c>
      <c r="C183" s="314">
        <v>9178</v>
      </c>
      <c r="D183" s="375">
        <v>17.975999999999999</v>
      </c>
      <c r="E183" s="43">
        <v>8.2100000000000009</v>
      </c>
      <c r="F183" s="263">
        <f t="shared" ref="F183:F194" si="26">C183*(E183-D183)</f>
        <v>-89632.347999999984</v>
      </c>
      <c r="G183" s="43">
        <f t="shared" ref="G183:G194" si="27">IF(C183=0, 0,D183*C183)</f>
        <v>164983.728</v>
      </c>
      <c r="H183" s="258">
        <f t="shared" ref="H183:H217" si="28">IF(C183=0, D183, (E183-D183)/D183)</f>
        <v>-0.54327992879394738</v>
      </c>
      <c r="I183" s="382" t="s">
        <v>228</v>
      </c>
    </row>
    <row r="184" spans="2:9" x14ac:dyDescent="0.25">
      <c r="B184" s="211">
        <v>42430</v>
      </c>
      <c r="C184" s="314">
        <v>10178</v>
      </c>
      <c r="D184" s="375">
        <v>16.974</v>
      </c>
      <c r="E184" s="43">
        <v>7.8</v>
      </c>
      <c r="F184" s="263">
        <f t="shared" si="26"/>
        <v>-93372.971999999994</v>
      </c>
      <c r="G184" s="43">
        <f t="shared" si="27"/>
        <v>172761.372</v>
      </c>
      <c r="H184" s="258">
        <f t="shared" si="28"/>
        <v>-0.54047366560622123</v>
      </c>
      <c r="I184" s="382"/>
    </row>
    <row r="185" spans="2:9" x14ac:dyDescent="0.25">
      <c r="B185" s="211">
        <v>42430</v>
      </c>
      <c r="C185" s="314">
        <v>9678</v>
      </c>
      <c r="D185" s="375">
        <v>17.440000000000001</v>
      </c>
      <c r="E185" s="43">
        <v>7.96</v>
      </c>
      <c r="F185" s="263">
        <f t="shared" si="26"/>
        <v>-91747.44</v>
      </c>
      <c r="G185" s="43">
        <f t="shared" si="27"/>
        <v>168784.32</v>
      </c>
      <c r="H185" s="258">
        <f t="shared" si="28"/>
        <v>-0.54357798165137616</v>
      </c>
      <c r="I185" s="382"/>
    </row>
    <row r="186" spans="2:9" x14ac:dyDescent="0.25">
      <c r="B186" s="211">
        <v>42431</v>
      </c>
      <c r="C186" s="314">
        <v>8678</v>
      </c>
      <c r="D186" s="375">
        <v>18.405999999999999</v>
      </c>
      <c r="E186" s="43">
        <v>9.1</v>
      </c>
      <c r="F186" s="263">
        <f t="shared" si="26"/>
        <v>-80757.467999999993</v>
      </c>
      <c r="G186" s="43">
        <f t="shared" si="27"/>
        <v>159727.26799999998</v>
      </c>
      <c r="H186" s="258">
        <f t="shared" si="28"/>
        <v>-0.50559600130392257</v>
      </c>
      <c r="I186" s="382"/>
    </row>
    <row r="187" spans="2:9" x14ac:dyDescent="0.25">
      <c r="B187" s="211">
        <v>42432</v>
      </c>
      <c r="C187" s="291">
        <v>9278</v>
      </c>
      <c r="D187" s="316">
        <v>17.771999999999998</v>
      </c>
      <c r="E187" s="43">
        <v>9.9700000000000006</v>
      </c>
      <c r="F187" s="263">
        <f t="shared" si="26"/>
        <v>-72386.955999999976</v>
      </c>
      <c r="G187" s="43">
        <f t="shared" si="27"/>
        <v>164888.61599999998</v>
      </c>
      <c r="H187" s="258">
        <f t="shared" si="28"/>
        <v>-0.43900517668242173</v>
      </c>
      <c r="I187" s="382"/>
    </row>
    <row r="188" spans="2:9" x14ac:dyDescent="0.25">
      <c r="B188" s="211">
        <v>42433</v>
      </c>
      <c r="C188" s="12">
        <v>9278</v>
      </c>
      <c r="D188" s="270">
        <v>17.771999999999998</v>
      </c>
      <c r="E188" s="43">
        <v>11</v>
      </c>
      <c r="F188" s="263">
        <f t="shared" si="26"/>
        <v>-62830.615999999987</v>
      </c>
      <c r="G188" s="43">
        <f t="shared" si="27"/>
        <v>164888.61599999998</v>
      </c>
      <c r="H188" s="258">
        <f t="shared" si="28"/>
        <v>-0.38104884087328378</v>
      </c>
      <c r="I188" s="382"/>
    </row>
    <row r="189" spans="2:9" x14ac:dyDescent="0.25">
      <c r="B189" s="211">
        <v>42439</v>
      </c>
      <c r="C189" s="314">
        <v>9278</v>
      </c>
      <c r="D189" s="375">
        <v>17.718</v>
      </c>
      <c r="E189" s="376">
        <v>10.59</v>
      </c>
      <c r="F189" s="263">
        <f t="shared" si="26"/>
        <v>-66133.584000000003</v>
      </c>
      <c r="G189" s="43">
        <f t="shared" si="27"/>
        <v>164387.60399999999</v>
      </c>
      <c r="H189" s="258">
        <f t="shared" si="28"/>
        <v>-0.40230274297324753</v>
      </c>
      <c r="I189" s="382" t="s">
        <v>227</v>
      </c>
    </row>
    <row r="190" spans="2:9" x14ac:dyDescent="0.25">
      <c r="B190" s="211">
        <v>42440</v>
      </c>
      <c r="C190" s="12">
        <v>9278</v>
      </c>
      <c r="D190" s="270">
        <v>17.712</v>
      </c>
      <c r="E190" s="43">
        <v>11.12</v>
      </c>
      <c r="F190" s="263">
        <f t="shared" si="26"/>
        <v>-61160.576000000008</v>
      </c>
      <c r="G190" s="43">
        <f t="shared" si="27"/>
        <v>164331.93599999999</v>
      </c>
      <c r="H190" s="258">
        <f t="shared" si="28"/>
        <v>-0.37217705510388438</v>
      </c>
      <c r="I190" s="43"/>
    </row>
    <row r="191" spans="2:9" x14ac:dyDescent="0.25">
      <c r="B191" s="211">
        <v>42446</v>
      </c>
      <c r="C191" s="12">
        <v>9278</v>
      </c>
      <c r="D191" s="270">
        <v>17.704999999999998</v>
      </c>
      <c r="E191" s="43">
        <v>11.45</v>
      </c>
      <c r="F191" s="263">
        <f t="shared" si="26"/>
        <v>-58033.889999999992</v>
      </c>
      <c r="G191" s="43">
        <f t="shared" si="27"/>
        <v>164266.99</v>
      </c>
      <c r="H191" s="258">
        <f t="shared" si="28"/>
        <v>-0.353290031064671</v>
      </c>
      <c r="I191" s="43"/>
    </row>
    <row r="192" spans="2:9" x14ac:dyDescent="0.25">
      <c r="B192" s="211">
        <v>42447</v>
      </c>
      <c r="C192" s="12">
        <v>7928</v>
      </c>
      <c r="D192" s="270">
        <v>18.734999999999999</v>
      </c>
      <c r="E192" s="43">
        <v>11.63</v>
      </c>
      <c r="F192" s="263">
        <f t="shared" si="26"/>
        <v>-56328.439999999988</v>
      </c>
      <c r="G192" s="43">
        <f t="shared" si="27"/>
        <v>148531.07999999999</v>
      </c>
      <c r="H192" s="258">
        <f t="shared" si="28"/>
        <v>-0.37923672271150249</v>
      </c>
      <c r="I192" s="399"/>
    </row>
    <row r="193" spans="2:9" x14ac:dyDescent="0.25">
      <c r="B193" s="211">
        <v>42450</v>
      </c>
      <c r="C193" s="291">
        <v>9278</v>
      </c>
      <c r="D193" s="316">
        <v>17.670000000000002</v>
      </c>
      <c r="E193" s="43">
        <v>11.43</v>
      </c>
      <c r="F193" s="263">
        <f t="shared" si="26"/>
        <v>-57894.720000000016</v>
      </c>
      <c r="G193" s="43">
        <f t="shared" si="27"/>
        <v>163942.26</v>
      </c>
      <c r="H193" s="258">
        <f t="shared" si="28"/>
        <v>-0.35314091680814946</v>
      </c>
      <c r="I193" s="399"/>
    </row>
    <row r="194" spans="2:9" x14ac:dyDescent="0.25">
      <c r="B194" s="211">
        <v>42451</v>
      </c>
      <c r="C194" s="12">
        <v>9628</v>
      </c>
      <c r="D194" s="270">
        <v>17.428000000000001</v>
      </c>
      <c r="E194" s="43">
        <v>11.31</v>
      </c>
      <c r="F194" s="263">
        <f t="shared" si="26"/>
        <v>-58904.104000000007</v>
      </c>
      <c r="G194" s="43">
        <f t="shared" si="27"/>
        <v>167796.78400000001</v>
      </c>
      <c r="H194" s="258">
        <f t="shared" si="28"/>
        <v>-0.35104429653431263</v>
      </c>
      <c r="I194" s="43"/>
    </row>
    <row r="195" spans="2:9" x14ac:dyDescent="0.25">
      <c r="B195" s="211">
        <v>42453</v>
      </c>
      <c r="C195" s="12">
        <v>13278</v>
      </c>
      <c r="D195" s="270">
        <v>15.5565</v>
      </c>
      <c r="E195" s="43">
        <v>10.29</v>
      </c>
      <c r="F195" s="263">
        <f t="shared" ref="F195:F217" si="29">C195*(E195-D195)</f>
        <v>-69928.587000000014</v>
      </c>
      <c r="G195" s="43">
        <f t="shared" ref="G195:G217" si="30">IF(C195=0, 0,D195*C195)</f>
        <v>206559.20699999999</v>
      </c>
      <c r="H195" s="258">
        <f t="shared" si="28"/>
        <v>-0.33854016006171056</v>
      </c>
      <c r="I195" s="43"/>
    </row>
    <row r="196" spans="2:9" x14ac:dyDescent="0.25">
      <c r="B196" s="211">
        <v>42459</v>
      </c>
      <c r="C196" s="12">
        <v>11278</v>
      </c>
      <c r="D196" s="270">
        <v>16.408899999999999</v>
      </c>
      <c r="E196" s="43">
        <v>10.53</v>
      </c>
      <c r="F196" s="263">
        <f t="shared" si="29"/>
        <v>-66302.234199999992</v>
      </c>
      <c r="G196" s="43">
        <f t="shared" si="30"/>
        <v>185059.5742</v>
      </c>
      <c r="H196" s="258">
        <f t="shared" si="28"/>
        <v>-0.35827508242478168</v>
      </c>
      <c r="I196" s="43"/>
    </row>
    <row r="197" spans="2:9" x14ac:dyDescent="0.25">
      <c r="B197" s="211">
        <v>42460</v>
      </c>
      <c r="C197" s="405">
        <v>9678</v>
      </c>
      <c r="D197" s="406">
        <v>17.311699999999998</v>
      </c>
      <c r="E197" s="43">
        <v>11.14</v>
      </c>
      <c r="F197" s="263">
        <f t="shared" si="29"/>
        <v>-59729.712599999977</v>
      </c>
      <c r="G197" s="43">
        <f t="shared" si="30"/>
        <v>167542.63259999998</v>
      </c>
      <c r="H197" s="258">
        <f t="shared" si="28"/>
        <v>-0.35650456049954643</v>
      </c>
      <c r="I197" s="399"/>
    </row>
    <row r="198" spans="2:9" x14ac:dyDescent="0.25">
      <c r="B198" s="211">
        <v>42461</v>
      </c>
      <c r="C198" s="12">
        <v>11678</v>
      </c>
      <c r="D198" s="270">
        <v>16.116</v>
      </c>
      <c r="E198" s="43">
        <v>10.53</v>
      </c>
      <c r="F198" s="263">
        <f t="shared" si="29"/>
        <v>-65233.308000000005</v>
      </c>
      <c r="G198" s="43">
        <f t="shared" si="30"/>
        <v>188202.64799999999</v>
      </c>
      <c r="H198" s="258">
        <f t="shared" si="28"/>
        <v>-0.34661206254653765</v>
      </c>
      <c r="I198" s="43"/>
    </row>
    <row r="199" spans="2:9" x14ac:dyDescent="0.25">
      <c r="B199" s="211">
        <v>42461</v>
      </c>
      <c r="C199" s="314">
        <v>9678</v>
      </c>
      <c r="D199" s="375">
        <v>17.266200000000001</v>
      </c>
      <c r="E199" s="43">
        <v>10.56</v>
      </c>
      <c r="F199" s="263">
        <f t="shared" si="29"/>
        <v>-64902.603600000009</v>
      </c>
      <c r="G199" s="43">
        <f t="shared" si="30"/>
        <v>167102.28360000002</v>
      </c>
      <c r="H199" s="258">
        <f t="shared" si="28"/>
        <v>-0.388400458699656</v>
      </c>
      <c r="I199" s="43"/>
    </row>
    <row r="200" spans="2:9" x14ac:dyDescent="0.25">
      <c r="B200" s="211">
        <v>42464</v>
      </c>
      <c r="C200" s="12">
        <v>9778</v>
      </c>
      <c r="D200" s="270">
        <v>17.196100000000001</v>
      </c>
      <c r="E200" s="43">
        <v>10.4</v>
      </c>
      <c r="F200" s="263">
        <f t="shared" si="29"/>
        <v>-66452.265800000008</v>
      </c>
      <c r="G200" s="43">
        <f t="shared" si="30"/>
        <v>168143.46580000001</v>
      </c>
      <c r="H200" s="258">
        <f t="shared" si="28"/>
        <v>-0.3952117049796175</v>
      </c>
      <c r="I200" s="43"/>
    </row>
    <row r="201" spans="2:9" x14ac:dyDescent="0.25">
      <c r="B201" s="211">
        <v>42465</v>
      </c>
      <c r="C201" s="405">
        <v>9678</v>
      </c>
      <c r="D201" s="406">
        <v>17.262699999999999</v>
      </c>
      <c r="E201" s="43">
        <v>10.63</v>
      </c>
      <c r="F201" s="263">
        <f t="shared" si="29"/>
        <v>-64191.270599999982</v>
      </c>
      <c r="G201" s="43">
        <f t="shared" si="30"/>
        <v>167068.4106</v>
      </c>
      <c r="H201" s="258">
        <f t="shared" si="28"/>
        <v>-0.38422147172806098</v>
      </c>
      <c r="I201" s="399"/>
    </row>
    <row r="202" spans="2:9" x14ac:dyDescent="0.25">
      <c r="B202" s="211">
        <v>42469</v>
      </c>
      <c r="C202" s="12">
        <v>8678</v>
      </c>
      <c r="D202" s="270">
        <v>17.895700000000001</v>
      </c>
      <c r="E202" s="43">
        <v>11.78</v>
      </c>
      <c r="F202" s="263">
        <f t="shared" si="29"/>
        <v>-53072.044600000016</v>
      </c>
      <c r="G202" s="43">
        <f t="shared" si="30"/>
        <v>155298.88460000002</v>
      </c>
      <c r="H202" s="258">
        <f t="shared" si="28"/>
        <v>-0.34174131215878684</v>
      </c>
      <c r="I202" s="399"/>
    </row>
    <row r="203" spans="2:9" x14ac:dyDescent="0.25">
      <c r="B203" s="211">
        <v>42471</v>
      </c>
      <c r="C203" s="405">
        <v>9678</v>
      </c>
      <c r="D203" s="406">
        <v>17.2514</v>
      </c>
      <c r="E203" s="43">
        <v>11.67</v>
      </c>
      <c r="F203" s="263">
        <f t="shared" si="29"/>
        <v>-54016.789200000007</v>
      </c>
      <c r="G203" s="43">
        <f t="shared" si="30"/>
        <v>166959.04920000001</v>
      </c>
      <c r="H203" s="258">
        <f t="shared" si="28"/>
        <v>-0.32353316252593994</v>
      </c>
      <c r="I203" s="399"/>
    </row>
    <row r="204" spans="2:9" x14ac:dyDescent="0.25">
      <c r="B204" s="211">
        <v>42472</v>
      </c>
      <c r="C204" s="12">
        <v>8288</v>
      </c>
      <c r="D204" s="270">
        <v>17.96</v>
      </c>
      <c r="E204" s="43">
        <v>13.05</v>
      </c>
      <c r="F204" s="263">
        <f t="shared" si="29"/>
        <v>-40694.080000000002</v>
      </c>
      <c r="G204" s="43">
        <f t="shared" si="30"/>
        <v>148852.48000000001</v>
      </c>
      <c r="H204" s="258">
        <f t="shared" si="28"/>
        <v>-0.27338530066815142</v>
      </c>
      <c r="I204" s="43"/>
    </row>
    <row r="205" spans="2:9" x14ac:dyDescent="0.25">
      <c r="B205" s="211">
        <v>42473</v>
      </c>
      <c r="C205" s="12">
        <v>9258</v>
      </c>
      <c r="D205" s="270">
        <v>17.415800000000001</v>
      </c>
      <c r="E205" s="43">
        <v>12.92</v>
      </c>
      <c r="F205" s="263">
        <f t="shared" si="29"/>
        <v>-41622.116400000006</v>
      </c>
      <c r="G205" s="43">
        <f t="shared" si="30"/>
        <v>161235.47640000001</v>
      </c>
      <c r="H205" s="258">
        <f t="shared" si="28"/>
        <v>-0.2581449029042594</v>
      </c>
      <c r="I205" s="43"/>
    </row>
    <row r="206" spans="2:9" x14ac:dyDescent="0.25">
      <c r="B206" s="211">
        <v>42474</v>
      </c>
      <c r="C206" s="405">
        <v>9678</v>
      </c>
      <c r="D206" s="406">
        <v>17.2135</v>
      </c>
      <c r="E206" s="43">
        <v>13.11</v>
      </c>
      <c r="F206" s="263">
        <f t="shared" si="29"/>
        <v>-39713.673000000003</v>
      </c>
      <c r="G206" s="43">
        <f t="shared" si="30"/>
        <v>166592.253</v>
      </c>
      <c r="H206" s="258">
        <f t="shared" si="28"/>
        <v>-0.23838847416272113</v>
      </c>
      <c r="I206" s="43"/>
    </row>
    <row r="207" spans="2:9" x14ac:dyDescent="0.25">
      <c r="B207" s="211">
        <v>42474</v>
      </c>
      <c r="C207" s="12">
        <v>9178</v>
      </c>
      <c r="D207" s="270">
        <v>17.433299999999999</v>
      </c>
      <c r="E207" s="43">
        <v>13.11</v>
      </c>
      <c r="F207" s="263">
        <f t="shared" si="29"/>
        <v>-39679.2474</v>
      </c>
      <c r="G207" s="43">
        <f t="shared" si="30"/>
        <v>160002.82739999998</v>
      </c>
      <c r="H207" s="258">
        <f t="shared" si="28"/>
        <v>-0.24799091394056202</v>
      </c>
      <c r="I207" s="43"/>
    </row>
    <row r="208" spans="2:9" x14ac:dyDescent="0.25">
      <c r="B208" s="211">
        <v>42475</v>
      </c>
      <c r="C208" s="405">
        <v>9678</v>
      </c>
      <c r="D208" s="406">
        <v>17.205100000000002</v>
      </c>
      <c r="E208" s="43">
        <v>13.01</v>
      </c>
      <c r="F208" s="263">
        <f t="shared" si="29"/>
        <v>-40600.177800000019</v>
      </c>
      <c r="G208" s="43">
        <f t="shared" si="30"/>
        <v>166510.9578</v>
      </c>
      <c r="H208" s="258">
        <f t="shared" si="28"/>
        <v>-0.24382886469709572</v>
      </c>
      <c r="I208" s="43"/>
    </row>
    <row r="209" spans="2:9" x14ac:dyDescent="0.25">
      <c r="B209" s="211">
        <v>42478</v>
      </c>
      <c r="C209" s="12">
        <v>9178</v>
      </c>
      <c r="D209" s="270">
        <v>17.412400000000002</v>
      </c>
      <c r="E209" s="43">
        <v>13.36</v>
      </c>
      <c r="F209" s="263">
        <f t="shared" si="29"/>
        <v>-37192.92720000002</v>
      </c>
      <c r="G209" s="43">
        <f t="shared" si="30"/>
        <v>159811.00720000002</v>
      </c>
      <c r="H209" s="258">
        <f t="shared" si="28"/>
        <v>-0.232730697663734</v>
      </c>
      <c r="I209" s="43"/>
    </row>
    <row r="210" spans="2:9" x14ac:dyDescent="0.25">
      <c r="B210" s="211">
        <v>42484</v>
      </c>
      <c r="C210" s="12">
        <v>9178</v>
      </c>
      <c r="D210" s="270">
        <v>17.412400000000002</v>
      </c>
      <c r="E210" s="43">
        <v>14.34</v>
      </c>
      <c r="F210" s="263">
        <f t="shared" si="29"/>
        <v>-28198.487200000018</v>
      </c>
      <c r="G210" s="43">
        <f t="shared" si="30"/>
        <v>159811.00720000002</v>
      </c>
      <c r="H210" s="258">
        <f t="shared" si="28"/>
        <v>-0.17644896740254082</v>
      </c>
      <c r="I210" s="43"/>
    </row>
    <row r="211" spans="2:9" x14ac:dyDescent="0.25">
      <c r="B211" s="211">
        <v>42485</v>
      </c>
      <c r="C211" s="12">
        <v>9678</v>
      </c>
      <c r="D211" s="270">
        <v>17.233499999999999</v>
      </c>
      <c r="E211" s="43">
        <v>13.83</v>
      </c>
      <c r="F211" s="263">
        <f t="shared" si="29"/>
        <v>-32939.072999999997</v>
      </c>
      <c r="G211" s="43">
        <f t="shared" si="30"/>
        <v>166785.81299999999</v>
      </c>
      <c r="H211" s="258">
        <f t="shared" si="28"/>
        <v>-0.19749325441726867</v>
      </c>
      <c r="I211" s="43"/>
    </row>
    <row r="212" spans="2:9" x14ac:dyDescent="0.25">
      <c r="B212" s="211">
        <v>42486</v>
      </c>
      <c r="C212" s="12">
        <v>9178</v>
      </c>
      <c r="D212" s="270">
        <v>17.390599999999999</v>
      </c>
      <c r="E212" s="43">
        <v>14.44</v>
      </c>
      <c r="F212" s="263">
        <f t="shared" si="29"/>
        <v>-27080.606799999998</v>
      </c>
      <c r="G212" s="43">
        <f t="shared" si="30"/>
        <v>159610.92679999999</v>
      </c>
      <c r="H212" s="258">
        <f t="shared" si="28"/>
        <v>-0.16966637148804525</v>
      </c>
      <c r="I212" s="399"/>
    </row>
    <row r="213" spans="2:9" x14ac:dyDescent="0.25">
      <c r="B213" s="211">
        <v>42487</v>
      </c>
      <c r="C213" s="12">
        <v>9178</v>
      </c>
      <c r="D213" s="270">
        <v>17.376300000000001</v>
      </c>
      <c r="E213" s="43">
        <v>14.84</v>
      </c>
      <c r="F213" s="263">
        <f t="shared" si="29"/>
        <v>-23278.161400000005</v>
      </c>
      <c r="G213" s="43">
        <f t="shared" si="30"/>
        <v>159479.6814</v>
      </c>
      <c r="H213" s="258">
        <f t="shared" si="28"/>
        <v>-0.14596317973331496</v>
      </c>
      <c r="I213" s="43"/>
    </row>
    <row r="214" spans="2:9" x14ac:dyDescent="0.25">
      <c r="B214" s="211">
        <v>42488</v>
      </c>
      <c r="C214" s="405">
        <v>9678</v>
      </c>
      <c r="D214" s="406">
        <v>17.2287</v>
      </c>
      <c r="E214" s="43">
        <v>14.35</v>
      </c>
      <c r="F214" s="263">
        <f t="shared" si="29"/>
        <v>-27860.058600000004</v>
      </c>
      <c r="G214" s="43">
        <f t="shared" si="30"/>
        <v>166739.35860000001</v>
      </c>
      <c r="H214" s="258">
        <f t="shared" si="28"/>
        <v>-0.16708747612994598</v>
      </c>
      <c r="I214" s="43"/>
    </row>
    <row r="215" spans="2:9" x14ac:dyDescent="0.25">
      <c r="B215" s="211">
        <v>42489</v>
      </c>
      <c r="C215" s="405">
        <v>9678</v>
      </c>
      <c r="D215" s="406">
        <v>17.179200000000002</v>
      </c>
      <c r="E215" s="43">
        <v>14.09</v>
      </c>
      <c r="F215" s="263">
        <f t="shared" si="29"/>
        <v>-29897.277600000016</v>
      </c>
      <c r="G215" s="43">
        <f t="shared" si="30"/>
        <v>166260.29760000002</v>
      </c>
      <c r="H215" s="258">
        <f t="shared" si="28"/>
        <v>-0.17982211045916</v>
      </c>
      <c r="I215" s="43"/>
    </row>
    <row r="216" spans="2:9" x14ac:dyDescent="0.25">
      <c r="B216" s="211">
        <v>42492</v>
      </c>
      <c r="C216" s="405">
        <v>9678</v>
      </c>
      <c r="D216" s="406">
        <v>17.136399999999998</v>
      </c>
      <c r="E216" s="43">
        <v>13.55</v>
      </c>
      <c r="F216" s="263">
        <f t="shared" si="29"/>
        <v>-34709.179199999977</v>
      </c>
      <c r="G216" s="43">
        <f t="shared" si="30"/>
        <v>165846.07919999998</v>
      </c>
      <c r="H216" s="258">
        <f t="shared" si="28"/>
        <v>-0.20928549753740563</v>
      </c>
      <c r="I216" s="43"/>
    </row>
    <row r="217" spans="2:9" x14ac:dyDescent="0.25">
      <c r="B217" s="211">
        <v>42493</v>
      </c>
      <c r="C217" s="405">
        <v>9678</v>
      </c>
      <c r="D217" s="406">
        <v>17.1221</v>
      </c>
      <c r="E217" s="43">
        <v>12.79</v>
      </c>
      <c r="F217" s="263">
        <f t="shared" si="29"/>
        <v>-41926.063800000004</v>
      </c>
      <c r="G217" s="43">
        <f t="shared" si="30"/>
        <v>165707.6838</v>
      </c>
      <c r="H217" s="258">
        <f t="shared" si="28"/>
        <v>-0.25301218892542388</v>
      </c>
      <c r="I217" s="399" t="s">
        <v>236</v>
      </c>
    </row>
    <row r="218" spans="2:9" x14ac:dyDescent="0.25">
      <c r="B218" s="211"/>
      <c r="C218" s="12"/>
      <c r="D218" s="270"/>
      <c r="E218" s="43"/>
      <c r="F218" s="263"/>
      <c r="G218" s="43"/>
      <c r="H218" s="258"/>
      <c r="I218" s="43"/>
    </row>
    <row r="219" spans="2:9" x14ac:dyDescent="0.25">
      <c r="B219" s="211"/>
      <c r="C219" s="12"/>
      <c r="D219" s="270"/>
      <c r="E219" s="43"/>
      <c r="F219" s="263"/>
      <c r="G219" s="43"/>
      <c r="H219" s="258"/>
      <c r="I219" s="43"/>
    </row>
    <row r="220" spans="2:9" x14ac:dyDescent="0.25">
      <c r="B220" s="211"/>
      <c r="C220" s="12"/>
      <c r="D220" s="270"/>
      <c r="E220" s="43"/>
      <c r="F220" s="263"/>
      <c r="G220" s="43"/>
      <c r="H220" s="258"/>
      <c r="I220" s="43"/>
    </row>
    <row r="221" spans="2:9" x14ac:dyDescent="0.25">
      <c r="B221" s="211"/>
      <c r="C221" s="12"/>
      <c r="D221" s="270"/>
      <c r="E221" s="43"/>
      <c r="F221" s="263"/>
      <c r="G221" s="43"/>
      <c r="H221" s="258"/>
      <c r="I221" s="43"/>
    </row>
    <row r="222" spans="2:9" x14ac:dyDescent="0.25">
      <c r="B222" s="211"/>
      <c r="C222" s="12"/>
      <c r="D222" s="270"/>
      <c r="E222" s="43"/>
      <c r="F222" s="263"/>
      <c r="G222" s="43"/>
      <c r="H222" s="258"/>
      <c r="I222" s="43"/>
    </row>
    <row r="223" spans="2:9" x14ac:dyDescent="0.25">
      <c r="B223" s="211"/>
      <c r="C223" s="12"/>
      <c r="D223" s="270"/>
      <c r="E223" s="43"/>
      <c r="F223" s="263"/>
      <c r="G223" s="43"/>
      <c r="H223" s="258"/>
      <c r="I223" s="43"/>
    </row>
    <row r="224" spans="2:9" x14ac:dyDescent="0.25">
      <c r="B224" s="211"/>
      <c r="C224" s="12"/>
      <c r="D224" s="270"/>
      <c r="E224" s="43"/>
      <c r="F224" s="263"/>
      <c r="G224" s="43"/>
      <c r="H224" s="258"/>
      <c r="I224" s="43"/>
    </row>
    <row r="225" spans="2:9" x14ac:dyDescent="0.25">
      <c r="B225" s="211"/>
      <c r="C225" s="12"/>
      <c r="D225" s="270"/>
      <c r="E225" s="43"/>
      <c r="F225" s="263"/>
      <c r="G225" s="43"/>
      <c r="H225" s="258"/>
      <c r="I225" s="43"/>
    </row>
  </sheetData>
  <mergeCells count="14">
    <mergeCell ref="A113:A116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Q7 F141:F225 H141:H225">
    <cfRule type="expression" dxfId="475" priority="22">
      <formula>F7&gt;0</formula>
    </cfRule>
    <cfRule type="expression" dxfId="474" priority="23">
      <formula>F7&lt;0</formula>
    </cfRule>
  </conditionalFormatting>
  <conditionalFormatting sqref="O42:O7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134:F140">
    <cfRule type="expression" dxfId="473" priority="15">
      <formula>F134&gt;0</formula>
    </cfRule>
    <cfRule type="expression" dxfId="472" priority="16">
      <formula>F134&lt;0</formula>
    </cfRule>
  </conditionalFormatting>
  <conditionalFormatting sqref="H134:H140">
    <cfRule type="expression" dxfId="471" priority="11">
      <formula>H134&gt;0</formula>
    </cfRule>
    <cfRule type="expression" dxfId="470" priority="12">
      <formula>H134&lt;0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8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259</v>
      </c>
      <c r="B2" s="84">
        <v>42482</v>
      </c>
      <c r="C2" s="4">
        <v>80</v>
      </c>
      <c r="D2" s="3">
        <v>36.01</v>
      </c>
      <c r="E2" s="3">
        <v>0</v>
      </c>
      <c r="F2" s="3">
        <f>D2*C2+E2</f>
        <v>2880.7999999999997</v>
      </c>
      <c r="G2" s="84"/>
      <c r="H2" s="198"/>
      <c r="I2" s="3"/>
      <c r="J2" s="3"/>
      <c r="K2" s="3"/>
      <c r="L2" s="1"/>
      <c r="O2" s="13" t="s">
        <v>57</v>
      </c>
      <c r="Q2">
        <f>C11-H11</f>
        <v>100</v>
      </c>
      <c r="T2" s="1"/>
      <c r="W2" s="143">
        <v>42493</v>
      </c>
      <c r="X2" s="12">
        <v>35.18</v>
      </c>
      <c r="Y2" s="12">
        <v>35.39</v>
      </c>
      <c r="Z2" s="12">
        <v>35.090000000000003</v>
      </c>
      <c r="AA2" s="12">
        <v>35.200000000000003</v>
      </c>
      <c r="AB2" s="105">
        <v>6458700</v>
      </c>
      <c r="AC2" s="12">
        <v>35.200000000000003</v>
      </c>
      <c r="AD2" s="2">
        <f>Y2-Z2</f>
        <v>0.29999999999999716</v>
      </c>
      <c r="AE2" s="148">
        <f>AC2/AC3-1</f>
        <v>-6.4916737228336574E-3</v>
      </c>
    </row>
    <row r="3" spans="1:31" x14ac:dyDescent="0.25">
      <c r="A3" s="26" t="s">
        <v>71</v>
      </c>
      <c r="B3" s="8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4"/>
      <c r="H3" s="4"/>
      <c r="I3" s="3"/>
      <c r="J3" s="3"/>
      <c r="K3" s="3"/>
      <c r="O3" s="13" t="s">
        <v>58</v>
      </c>
      <c r="Q3" s="90">
        <f>IF(Q2=0, Q4, (F11-K11-M11)/Q2)</f>
        <v>35.917999999999999</v>
      </c>
      <c r="T3" s="1"/>
      <c r="W3" s="143">
        <v>42492</v>
      </c>
      <c r="X3" s="12">
        <v>35.520000000000003</v>
      </c>
      <c r="Y3" s="12">
        <v>35.56</v>
      </c>
      <c r="Z3" s="12">
        <v>35.159999999999997</v>
      </c>
      <c r="AA3" s="12">
        <v>35.43</v>
      </c>
      <c r="AB3" s="105">
        <v>9010600</v>
      </c>
      <c r="AC3" s="12">
        <v>35.43</v>
      </c>
      <c r="AD3" s="2">
        <f t="shared" ref="AD3:AD66" si="0">Y3-Z3</f>
        <v>0.40000000000000568</v>
      </c>
      <c r="AE3" s="148">
        <f t="shared" ref="AE3:AE66" si="1">AC3/AC4-1</f>
        <v>1.1302627860978465E-3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35.200000000000003</v>
      </c>
      <c r="T4" s="173"/>
      <c r="W4" s="143">
        <v>42489</v>
      </c>
      <c r="X4" s="12">
        <v>35.67</v>
      </c>
      <c r="Y4" s="12">
        <v>35.71</v>
      </c>
      <c r="Z4" s="12">
        <v>34.78</v>
      </c>
      <c r="AA4" s="12">
        <v>35.39</v>
      </c>
      <c r="AB4" s="105">
        <v>8252700</v>
      </c>
      <c r="AC4" s="12">
        <v>35.39</v>
      </c>
      <c r="AD4" s="2">
        <f t="shared" si="0"/>
        <v>0.92999999999999972</v>
      </c>
      <c r="AE4" s="148">
        <f t="shared" si="1"/>
        <v>-1.4755011135857532E-2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3520.0000000000005</v>
      </c>
      <c r="W5" s="143">
        <v>42488</v>
      </c>
      <c r="X5" s="12">
        <v>36.130000000000003</v>
      </c>
      <c r="Y5" s="12">
        <v>36.64</v>
      </c>
      <c r="Z5" s="12">
        <v>35.799999999999997</v>
      </c>
      <c r="AA5" s="12">
        <v>35.92</v>
      </c>
      <c r="AB5" s="105">
        <v>5896900</v>
      </c>
      <c r="AC5" s="12">
        <v>35.92</v>
      </c>
      <c r="AD5" s="2">
        <f t="shared" si="0"/>
        <v>0.84000000000000341</v>
      </c>
      <c r="AE5" s="148">
        <f t="shared" si="1"/>
        <v>-1.0740842743045986E-2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3591.7999999999997</v>
      </c>
      <c r="W6" s="143">
        <v>42487</v>
      </c>
      <c r="X6" s="12">
        <v>36.479999999999997</v>
      </c>
      <c r="Y6" s="12">
        <v>36.71</v>
      </c>
      <c r="Z6" s="12">
        <v>36.18</v>
      </c>
      <c r="AA6" s="12">
        <v>36.31</v>
      </c>
      <c r="AB6" s="105">
        <v>4874000</v>
      </c>
      <c r="AC6" s="12">
        <v>36.31</v>
      </c>
      <c r="AD6" s="2">
        <f t="shared" si="0"/>
        <v>0.53000000000000114</v>
      </c>
      <c r="AE6" s="148">
        <f t="shared" si="1"/>
        <v>-2.4725274725273527E-3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-71.799999999999272</v>
      </c>
      <c r="R7" s="206"/>
      <c r="W7" s="143">
        <v>42486</v>
      </c>
      <c r="X7" s="12">
        <v>36.74</v>
      </c>
      <c r="Y7" s="12">
        <v>37.11</v>
      </c>
      <c r="Z7" s="12">
        <v>36.29</v>
      </c>
      <c r="AA7" s="12">
        <v>36.4</v>
      </c>
      <c r="AB7" s="105">
        <v>6246100</v>
      </c>
      <c r="AC7" s="12">
        <v>36.4</v>
      </c>
      <c r="AD7" s="2">
        <f t="shared" si="0"/>
        <v>0.82000000000000028</v>
      </c>
      <c r="AE7" s="148">
        <f t="shared" si="1"/>
        <v>-1.0062550992657182E-2</v>
      </c>
    </row>
    <row r="8" spans="1:31" x14ac:dyDescent="0.25">
      <c r="O8" s="13" t="s">
        <v>90</v>
      </c>
      <c r="Q8" s="148">
        <f>(Q4-Q3)/Q3</f>
        <v>-1.9989977170220961E-2</v>
      </c>
      <c r="W8" s="143">
        <v>42485</v>
      </c>
      <c r="X8" s="12">
        <v>35.450000000000003</v>
      </c>
      <c r="Y8" s="12">
        <v>36.85</v>
      </c>
      <c r="Z8" s="12">
        <v>35.39</v>
      </c>
      <c r="AA8" s="12">
        <v>36.770000000000003</v>
      </c>
      <c r="AB8" s="105">
        <v>9589500</v>
      </c>
      <c r="AC8" s="12">
        <v>36.770000000000003</v>
      </c>
      <c r="AD8" s="2">
        <f t="shared" si="0"/>
        <v>1.4600000000000009</v>
      </c>
      <c r="AE8" s="148">
        <f t="shared" si="1"/>
        <v>3.344575604272082E-2</v>
      </c>
    </row>
    <row r="9" spans="1:31" x14ac:dyDescent="0.25">
      <c r="W9" s="143">
        <v>42482</v>
      </c>
      <c r="X9" s="12">
        <v>36.36</v>
      </c>
      <c r="Y9" s="12">
        <v>36.54</v>
      </c>
      <c r="Z9" s="12">
        <v>35.130000000000003</v>
      </c>
      <c r="AA9" s="12">
        <v>35.58</v>
      </c>
      <c r="AB9" s="105">
        <v>12968200</v>
      </c>
      <c r="AC9" s="12">
        <v>35.58</v>
      </c>
      <c r="AD9" s="2">
        <f t="shared" si="0"/>
        <v>1.4099999999999966</v>
      </c>
      <c r="AE9" s="148">
        <f t="shared" si="1"/>
        <v>-2.4403619413216338E-2</v>
      </c>
    </row>
    <row r="10" spans="1:31" x14ac:dyDescent="0.25">
      <c r="W10" s="143">
        <v>42481</v>
      </c>
      <c r="X10" s="12">
        <v>36.950000000000003</v>
      </c>
      <c r="Y10" s="12">
        <v>37.01</v>
      </c>
      <c r="Z10" s="12">
        <v>36.33</v>
      </c>
      <c r="AA10" s="12">
        <v>36.47</v>
      </c>
      <c r="AB10" s="105">
        <v>7675200</v>
      </c>
      <c r="AC10" s="12">
        <v>36.47</v>
      </c>
      <c r="AD10" s="2">
        <f t="shared" si="0"/>
        <v>0.67999999999999972</v>
      </c>
      <c r="AE10" s="148">
        <f t="shared" si="1"/>
        <v>-1.2990527740189606E-2</v>
      </c>
    </row>
    <row r="11" spans="1:31" x14ac:dyDescent="0.25">
      <c r="A11" s="35" t="s">
        <v>81</v>
      </c>
      <c r="B11" s="16"/>
      <c r="C11" s="16">
        <f>SUM(C2:C6)</f>
        <v>100</v>
      </c>
      <c r="D11" s="21"/>
      <c r="E11" s="21"/>
      <c r="F11" s="21">
        <f>SUM(F2:F6)</f>
        <v>3591.7999999999997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SUM(M2:M5)</f>
        <v>0</v>
      </c>
      <c r="W11" s="143">
        <v>42480</v>
      </c>
      <c r="X11" s="12">
        <v>36.369999999999997</v>
      </c>
      <c r="Y11" s="12">
        <v>37.340000000000003</v>
      </c>
      <c r="Z11" s="12">
        <v>36.270000000000003</v>
      </c>
      <c r="AA11" s="12">
        <v>36.950000000000003</v>
      </c>
      <c r="AB11" s="105">
        <v>8835600</v>
      </c>
      <c r="AC11" s="12">
        <v>36.950000000000003</v>
      </c>
      <c r="AD11" s="2">
        <f t="shared" si="0"/>
        <v>1.0700000000000003</v>
      </c>
      <c r="AE11" s="148">
        <f t="shared" si="1"/>
        <v>1.9873033397736828E-2</v>
      </c>
    </row>
    <row r="12" spans="1:31" x14ac:dyDescent="0.25">
      <c r="W12" s="143">
        <v>42479</v>
      </c>
      <c r="X12" s="12">
        <v>36.78</v>
      </c>
      <c r="Y12" s="12">
        <v>36.78</v>
      </c>
      <c r="Z12" s="12">
        <v>36.1</v>
      </c>
      <c r="AA12" s="12">
        <v>36.229999999999997</v>
      </c>
      <c r="AB12" s="105">
        <v>11235000</v>
      </c>
      <c r="AC12" s="12">
        <v>36.229999999999997</v>
      </c>
      <c r="AD12" s="2">
        <f t="shared" si="0"/>
        <v>0.67999999999999972</v>
      </c>
      <c r="AE12" s="148">
        <f t="shared" si="1"/>
        <v>-1.2268266085060042E-2</v>
      </c>
    </row>
    <row r="13" spans="1:31" x14ac:dyDescent="0.25">
      <c r="W13" s="143">
        <v>42478</v>
      </c>
      <c r="X13" s="12">
        <v>36.61</v>
      </c>
      <c r="Y13" s="12">
        <v>36.74</v>
      </c>
      <c r="Z13" s="12">
        <v>36.25</v>
      </c>
      <c r="AA13" s="12">
        <v>36.68</v>
      </c>
      <c r="AB13" s="105">
        <v>8480600</v>
      </c>
      <c r="AC13" s="12">
        <v>36.68</v>
      </c>
      <c r="AD13" s="2">
        <f t="shared" si="0"/>
        <v>0.49000000000000199</v>
      </c>
      <c r="AE13" s="148">
        <f t="shared" si="1"/>
        <v>-6.2313736114872897E-3</v>
      </c>
    </row>
    <row r="14" spans="1:31" x14ac:dyDescent="0.25">
      <c r="W14" s="143">
        <v>42475</v>
      </c>
      <c r="X14" s="12">
        <v>37.17</v>
      </c>
      <c r="Y14" s="12">
        <v>37.32</v>
      </c>
      <c r="Z14" s="12">
        <v>36.71</v>
      </c>
      <c r="AA14" s="12">
        <v>36.909999999999997</v>
      </c>
      <c r="AB14" s="105">
        <v>7505200</v>
      </c>
      <c r="AC14" s="12">
        <v>36.909999999999997</v>
      </c>
      <c r="AD14" s="2">
        <f t="shared" si="0"/>
        <v>0.60999999999999943</v>
      </c>
      <c r="AE14" s="148">
        <f t="shared" si="1"/>
        <v>-4.316158618829391E-3</v>
      </c>
    </row>
    <row r="15" spans="1:31" x14ac:dyDescent="0.25">
      <c r="W15" s="143">
        <v>42474</v>
      </c>
      <c r="X15" s="12">
        <v>37.49</v>
      </c>
      <c r="Y15" s="12">
        <v>37.590000000000003</v>
      </c>
      <c r="Z15" s="12">
        <v>37.01</v>
      </c>
      <c r="AA15" s="12">
        <v>37.07</v>
      </c>
      <c r="AB15" s="105">
        <v>5941400</v>
      </c>
      <c r="AC15" s="12">
        <v>37.07</v>
      </c>
      <c r="AD15" s="2">
        <f t="shared" si="0"/>
        <v>0.5800000000000054</v>
      </c>
      <c r="AE15" s="148">
        <f t="shared" si="1"/>
        <v>-2.0866349709455889E-2</v>
      </c>
    </row>
    <row r="16" spans="1:31" x14ac:dyDescent="0.25">
      <c r="W16" s="143">
        <v>42473</v>
      </c>
      <c r="X16" s="12">
        <v>37.39</v>
      </c>
      <c r="Y16" s="12">
        <v>37.880000000000003</v>
      </c>
      <c r="Z16" s="12">
        <v>37.299999999999997</v>
      </c>
      <c r="AA16" s="12">
        <v>37.86</v>
      </c>
      <c r="AB16" s="105">
        <v>5479600</v>
      </c>
      <c r="AC16" s="12">
        <v>37.86</v>
      </c>
      <c r="AD16" s="2">
        <f t="shared" si="0"/>
        <v>0.5800000000000054</v>
      </c>
      <c r="AE16" s="148">
        <f t="shared" si="1"/>
        <v>1.8837459634015064E-2</v>
      </c>
    </row>
    <row r="17" spans="2:31" x14ac:dyDescent="0.25">
      <c r="B17" s="209" t="s">
        <v>116</v>
      </c>
      <c r="C17" s="209" t="s">
        <v>159</v>
      </c>
      <c r="D17" s="210" t="s">
        <v>158</v>
      </c>
      <c r="E17" s="212" t="s">
        <v>160</v>
      </c>
      <c r="F17" s="212" t="s">
        <v>65</v>
      </c>
      <c r="G17" s="250" t="s">
        <v>164</v>
      </c>
      <c r="H17" s="250" t="s">
        <v>90</v>
      </c>
      <c r="I17" s="250" t="s">
        <v>170</v>
      </c>
      <c r="W17" s="143">
        <v>42472</v>
      </c>
      <c r="X17" s="12">
        <v>37.200000000000003</v>
      </c>
      <c r="Y17" s="12">
        <v>37.32</v>
      </c>
      <c r="Z17" s="12">
        <v>36.9</v>
      </c>
      <c r="AA17" s="12">
        <v>37.159999999999997</v>
      </c>
      <c r="AB17" s="105">
        <v>5979600</v>
      </c>
      <c r="AC17" s="12">
        <v>37.159999999999997</v>
      </c>
      <c r="AD17" s="2">
        <f t="shared" si="0"/>
        <v>0.42000000000000171</v>
      </c>
      <c r="AE17" s="148">
        <f t="shared" si="1"/>
        <v>-2.6903416733936591E-4</v>
      </c>
    </row>
    <row r="18" spans="2:31" x14ac:dyDescent="0.25">
      <c r="B18" s="211">
        <v>42484</v>
      </c>
      <c r="C18" s="12">
        <v>100</v>
      </c>
      <c r="D18" s="43">
        <v>35.917999999999999</v>
      </c>
      <c r="E18" s="43">
        <v>35.58</v>
      </c>
      <c r="F18" s="43">
        <f>C18*(E18-D18)</f>
        <v>-33.800000000000097</v>
      </c>
      <c r="G18" s="43">
        <f>D18*C18</f>
        <v>3591.7999999999997</v>
      </c>
      <c r="H18" s="257">
        <f>(E18-D18)/D18</f>
        <v>-9.410323514672336E-3</v>
      </c>
      <c r="I18" s="43"/>
      <c r="W18" s="143">
        <v>42471</v>
      </c>
      <c r="X18" s="12">
        <v>38</v>
      </c>
      <c r="Y18" s="12">
        <v>38.090000000000003</v>
      </c>
      <c r="Z18" s="12">
        <v>37.130000000000003</v>
      </c>
      <c r="AA18" s="12">
        <v>37.17</v>
      </c>
      <c r="AB18" s="105">
        <v>7030300</v>
      </c>
      <c r="AC18" s="12">
        <v>37.17</v>
      </c>
      <c r="AD18" s="2">
        <f t="shared" si="0"/>
        <v>0.96000000000000085</v>
      </c>
      <c r="AE18" s="148">
        <f t="shared" si="1"/>
        <v>-2.1584627533561496E-2</v>
      </c>
    </row>
    <row r="19" spans="2:31" x14ac:dyDescent="0.25">
      <c r="B19" s="211">
        <v>42485</v>
      </c>
      <c r="C19" s="12">
        <v>100</v>
      </c>
      <c r="D19" s="43">
        <v>35.917999999999999</v>
      </c>
      <c r="E19" s="43">
        <v>36.770000000000003</v>
      </c>
      <c r="F19" s="43">
        <f>C19*(E19-D19)</f>
        <v>85.200000000000387</v>
      </c>
      <c r="G19" s="43">
        <f>D19*C19</f>
        <v>3591.7999999999997</v>
      </c>
      <c r="H19" s="257">
        <f>(E19-D19)/D19</f>
        <v>2.3720697143493622E-2</v>
      </c>
      <c r="I19" s="43"/>
      <c r="W19" s="143">
        <v>42468</v>
      </c>
      <c r="X19" s="12">
        <v>38.200000000000003</v>
      </c>
      <c r="Y19" s="12">
        <v>38.35</v>
      </c>
      <c r="Z19" s="12">
        <v>37.93</v>
      </c>
      <c r="AA19" s="12">
        <v>37.99</v>
      </c>
      <c r="AB19" s="105">
        <v>7826400</v>
      </c>
      <c r="AC19" s="12">
        <v>37.99</v>
      </c>
      <c r="AD19" s="2">
        <f t="shared" si="0"/>
        <v>0.42000000000000171</v>
      </c>
      <c r="AE19" s="148">
        <f t="shared" si="1"/>
        <v>-4.7157453497510549E-3</v>
      </c>
    </row>
    <row r="20" spans="2:31" x14ac:dyDescent="0.25">
      <c r="B20" s="211">
        <v>42489</v>
      </c>
      <c r="C20" s="12">
        <v>100</v>
      </c>
      <c r="D20" s="43">
        <v>35.917999999999999</v>
      </c>
      <c r="E20" s="43">
        <v>35.39</v>
      </c>
      <c r="F20" s="43">
        <f>C20*(E20-D20)</f>
        <v>-52.799999999999869</v>
      </c>
      <c r="G20" s="43">
        <f>D20*C20</f>
        <v>3591.7999999999997</v>
      </c>
      <c r="H20" s="257">
        <f>(E20-D20)/D20</f>
        <v>-1.4700150342446648E-2</v>
      </c>
      <c r="I20" s="43"/>
      <c r="W20" s="143">
        <v>42467</v>
      </c>
      <c r="X20" s="12">
        <v>38.86</v>
      </c>
      <c r="Y20" s="12">
        <v>39.15</v>
      </c>
      <c r="Z20" s="12">
        <v>38.03</v>
      </c>
      <c r="AA20" s="12">
        <v>38.17</v>
      </c>
      <c r="AB20" s="105">
        <v>6895600</v>
      </c>
      <c r="AC20" s="12">
        <v>38.17</v>
      </c>
      <c r="AD20" s="2">
        <f t="shared" si="0"/>
        <v>1.1199999999999974</v>
      </c>
      <c r="AE20" s="148">
        <f t="shared" si="1"/>
        <v>-2.3285568065506523E-2</v>
      </c>
    </row>
    <row r="21" spans="2:31" x14ac:dyDescent="0.25">
      <c r="B21" s="211"/>
      <c r="C21" s="12"/>
      <c r="D21" s="43"/>
      <c r="E21" s="43"/>
      <c r="F21" s="43"/>
      <c r="G21" s="43"/>
      <c r="H21" s="257"/>
      <c r="I21" s="43"/>
      <c r="W21" s="143">
        <v>42466</v>
      </c>
      <c r="X21" s="12">
        <v>38.22</v>
      </c>
      <c r="Y21" s="12">
        <v>39.22</v>
      </c>
      <c r="Z21" s="12">
        <v>38.22</v>
      </c>
      <c r="AA21" s="12">
        <v>39.08</v>
      </c>
      <c r="AB21" s="105">
        <v>9123700</v>
      </c>
      <c r="AC21" s="12">
        <v>39.08</v>
      </c>
      <c r="AD21" s="2">
        <f t="shared" si="0"/>
        <v>1</v>
      </c>
      <c r="AE21" s="148">
        <f t="shared" si="1"/>
        <v>2.2501308215593818E-2</v>
      </c>
    </row>
    <row r="22" spans="2:31" x14ac:dyDescent="0.25">
      <c r="B22" s="211"/>
      <c r="C22" s="12"/>
      <c r="D22" s="43"/>
      <c r="E22" s="43"/>
      <c r="F22" s="43"/>
      <c r="G22" s="43"/>
      <c r="H22" s="257"/>
      <c r="I22" s="43"/>
      <c r="W22" s="143">
        <v>42465</v>
      </c>
      <c r="X22" s="12">
        <v>37.700000000000003</v>
      </c>
      <c r="Y22" s="12">
        <v>38.369999999999997</v>
      </c>
      <c r="Z22" s="12">
        <v>37.590000000000003</v>
      </c>
      <c r="AA22" s="12">
        <v>38.22</v>
      </c>
      <c r="AB22" s="105">
        <v>9831000</v>
      </c>
      <c r="AC22" s="12">
        <v>38.22</v>
      </c>
      <c r="AD22" s="2">
        <f t="shared" si="0"/>
        <v>0.77999999999999403</v>
      </c>
      <c r="AE22" s="148">
        <f t="shared" si="1"/>
        <v>4.9960557454640231E-3</v>
      </c>
    </row>
    <row r="23" spans="2:31" x14ac:dyDescent="0.25">
      <c r="B23" s="211"/>
      <c r="C23" s="12"/>
      <c r="D23" s="43"/>
      <c r="E23" s="43"/>
      <c r="F23" s="43"/>
      <c r="G23" s="43"/>
      <c r="H23" s="257"/>
      <c r="I23" s="43"/>
      <c r="W23" s="143">
        <v>42464</v>
      </c>
      <c r="X23" s="12">
        <v>38.32</v>
      </c>
      <c r="Y23" s="12">
        <v>38.46</v>
      </c>
      <c r="Z23" s="12">
        <v>37.909999999999997</v>
      </c>
      <c r="AA23" s="12">
        <v>38.03</v>
      </c>
      <c r="AB23" s="105">
        <v>7242500</v>
      </c>
      <c r="AC23" s="12">
        <v>38.03</v>
      </c>
      <c r="AD23" s="2">
        <f t="shared" si="0"/>
        <v>0.55000000000000426</v>
      </c>
      <c r="AE23" s="148">
        <f t="shared" si="1"/>
        <v>-7.5678496868475387E-3</v>
      </c>
    </row>
    <row r="24" spans="2:31" x14ac:dyDescent="0.25">
      <c r="B24" s="211"/>
      <c r="C24" s="12"/>
      <c r="D24" s="43"/>
      <c r="E24" s="43"/>
      <c r="F24" s="43"/>
      <c r="G24" s="43"/>
      <c r="H24" s="257"/>
      <c r="I24" s="43"/>
      <c r="W24" s="143">
        <v>42461</v>
      </c>
      <c r="X24" s="12">
        <v>37.94</v>
      </c>
      <c r="Y24" s="12">
        <v>38.42</v>
      </c>
      <c r="Z24" s="12">
        <v>37.909999999999997</v>
      </c>
      <c r="AA24" s="12">
        <v>38.32</v>
      </c>
      <c r="AB24" s="105">
        <v>6601700</v>
      </c>
      <c r="AC24" s="12">
        <v>38.32</v>
      </c>
      <c r="AD24" s="2">
        <f t="shared" si="0"/>
        <v>0.51000000000000512</v>
      </c>
      <c r="AE24" s="148">
        <f t="shared" si="1"/>
        <v>1.8300653594771621E-3</v>
      </c>
    </row>
    <row r="25" spans="2:31" x14ac:dyDescent="0.25">
      <c r="B25" s="211"/>
      <c r="C25" s="12"/>
      <c r="D25" s="43"/>
      <c r="E25" s="43"/>
      <c r="F25" s="43"/>
      <c r="G25" s="43"/>
      <c r="H25" s="257"/>
      <c r="I25" s="43"/>
      <c r="W25" s="143">
        <v>42460</v>
      </c>
      <c r="X25" s="12">
        <v>38.08</v>
      </c>
      <c r="Y25" s="12">
        <v>38.39</v>
      </c>
      <c r="Z25" s="12">
        <v>37.97</v>
      </c>
      <c r="AA25" s="12">
        <v>38.25</v>
      </c>
      <c r="AB25" s="105">
        <v>6864300</v>
      </c>
      <c r="AC25" s="12">
        <v>38.25</v>
      </c>
      <c r="AD25" s="2">
        <f t="shared" si="0"/>
        <v>0.42000000000000171</v>
      </c>
      <c r="AE25" s="148">
        <f t="shared" si="1"/>
        <v>4.200577579417164E-3</v>
      </c>
    </row>
    <row r="26" spans="2:31" x14ac:dyDescent="0.25">
      <c r="B26" s="211"/>
      <c r="C26" s="12"/>
      <c r="D26" s="43"/>
      <c r="E26" s="43"/>
      <c r="F26" s="43"/>
      <c r="G26" s="43"/>
      <c r="H26" s="257"/>
      <c r="I26" s="43"/>
      <c r="W26" s="143">
        <v>42459</v>
      </c>
      <c r="X26" s="12">
        <v>38.049999999999997</v>
      </c>
      <c r="Y26" s="12">
        <v>38.28</v>
      </c>
      <c r="Z26" s="12">
        <v>37.81</v>
      </c>
      <c r="AA26" s="12">
        <v>38.090000000000003</v>
      </c>
      <c r="AB26" s="105">
        <v>6962400</v>
      </c>
      <c r="AC26" s="12">
        <v>38.090000000000003</v>
      </c>
      <c r="AD26" s="2">
        <f t="shared" si="0"/>
        <v>0.46999999999999886</v>
      </c>
      <c r="AE26" s="148">
        <f t="shared" si="1"/>
        <v>1.5777018143572352E-3</v>
      </c>
    </row>
    <row r="27" spans="2:31" x14ac:dyDescent="0.25">
      <c r="B27" s="211"/>
      <c r="C27" s="12"/>
      <c r="D27" s="43"/>
      <c r="E27" s="43"/>
      <c r="F27" s="43"/>
      <c r="G27" s="43"/>
      <c r="H27" s="257"/>
      <c r="I27" s="43"/>
      <c r="W27" s="143">
        <v>42458</v>
      </c>
      <c r="X27" s="12">
        <v>37.81</v>
      </c>
      <c r="Y27" s="12">
        <v>38.15</v>
      </c>
      <c r="Z27" s="12">
        <v>37.74</v>
      </c>
      <c r="AA27" s="12">
        <v>38.03</v>
      </c>
      <c r="AB27" s="105">
        <v>5770400</v>
      </c>
      <c r="AC27" s="12">
        <v>38.03</v>
      </c>
      <c r="AD27" s="2">
        <f t="shared" si="0"/>
        <v>0.40999999999999659</v>
      </c>
      <c r="AE27" s="148">
        <f t="shared" si="1"/>
        <v>-7.8822911192855116E-4</v>
      </c>
    </row>
    <row r="28" spans="2:31" x14ac:dyDescent="0.25">
      <c r="B28" s="211"/>
      <c r="C28" s="12"/>
      <c r="D28" s="43"/>
      <c r="E28" s="43"/>
      <c r="F28" s="43"/>
      <c r="G28" s="43"/>
      <c r="H28" s="257"/>
      <c r="I28" s="43"/>
      <c r="W28" s="143">
        <v>42457</v>
      </c>
      <c r="X28" s="12">
        <v>37.64</v>
      </c>
      <c r="Y28" s="12">
        <v>38.090000000000003</v>
      </c>
      <c r="Z28" s="12">
        <v>37.53</v>
      </c>
      <c r="AA28" s="12">
        <v>38.06</v>
      </c>
      <c r="AB28" s="105">
        <v>6759000</v>
      </c>
      <c r="AC28" s="12">
        <v>38.06</v>
      </c>
      <c r="AD28" s="2">
        <f t="shared" si="0"/>
        <v>0.56000000000000227</v>
      </c>
      <c r="AE28" s="148">
        <f t="shared" si="1"/>
        <v>1.0889774236387817E-2</v>
      </c>
    </row>
    <row r="29" spans="2:31" x14ac:dyDescent="0.25">
      <c r="B29" s="211"/>
      <c r="C29" s="12"/>
      <c r="D29" s="43"/>
      <c r="E29" s="43"/>
      <c r="F29" s="43"/>
      <c r="G29" s="43"/>
      <c r="H29" s="257"/>
      <c r="I29" s="43"/>
      <c r="W29" s="143">
        <v>42453</v>
      </c>
      <c r="X29" s="12">
        <v>37.200000000000003</v>
      </c>
      <c r="Y29" s="12">
        <v>37.69</v>
      </c>
      <c r="Z29" s="12">
        <v>37.1</v>
      </c>
      <c r="AA29" s="12">
        <v>37.65</v>
      </c>
      <c r="AB29" s="105">
        <v>9516400</v>
      </c>
      <c r="AC29" s="12">
        <v>37.65</v>
      </c>
      <c r="AD29" s="2">
        <f t="shared" si="0"/>
        <v>0.58999999999999631</v>
      </c>
      <c r="AE29" s="148">
        <f t="shared" si="1"/>
        <v>1.5961691939343492E-3</v>
      </c>
    </row>
    <row r="30" spans="2:31" x14ac:dyDescent="0.25">
      <c r="B30" s="211"/>
      <c r="C30" s="12"/>
      <c r="D30" s="43"/>
      <c r="E30" s="43"/>
      <c r="F30" s="43"/>
      <c r="G30" s="43"/>
      <c r="H30" s="257"/>
      <c r="I30" s="43"/>
      <c r="W30" s="143">
        <v>42452</v>
      </c>
      <c r="X30" s="12">
        <v>37.92</v>
      </c>
      <c r="Y30" s="12">
        <v>38.020000000000003</v>
      </c>
      <c r="Z30" s="12">
        <v>37.35</v>
      </c>
      <c r="AA30" s="12">
        <v>37.590000000000003</v>
      </c>
      <c r="AB30" s="105">
        <v>9089000</v>
      </c>
      <c r="AC30" s="12">
        <v>37.590000000000003</v>
      </c>
      <c r="AD30" s="2">
        <f t="shared" si="0"/>
        <v>0.67000000000000171</v>
      </c>
      <c r="AE30" s="148">
        <f t="shared" si="1"/>
        <v>-9.4861660079050836E-3</v>
      </c>
    </row>
    <row r="31" spans="2:31" x14ac:dyDescent="0.25">
      <c r="B31" s="211"/>
      <c r="C31" s="12"/>
      <c r="D31" s="43"/>
      <c r="E31" s="43"/>
      <c r="F31" s="43"/>
      <c r="G31" s="43"/>
      <c r="H31" s="257"/>
      <c r="I31" s="43"/>
      <c r="W31" s="143">
        <v>42451</v>
      </c>
      <c r="X31" s="12">
        <v>38.18</v>
      </c>
      <c r="Y31" s="12">
        <v>38.32</v>
      </c>
      <c r="Z31" s="12">
        <v>37.69</v>
      </c>
      <c r="AA31" s="12">
        <v>37.950000000000003</v>
      </c>
      <c r="AB31" s="105">
        <v>7988000</v>
      </c>
      <c r="AC31" s="12">
        <v>37.950000000000003</v>
      </c>
      <c r="AD31" s="2">
        <f t="shared" si="0"/>
        <v>0.63000000000000256</v>
      </c>
      <c r="AE31" s="148">
        <f t="shared" si="1"/>
        <v>-4.7206923682140411E-3</v>
      </c>
    </row>
    <row r="32" spans="2:31" x14ac:dyDescent="0.25">
      <c r="W32" s="143">
        <v>42450</v>
      </c>
      <c r="X32" s="12">
        <v>38.380000000000003</v>
      </c>
      <c r="Y32" s="12">
        <v>38.6</v>
      </c>
      <c r="Z32" s="12">
        <v>38.090000000000003</v>
      </c>
      <c r="AA32" s="12">
        <v>38.130000000000003</v>
      </c>
      <c r="AB32" s="105">
        <v>5911400</v>
      </c>
      <c r="AC32" s="12">
        <v>38.130000000000003</v>
      </c>
      <c r="AD32" s="2">
        <f t="shared" si="0"/>
        <v>0.50999999999999801</v>
      </c>
      <c r="AE32" s="148">
        <f t="shared" si="1"/>
        <v>-1.1151452282157637E-2</v>
      </c>
    </row>
    <row r="33" spans="15:31" x14ac:dyDescent="0.25">
      <c r="W33" s="143">
        <v>42447</v>
      </c>
      <c r="X33" s="12">
        <v>38.14</v>
      </c>
      <c r="Y33" s="12">
        <v>38.880000000000003</v>
      </c>
      <c r="Z33" s="12">
        <v>38</v>
      </c>
      <c r="AA33" s="12">
        <v>38.56</v>
      </c>
      <c r="AB33" s="105">
        <v>9809000</v>
      </c>
      <c r="AC33" s="12">
        <v>38.56</v>
      </c>
      <c r="AD33" s="2">
        <f t="shared" si="0"/>
        <v>0.88000000000000256</v>
      </c>
      <c r="AE33" s="148">
        <f t="shared" si="1"/>
        <v>1.2339196639537864E-2</v>
      </c>
    </row>
    <row r="34" spans="15:31" x14ac:dyDescent="0.25">
      <c r="W34" s="143">
        <v>42446</v>
      </c>
      <c r="X34" s="12">
        <v>38.450000000000003</v>
      </c>
      <c r="Y34" s="12">
        <v>38.56</v>
      </c>
      <c r="Z34" s="12">
        <v>37.979999999999997</v>
      </c>
      <c r="AA34" s="12">
        <v>38.090000000000003</v>
      </c>
      <c r="AB34" s="105">
        <v>9445400</v>
      </c>
      <c r="AC34" s="12">
        <v>38.090000000000003</v>
      </c>
      <c r="AD34" s="2">
        <f t="shared" si="0"/>
        <v>0.5800000000000054</v>
      </c>
      <c r="AE34" s="148">
        <f t="shared" si="1"/>
        <v>-1.3468013468013407E-2</v>
      </c>
    </row>
    <row r="35" spans="15:31" x14ac:dyDescent="0.25">
      <c r="W35" s="143">
        <v>42445</v>
      </c>
      <c r="X35" s="12">
        <v>37.869999999999997</v>
      </c>
      <c r="Y35" s="12">
        <v>38.69</v>
      </c>
      <c r="Z35" s="12">
        <v>37.82</v>
      </c>
      <c r="AA35" s="12">
        <v>38.61</v>
      </c>
      <c r="AB35" s="105">
        <v>6208100</v>
      </c>
      <c r="AC35" s="12">
        <v>38.61</v>
      </c>
      <c r="AD35" s="2">
        <f t="shared" si="0"/>
        <v>0.86999999999999744</v>
      </c>
      <c r="AE35" s="148">
        <f t="shared" si="1"/>
        <v>1.2323020450970112E-2</v>
      </c>
    </row>
    <row r="36" spans="15:31" x14ac:dyDescent="0.25">
      <c r="W36" s="143">
        <v>42444</v>
      </c>
      <c r="X36" s="12">
        <v>38.01</v>
      </c>
      <c r="Y36" s="12">
        <v>38.46</v>
      </c>
      <c r="Z36" s="12">
        <v>37.659999999999997</v>
      </c>
      <c r="AA36" s="12">
        <v>38.14</v>
      </c>
      <c r="AB36" s="105">
        <v>5596000</v>
      </c>
      <c r="AC36" s="12">
        <v>38.14</v>
      </c>
      <c r="AD36" s="2">
        <f t="shared" si="0"/>
        <v>0.80000000000000426</v>
      </c>
      <c r="AE36" s="148">
        <f t="shared" si="1"/>
        <v>-6.5121125293045035E-3</v>
      </c>
    </row>
    <row r="37" spans="15:31" x14ac:dyDescent="0.25">
      <c r="W37" s="143">
        <v>42443</v>
      </c>
      <c r="X37" s="12">
        <v>38.43</v>
      </c>
      <c r="Y37" s="12">
        <v>38.85</v>
      </c>
      <c r="Z37" s="12">
        <v>37.979999999999997</v>
      </c>
      <c r="AA37" s="12">
        <v>38.39</v>
      </c>
      <c r="AB37" s="105">
        <v>6302600</v>
      </c>
      <c r="AC37" s="12">
        <v>38.39</v>
      </c>
      <c r="AD37" s="2">
        <f t="shared" si="0"/>
        <v>0.87000000000000455</v>
      </c>
      <c r="AE37" s="148">
        <f t="shared" si="1"/>
        <v>-6.4699792960662972E-3</v>
      </c>
    </row>
    <row r="38" spans="15:31" x14ac:dyDescent="0.25">
      <c r="W38" s="143">
        <v>42440</v>
      </c>
      <c r="X38" s="12">
        <v>37.9</v>
      </c>
      <c r="Y38" s="12">
        <v>38.68</v>
      </c>
      <c r="Z38" s="12">
        <v>37.880000000000003</v>
      </c>
      <c r="AA38" s="12">
        <v>38.64</v>
      </c>
      <c r="AB38" s="105">
        <v>8832000</v>
      </c>
      <c r="AC38" s="12">
        <v>38.64</v>
      </c>
      <c r="AD38" s="2">
        <f t="shared" si="0"/>
        <v>0.79999999999999716</v>
      </c>
      <c r="AE38" s="148">
        <f t="shared" si="1"/>
        <v>2.4118738404452778E-2</v>
      </c>
    </row>
    <row r="39" spans="15:31" x14ac:dyDescent="0.25">
      <c r="W39" s="143">
        <v>42439</v>
      </c>
      <c r="X39" s="12">
        <v>37.81</v>
      </c>
      <c r="Y39" s="12">
        <v>37.96</v>
      </c>
      <c r="Z39" s="12">
        <v>37.25</v>
      </c>
      <c r="AA39" s="12">
        <v>37.729999999999997</v>
      </c>
      <c r="AB39" s="105">
        <v>9143100</v>
      </c>
      <c r="AC39" s="12">
        <v>37.729999999999997</v>
      </c>
      <c r="AD39" s="2">
        <f t="shared" si="0"/>
        <v>0.71000000000000085</v>
      </c>
      <c r="AE39" s="148">
        <f t="shared" si="1"/>
        <v>-2.1158423697436035E-3</v>
      </c>
    </row>
    <row r="40" spans="15:31" ht="20.25" thickBot="1" x14ac:dyDescent="0.35">
      <c r="O40" s="427" t="s">
        <v>78</v>
      </c>
      <c r="P40" s="427"/>
      <c r="T40" s="101" t="s">
        <v>115</v>
      </c>
      <c r="W40" s="143">
        <v>42438</v>
      </c>
      <c r="X40" s="12">
        <v>37.1</v>
      </c>
      <c r="Y40" s="12">
        <v>38.06</v>
      </c>
      <c r="Z40" s="12">
        <v>37.090000000000003</v>
      </c>
      <c r="AA40" s="12">
        <v>37.81</v>
      </c>
      <c r="AB40" s="105">
        <v>9177300</v>
      </c>
      <c r="AC40" s="12">
        <v>37.81</v>
      </c>
      <c r="AD40" s="2">
        <f t="shared" si="0"/>
        <v>0.96999999999999886</v>
      </c>
      <c r="AE40" s="148">
        <f t="shared" si="1"/>
        <v>2.1339816315505189E-2</v>
      </c>
    </row>
    <row r="41" spans="15:31" ht="15.75" thickTop="1" x14ac:dyDescent="0.25">
      <c r="O41" s="93">
        <v>1.1000000000000001</v>
      </c>
      <c r="P41" s="93">
        <f>O41*$Q$4</f>
        <v>38.720000000000006</v>
      </c>
      <c r="Q41" s="2"/>
      <c r="T41" s="138" t="s">
        <v>100</v>
      </c>
      <c r="U41" s="108">
        <v>35.43</v>
      </c>
      <c r="W41" s="143">
        <v>42437</v>
      </c>
      <c r="X41" s="12">
        <v>36.93</v>
      </c>
      <c r="Y41" s="12">
        <v>37.68</v>
      </c>
      <c r="Z41" s="12">
        <v>36.85</v>
      </c>
      <c r="AA41" s="12">
        <v>37.020000000000003</v>
      </c>
      <c r="AB41" s="105">
        <v>8947200</v>
      </c>
      <c r="AC41" s="12">
        <v>37.020000000000003</v>
      </c>
      <c r="AD41" s="2">
        <f t="shared" si="0"/>
        <v>0.82999999999999829</v>
      </c>
      <c r="AE41" s="148">
        <f t="shared" si="1"/>
        <v>-8.0971659919015782E-4</v>
      </c>
    </row>
    <row r="42" spans="15:31" x14ac:dyDescent="0.25">
      <c r="O42" s="93">
        <v>1.0900000000000001</v>
      </c>
      <c r="P42" s="93">
        <f t="shared" ref="P42:P61" si="2">O42*$Q$4</f>
        <v>38.368000000000009</v>
      </c>
      <c r="Q42" s="2"/>
      <c r="T42" s="103" t="s">
        <v>101</v>
      </c>
      <c r="U42" s="98">
        <v>35.18</v>
      </c>
      <c r="W42" s="143">
        <v>42436</v>
      </c>
      <c r="X42" s="12">
        <v>36.590000000000003</v>
      </c>
      <c r="Y42" s="12">
        <v>37.65</v>
      </c>
      <c r="Z42" s="12">
        <v>36.54</v>
      </c>
      <c r="AA42" s="12">
        <v>37.049999999999997</v>
      </c>
      <c r="AB42" s="105">
        <v>12385200</v>
      </c>
      <c r="AC42" s="12">
        <v>37.049999999999997</v>
      </c>
      <c r="AD42" s="2">
        <f t="shared" si="0"/>
        <v>1.1099999999999994</v>
      </c>
      <c r="AE42" s="148">
        <f t="shared" si="1"/>
        <v>5.7003257328989143E-3</v>
      </c>
    </row>
    <row r="43" spans="15:31" x14ac:dyDescent="0.25">
      <c r="O43" s="93">
        <v>1.08</v>
      </c>
      <c r="P43" s="93">
        <f t="shared" si="2"/>
        <v>38.016000000000005</v>
      </c>
      <c r="Q43" s="2"/>
      <c r="T43" s="103" t="s">
        <v>102</v>
      </c>
      <c r="U43" s="98" t="s">
        <v>438</v>
      </c>
      <c r="W43" s="143">
        <v>42433</v>
      </c>
      <c r="X43" s="12">
        <v>37.619999999999997</v>
      </c>
      <c r="Y43" s="12">
        <v>37.700000000000003</v>
      </c>
      <c r="Z43" s="12">
        <v>36.46</v>
      </c>
      <c r="AA43" s="12">
        <v>36.840000000000003</v>
      </c>
      <c r="AB43" s="105">
        <v>20799900</v>
      </c>
      <c r="AC43" s="12">
        <v>36.840000000000003</v>
      </c>
      <c r="AD43" s="2">
        <f t="shared" si="0"/>
        <v>1.240000000000002</v>
      </c>
      <c r="AE43" s="148">
        <f t="shared" si="1"/>
        <v>-2.5396825396825196E-2</v>
      </c>
    </row>
    <row r="44" spans="15:31" x14ac:dyDescent="0.25">
      <c r="O44" s="93">
        <v>1.07</v>
      </c>
      <c r="P44" s="93">
        <f t="shared" si="2"/>
        <v>37.664000000000009</v>
      </c>
      <c r="Q44" s="2"/>
      <c r="T44" s="103" t="s">
        <v>103</v>
      </c>
      <c r="U44" s="98" t="s">
        <v>439</v>
      </c>
      <c r="W44" s="143">
        <v>42432</v>
      </c>
      <c r="X44" s="12">
        <v>37.81</v>
      </c>
      <c r="Y44" s="12">
        <v>38.44</v>
      </c>
      <c r="Z44" s="12">
        <v>36.89</v>
      </c>
      <c r="AA44" s="12">
        <v>37.799999999999997</v>
      </c>
      <c r="AB44" s="105">
        <v>40556500</v>
      </c>
      <c r="AC44" s="12">
        <v>37.799999999999997</v>
      </c>
      <c r="AD44" s="2">
        <f t="shared" si="0"/>
        <v>1.5499999999999972</v>
      </c>
      <c r="AE44" s="148">
        <f t="shared" si="1"/>
        <v>-7.011070110701112E-2</v>
      </c>
    </row>
    <row r="45" spans="15:31" x14ac:dyDescent="0.25">
      <c r="O45" s="93">
        <v>1.06</v>
      </c>
      <c r="P45" s="93">
        <f t="shared" si="2"/>
        <v>37.312000000000005</v>
      </c>
      <c r="Q45" s="2"/>
      <c r="T45" s="103" t="s">
        <v>104</v>
      </c>
      <c r="U45" s="98">
        <v>43.14</v>
      </c>
      <c r="W45" s="143">
        <v>42431</v>
      </c>
      <c r="X45" s="12">
        <v>40.68</v>
      </c>
      <c r="Y45" s="12">
        <v>40.909999999999997</v>
      </c>
      <c r="Z45" s="12">
        <v>40.450000000000003</v>
      </c>
      <c r="AA45" s="12">
        <v>40.65</v>
      </c>
      <c r="AB45" s="105">
        <v>9564700</v>
      </c>
      <c r="AC45" s="12">
        <v>40.65</v>
      </c>
      <c r="AD45" s="2">
        <f t="shared" si="0"/>
        <v>0.45999999999999375</v>
      </c>
      <c r="AE45" s="148">
        <f t="shared" si="1"/>
        <v>7.3855243722298347E-4</v>
      </c>
    </row>
    <row r="46" spans="15:31" x14ac:dyDescent="0.25">
      <c r="O46" s="93">
        <v>1.05</v>
      </c>
      <c r="P46" s="93">
        <f t="shared" si="2"/>
        <v>36.960000000000008</v>
      </c>
      <c r="Q46" s="2"/>
      <c r="T46" s="103" t="s">
        <v>105</v>
      </c>
      <c r="U46" s="98">
        <v>0.82011500000000004</v>
      </c>
      <c r="W46" s="143">
        <v>42430</v>
      </c>
      <c r="X46" s="12">
        <v>40.36</v>
      </c>
      <c r="Y46" s="12">
        <v>40.74</v>
      </c>
      <c r="Z46" s="12">
        <v>39.909999999999997</v>
      </c>
      <c r="AA46" s="12">
        <v>40.619999999999997</v>
      </c>
      <c r="AB46" s="105">
        <v>8963300</v>
      </c>
      <c r="AC46" s="12">
        <v>40.619999999999997</v>
      </c>
      <c r="AD46" s="2">
        <f t="shared" si="0"/>
        <v>0.8300000000000054</v>
      </c>
      <c r="AE46" s="148">
        <f t="shared" si="1"/>
        <v>1.7790027562014643E-2</v>
      </c>
    </row>
    <row r="47" spans="15:31" x14ac:dyDescent="0.25">
      <c r="O47" s="93">
        <v>1.04</v>
      </c>
      <c r="P47" s="93">
        <f t="shared" si="2"/>
        <v>36.608000000000004</v>
      </c>
      <c r="Q47" s="2"/>
      <c r="T47" s="103" t="s">
        <v>125</v>
      </c>
      <c r="U47" s="98" t="s">
        <v>260</v>
      </c>
      <c r="W47" s="143">
        <v>42429</v>
      </c>
      <c r="X47" s="12">
        <v>39.700000000000003</v>
      </c>
      <c r="Y47" s="12">
        <v>40.46</v>
      </c>
      <c r="Z47" s="12">
        <v>39.6</v>
      </c>
      <c r="AA47" s="12">
        <v>39.909999999999997</v>
      </c>
      <c r="AB47" s="105">
        <v>10636400</v>
      </c>
      <c r="AC47" s="12">
        <v>39.909999999999997</v>
      </c>
      <c r="AD47" s="2">
        <f t="shared" si="0"/>
        <v>0.85999999999999943</v>
      </c>
      <c r="AE47" s="148">
        <f t="shared" si="1"/>
        <v>1.1660329531051783E-2</v>
      </c>
    </row>
    <row r="48" spans="15:31" x14ac:dyDescent="0.25">
      <c r="O48" s="93">
        <v>1.03</v>
      </c>
      <c r="P48" s="93">
        <f t="shared" si="2"/>
        <v>36.256000000000007</v>
      </c>
      <c r="Q48" s="2"/>
      <c r="T48" s="103"/>
      <c r="U48" s="98"/>
      <c r="W48" s="143">
        <v>42426</v>
      </c>
      <c r="X48" s="12">
        <v>39.549999999999997</v>
      </c>
      <c r="Y48" s="12">
        <v>39.950000000000003</v>
      </c>
      <c r="Z48" s="12">
        <v>39.200000000000003</v>
      </c>
      <c r="AA48" s="12">
        <v>39.450000000000003</v>
      </c>
      <c r="AB48" s="105">
        <v>6367500</v>
      </c>
      <c r="AC48" s="12">
        <v>39.450000000000003</v>
      </c>
      <c r="AD48" s="2">
        <f t="shared" si="0"/>
        <v>0.75</v>
      </c>
      <c r="AE48" s="148">
        <f t="shared" si="1"/>
        <v>-2.5342118601112684E-4</v>
      </c>
    </row>
    <row r="49" spans="15:31" x14ac:dyDescent="0.25">
      <c r="O49" s="93">
        <v>1.02</v>
      </c>
      <c r="P49" s="93">
        <f t="shared" si="2"/>
        <v>35.904000000000003</v>
      </c>
      <c r="Q49" s="2"/>
      <c r="T49" s="103" t="s">
        <v>107</v>
      </c>
      <c r="U49" s="98" t="s">
        <v>440</v>
      </c>
      <c r="W49" s="143">
        <v>42425</v>
      </c>
      <c r="X49" s="12">
        <v>38.880000000000003</v>
      </c>
      <c r="Y49" s="12">
        <v>39.51</v>
      </c>
      <c r="Z49" s="12">
        <v>38.75</v>
      </c>
      <c r="AA49" s="12">
        <v>39.46</v>
      </c>
      <c r="AB49" s="105">
        <v>7604900</v>
      </c>
      <c r="AC49" s="12">
        <v>39.46</v>
      </c>
      <c r="AD49" s="2">
        <f t="shared" si="0"/>
        <v>0.75999999999999801</v>
      </c>
      <c r="AE49" s="148">
        <f t="shared" si="1"/>
        <v>1.963824289405669E-2</v>
      </c>
    </row>
    <row r="50" spans="15:31" x14ac:dyDescent="0.25">
      <c r="O50" s="93">
        <v>1.01</v>
      </c>
      <c r="P50" s="93">
        <f t="shared" si="2"/>
        <v>35.552000000000007</v>
      </c>
      <c r="Q50" s="2"/>
      <c r="T50" s="103" t="s">
        <v>108</v>
      </c>
      <c r="U50" s="98" t="s">
        <v>261</v>
      </c>
      <c r="W50" s="143">
        <v>42424</v>
      </c>
      <c r="X50" s="12">
        <v>38.44</v>
      </c>
      <c r="Y50" s="12">
        <v>38.770000000000003</v>
      </c>
      <c r="Z50" s="12">
        <v>38.1</v>
      </c>
      <c r="AA50" s="12">
        <v>38.700000000000003</v>
      </c>
      <c r="AB50" s="105">
        <v>6917700</v>
      </c>
      <c r="AC50" s="12">
        <v>38.700000000000003</v>
      </c>
      <c r="AD50" s="2">
        <f t="shared" si="0"/>
        <v>0.67000000000000171</v>
      </c>
      <c r="AE50" s="148">
        <f t="shared" si="1"/>
        <v>-2.0629190304279899E-3</v>
      </c>
    </row>
    <row r="51" spans="15:31" x14ac:dyDescent="0.25">
      <c r="O51" s="93">
        <v>1</v>
      </c>
      <c r="P51" s="93">
        <f t="shared" si="2"/>
        <v>35.200000000000003</v>
      </c>
      <c r="Q51" s="2"/>
      <c r="T51" s="103" t="s">
        <v>109</v>
      </c>
      <c r="U51" s="100">
        <v>6469202</v>
      </c>
      <c r="W51" s="143">
        <v>42423</v>
      </c>
      <c r="X51" s="12">
        <v>38.119999999999997</v>
      </c>
      <c r="Y51" s="12">
        <v>38.97</v>
      </c>
      <c r="Z51" s="12">
        <v>37.93</v>
      </c>
      <c r="AA51" s="12">
        <v>38.78</v>
      </c>
      <c r="AB51" s="105">
        <v>5975700</v>
      </c>
      <c r="AC51" s="12">
        <v>38.78</v>
      </c>
      <c r="AD51" s="2">
        <f t="shared" si="0"/>
        <v>1.0399999999999991</v>
      </c>
      <c r="AE51" s="148">
        <f t="shared" si="1"/>
        <v>1.3326365299189957E-2</v>
      </c>
    </row>
    <row r="52" spans="15:31" x14ac:dyDescent="0.25">
      <c r="O52" s="93">
        <v>0.99</v>
      </c>
      <c r="P52" s="93">
        <f t="shared" si="2"/>
        <v>34.847999999999999</v>
      </c>
      <c r="Q52" s="2"/>
      <c r="T52" s="103" t="s">
        <v>112</v>
      </c>
      <c r="U52" s="100">
        <v>8913830</v>
      </c>
      <c r="W52" s="143">
        <v>42422</v>
      </c>
      <c r="X52" s="12">
        <v>38.1</v>
      </c>
      <c r="Y52" s="12">
        <v>38.43</v>
      </c>
      <c r="Z52" s="12">
        <v>37.85</v>
      </c>
      <c r="AA52" s="12">
        <v>38.270000000000003</v>
      </c>
      <c r="AB52" s="105">
        <v>5544400</v>
      </c>
      <c r="AC52" s="12">
        <v>38.270000000000003</v>
      </c>
      <c r="AD52" s="2">
        <f t="shared" si="0"/>
        <v>0.57999999999999829</v>
      </c>
      <c r="AE52" s="148">
        <f t="shared" si="1"/>
        <v>1.1898466419883791E-2</v>
      </c>
    </row>
    <row r="53" spans="15:31" x14ac:dyDescent="0.25">
      <c r="O53" s="93">
        <v>0.98</v>
      </c>
      <c r="P53" s="93">
        <f t="shared" si="2"/>
        <v>34.496000000000002</v>
      </c>
      <c r="Q53" s="2"/>
      <c r="T53" s="103" t="s">
        <v>110</v>
      </c>
      <c r="U53" s="98" t="s">
        <v>441</v>
      </c>
      <c r="W53" s="143">
        <v>42419</v>
      </c>
      <c r="X53" s="12">
        <v>37.79</v>
      </c>
      <c r="Y53" s="12">
        <v>38.119999999999997</v>
      </c>
      <c r="Z53" s="12">
        <v>37.42</v>
      </c>
      <c r="AA53" s="12">
        <v>37.82</v>
      </c>
      <c r="AB53" s="105">
        <v>6882800</v>
      </c>
      <c r="AC53" s="12">
        <v>37.82</v>
      </c>
      <c r="AD53" s="2">
        <f t="shared" si="0"/>
        <v>0.69999999999999574</v>
      </c>
      <c r="AE53" s="148">
        <f t="shared" si="1"/>
        <v>-6.3058328954282983E-3</v>
      </c>
    </row>
    <row r="54" spans="15:31" x14ac:dyDescent="0.25">
      <c r="O54" s="93">
        <v>0.97</v>
      </c>
      <c r="P54" s="93">
        <f t="shared" si="2"/>
        <v>34.143999999999998</v>
      </c>
      <c r="T54" s="103" t="s">
        <v>113</v>
      </c>
      <c r="U54" s="98">
        <v>17.420000000000002</v>
      </c>
      <c r="W54" s="143">
        <v>42418</v>
      </c>
      <c r="X54" s="12">
        <v>39</v>
      </c>
      <c r="Y54" s="12">
        <v>39.25</v>
      </c>
      <c r="Z54" s="12">
        <v>37.700000000000003</v>
      </c>
      <c r="AA54" s="12">
        <v>38.06</v>
      </c>
      <c r="AB54" s="105">
        <v>11507700</v>
      </c>
      <c r="AC54" s="12">
        <v>38.06</v>
      </c>
      <c r="AD54" s="2">
        <f t="shared" si="0"/>
        <v>1.5499999999999972</v>
      </c>
      <c r="AE54" s="148">
        <f t="shared" si="1"/>
        <v>-3.4500253678335868E-2</v>
      </c>
    </row>
    <row r="55" spans="15:31" x14ac:dyDescent="0.25">
      <c r="O55" s="93">
        <v>0.96</v>
      </c>
      <c r="P55" s="93">
        <f t="shared" si="2"/>
        <v>33.792000000000002</v>
      </c>
      <c r="T55" s="103" t="s">
        <v>114</v>
      </c>
      <c r="U55" s="98">
        <v>2.02</v>
      </c>
      <c r="W55" s="143">
        <v>42417</v>
      </c>
      <c r="X55" s="12">
        <v>38.5</v>
      </c>
      <c r="Y55" s="12">
        <v>39.549999999999997</v>
      </c>
      <c r="Z55" s="12">
        <v>38.4</v>
      </c>
      <c r="AA55" s="12">
        <v>39.42</v>
      </c>
      <c r="AB55" s="105">
        <v>7736100</v>
      </c>
      <c r="AC55" s="12">
        <v>39.42</v>
      </c>
      <c r="AD55" s="2">
        <f t="shared" si="0"/>
        <v>1.1499999999999986</v>
      </c>
      <c r="AE55" s="148">
        <f t="shared" si="1"/>
        <v>2.4162120031177015E-2</v>
      </c>
    </row>
    <row r="56" spans="15:31" x14ac:dyDescent="0.25">
      <c r="O56" s="93">
        <v>0.95</v>
      </c>
      <c r="P56" s="93">
        <f t="shared" si="2"/>
        <v>33.44</v>
      </c>
      <c r="T56" s="103" t="s">
        <v>111</v>
      </c>
      <c r="U56" s="98" t="s">
        <v>308</v>
      </c>
      <c r="W56" s="143">
        <v>42416</v>
      </c>
      <c r="X56" s="12">
        <v>38.64</v>
      </c>
      <c r="Y56" s="12">
        <v>39.020000000000003</v>
      </c>
      <c r="Z56" s="12">
        <v>38.130000000000003</v>
      </c>
      <c r="AA56" s="12">
        <v>38.49</v>
      </c>
      <c r="AB56" s="105">
        <v>6770300</v>
      </c>
      <c r="AC56" s="12">
        <v>38.49</v>
      </c>
      <c r="AD56" s="2">
        <f t="shared" si="0"/>
        <v>0.89000000000000057</v>
      </c>
      <c r="AE56" s="148">
        <f t="shared" si="1"/>
        <v>4.1742760240022214E-3</v>
      </c>
    </row>
    <row r="57" spans="15:31" x14ac:dyDescent="0.25">
      <c r="O57" s="93">
        <v>0.94</v>
      </c>
      <c r="P57" s="93">
        <f t="shared" si="2"/>
        <v>33.088000000000001</v>
      </c>
      <c r="W57" s="143">
        <v>42412</v>
      </c>
      <c r="X57" s="12">
        <v>37.14</v>
      </c>
      <c r="Y57" s="12">
        <v>38.340000000000003</v>
      </c>
      <c r="Z57" s="12">
        <v>36.909999999999997</v>
      </c>
      <c r="AA57" s="12">
        <v>38.33</v>
      </c>
      <c r="AB57" s="105">
        <v>7427400</v>
      </c>
      <c r="AC57" s="12">
        <v>38.33</v>
      </c>
      <c r="AD57" s="2">
        <f t="shared" si="0"/>
        <v>1.4300000000000068</v>
      </c>
      <c r="AE57" s="148">
        <f t="shared" si="1"/>
        <v>5.2154817458138769E-2</v>
      </c>
    </row>
    <row r="58" spans="15:31" x14ac:dyDescent="0.25">
      <c r="O58" s="93">
        <v>0.93</v>
      </c>
      <c r="P58" s="93">
        <f t="shared" si="2"/>
        <v>32.736000000000004</v>
      </c>
      <c r="W58" s="143">
        <v>42411</v>
      </c>
      <c r="X58" s="12">
        <v>36.42</v>
      </c>
      <c r="Y58" s="12">
        <v>36.99</v>
      </c>
      <c r="Z58" s="12">
        <v>35.78</v>
      </c>
      <c r="AA58" s="12">
        <v>36.43</v>
      </c>
      <c r="AB58" s="105">
        <v>9555100</v>
      </c>
      <c r="AC58" s="12">
        <v>36.43</v>
      </c>
      <c r="AD58" s="2">
        <f t="shared" si="0"/>
        <v>1.2100000000000009</v>
      </c>
      <c r="AE58" s="148">
        <f t="shared" si="1"/>
        <v>-1.139755766621442E-2</v>
      </c>
    </row>
    <row r="59" spans="15:31" x14ac:dyDescent="0.25">
      <c r="O59" s="93">
        <v>0.92</v>
      </c>
      <c r="P59" s="93">
        <f t="shared" si="2"/>
        <v>32.384000000000007</v>
      </c>
      <c r="W59" s="143">
        <v>42410</v>
      </c>
      <c r="X59" s="12">
        <v>36.74</v>
      </c>
      <c r="Y59" s="12">
        <v>37.76</v>
      </c>
      <c r="Z59" s="12">
        <v>36.659999999999997</v>
      </c>
      <c r="AA59" s="12">
        <v>36.85</v>
      </c>
      <c r="AB59" s="105">
        <v>9104200</v>
      </c>
      <c r="AC59" s="12">
        <v>36.85</v>
      </c>
      <c r="AD59" s="2">
        <f t="shared" si="0"/>
        <v>1.1000000000000014</v>
      </c>
      <c r="AE59" s="148" t="e">
        <f t="shared" si="1"/>
        <v>#DIV/0!</v>
      </c>
    </row>
    <row r="60" spans="15:31" x14ac:dyDescent="0.25">
      <c r="O60" s="93">
        <v>0.91</v>
      </c>
      <c r="P60" s="93">
        <f t="shared" si="2"/>
        <v>32.032000000000004</v>
      </c>
      <c r="W60" s="143">
        <v>42410</v>
      </c>
      <c r="X60" s="12" t="s">
        <v>194</v>
      </c>
      <c r="Y60" s="12"/>
      <c r="Z60" s="12"/>
      <c r="AA60" s="12"/>
      <c r="AB60" s="105"/>
      <c r="AC60" s="12"/>
      <c r="AD60" s="2">
        <f t="shared" si="0"/>
        <v>0</v>
      </c>
      <c r="AE60" s="148">
        <f t="shared" si="1"/>
        <v>-1</v>
      </c>
    </row>
    <row r="61" spans="15:31" x14ac:dyDescent="0.25">
      <c r="O61" s="93">
        <v>0.9</v>
      </c>
      <c r="P61" s="93">
        <f t="shared" si="2"/>
        <v>31.680000000000003</v>
      </c>
      <c r="W61" s="143">
        <v>42409</v>
      </c>
      <c r="X61" s="12">
        <v>36.26</v>
      </c>
      <c r="Y61" s="12">
        <v>37.1</v>
      </c>
      <c r="Z61" s="12">
        <v>36.26</v>
      </c>
      <c r="AA61" s="12">
        <v>36.729999999999997</v>
      </c>
      <c r="AB61" s="105">
        <v>11550700</v>
      </c>
      <c r="AC61" s="12">
        <v>36.630000000000003</v>
      </c>
      <c r="AD61" s="2">
        <f t="shared" si="0"/>
        <v>0.84000000000000341</v>
      </c>
      <c r="AE61" s="148">
        <f t="shared" si="1"/>
        <v>-2.1792427131571701E-3</v>
      </c>
    </row>
    <row r="62" spans="15:31" x14ac:dyDescent="0.25">
      <c r="W62" s="143">
        <v>42408</v>
      </c>
      <c r="X62" s="12">
        <v>37.08</v>
      </c>
      <c r="Y62" s="12">
        <v>37.15</v>
      </c>
      <c r="Z62" s="12">
        <v>35.42</v>
      </c>
      <c r="AA62" s="12">
        <v>36.82</v>
      </c>
      <c r="AB62" s="105">
        <v>15707000</v>
      </c>
      <c r="AC62" s="12">
        <v>36.71</v>
      </c>
      <c r="AD62" s="2">
        <f t="shared" si="0"/>
        <v>1.7299999999999969</v>
      </c>
      <c r="AE62" s="148">
        <f t="shared" si="1"/>
        <v>-2.1588486140725061E-2</v>
      </c>
    </row>
    <row r="63" spans="15:31" x14ac:dyDescent="0.25">
      <c r="W63" s="143">
        <v>42405</v>
      </c>
      <c r="X63" s="12">
        <v>39</v>
      </c>
      <c r="Y63" s="12">
        <v>39.14</v>
      </c>
      <c r="Z63" s="12">
        <v>37.47</v>
      </c>
      <c r="AA63" s="12">
        <v>37.630000000000003</v>
      </c>
      <c r="AB63" s="105">
        <v>9774100</v>
      </c>
      <c r="AC63" s="12">
        <v>37.520000000000003</v>
      </c>
      <c r="AD63" s="2">
        <f t="shared" si="0"/>
        <v>1.6700000000000017</v>
      </c>
      <c r="AE63" s="148">
        <f t="shared" si="1"/>
        <v>-3.4234234234234218E-2</v>
      </c>
    </row>
    <row r="64" spans="15:31" x14ac:dyDescent="0.25">
      <c r="W64" s="143">
        <v>42404</v>
      </c>
      <c r="X64" s="12">
        <v>39.72</v>
      </c>
      <c r="Y64" s="12">
        <v>39.89</v>
      </c>
      <c r="Z64" s="12">
        <v>38.85</v>
      </c>
      <c r="AA64" s="12">
        <v>38.96</v>
      </c>
      <c r="AB64" s="105">
        <v>7303300</v>
      </c>
      <c r="AC64" s="12">
        <v>38.85</v>
      </c>
      <c r="AD64" s="2">
        <f t="shared" si="0"/>
        <v>1.0399999999999991</v>
      </c>
      <c r="AE64" s="148">
        <f t="shared" si="1"/>
        <v>-3.0446718243074544E-2</v>
      </c>
    </row>
    <row r="65" spans="23:31" x14ac:dyDescent="0.25">
      <c r="W65" s="143">
        <v>42403</v>
      </c>
      <c r="X65" s="12">
        <v>40.29</v>
      </c>
      <c r="Y65" s="12">
        <v>40.47</v>
      </c>
      <c r="Z65" s="12">
        <v>39.56</v>
      </c>
      <c r="AA65" s="12">
        <v>40.18</v>
      </c>
      <c r="AB65" s="105">
        <v>8518800</v>
      </c>
      <c r="AC65" s="12">
        <v>40.07</v>
      </c>
      <c r="AD65" s="2">
        <f t="shared" si="0"/>
        <v>0.90999999999999659</v>
      </c>
      <c r="AE65" s="148">
        <f t="shared" si="1"/>
        <v>7.4925074925080715E-4</v>
      </c>
    </row>
    <row r="66" spans="23:31" x14ac:dyDescent="0.25">
      <c r="W66" s="143">
        <v>42402</v>
      </c>
      <c r="X66" s="12">
        <v>39.75</v>
      </c>
      <c r="Y66" s="12">
        <v>40.229999999999997</v>
      </c>
      <c r="Z66" s="12">
        <v>39.520000000000003</v>
      </c>
      <c r="AA66" s="12">
        <v>40.15</v>
      </c>
      <c r="AB66" s="105">
        <v>8112000</v>
      </c>
      <c r="AC66" s="12">
        <v>40.04</v>
      </c>
      <c r="AD66" s="2">
        <f t="shared" si="0"/>
        <v>0.70999999999999375</v>
      </c>
      <c r="AE66" s="148">
        <f t="shared" si="1"/>
        <v>9.9999999999988987E-4</v>
      </c>
    </row>
    <row r="67" spans="23:31" x14ac:dyDescent="0.25">
      <c r="W67" s="143">
        <v>42401</v>
      </c>
      <c r="X67" s="12">
        <v>38.74</v>
      </c>
      <c r="Y67" s="12">
        <v>40.26</v>
      </c>
      <c r="Z67" s="12">
        <v>38.61</v>
      </c>
      <c r="AA67" s="12">
        <v>40.11</v>
      </c>
      <c r="AB67" s="105">
        <v>10922300</v>
      </c>
      <c r="AC67" s="12">
        <v>40</v>
      </c>
      <c r="AD67" s="2">
        <f t="shared" ref="AD67" si="3">Y67-Z67</f>
        <v>1.6499999999999986</v>
      </c>
      <c r="AE67" s="148" t="e">
        <f>AC67/#REF!-1</f>
        <v>#REF!</v>
      </c>
    </row>
    <row r="68" spans="23:31" x14ac:dyDescent="0.25">
      <c r="W68" s="143">
        <v>42398</v>
      </c>
      <c r="X68" s="12">
        <v>38</v>
      </c>
      <c r="Y68" s="12">
        <v>38.840000000000003</v>
      </c>
      <c r="Z68" s="12">
        <v>37.89</v>
      </c>
      <c r="AA68" s="12">
        <v>38.81</v>
      </c>
      <c r="AB68" s="105">
        <v>8222900</v>
      </c>
      <c r="AC68" s="12">
        <v>38.700000000000003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469" priority="21">
      <formula>Q7&gt;0</formula>
    </cfRule>
    <cfRule type="expression" dxfId="468" priority="22">
      <formula>Q7&lt;0</formula>
    </cfRule>
  </conditionalFormatting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67" priority="15">
      <formula>F22&gt;0</formula>
    </cfRule>
    <cfRule type="expression" dxfId="466" priority="16">
      <formula>F22&lt;0</formula>
    </cfRule>
  </conditionalFormatting>
  <conditionalFormatting sqref="F27:F31">
    <cfRule type="expression" dxfId="465" priority="11">
      <formula>F27&gt;0</formula>
    </cfRule>
    <cfRule type="expression" dxfId="464" priority="12">
      <formula>F27&lt;0</formula>
    </cfRule>
  </conditionalFormatting>
  <conditionalFormatting sqref="F27:F31">
    <cfRule type="expression" dxfId="463" priority="13">
      <formula>F27&gt;0</formula>
    </cfRule>
    <cfRule type="expression" dxfId="462" priority="14">
      <formula>F27&lt;0</formula>
    </cfRule>
  </conditionalFormatting>
  <conditionalFormatting sqref="H22:H31">
    <cfRule type="expression" dxfId="461" priority="9">
      <formula>H22&gt;0</formula>
    </cfRule>
    <cfRule type="expression" dxfId="460" priority="10">
      <formula>H22&lt;0</formula>
    </cfRule>
  </conditionalFormatting>
  <conditionalFormatting sqref="F21">
    <cfRule type="expression" dxfId="459" priority="7">
      <formula>F21&gt;0</formula>
    </cfRule>
    <cfRule type="expression" dxfId="458" priority="8">
      <formula>F21&lt;0</formula>
    </cfRule>
  </conditionalFormatting>
  <conditionalFormatting sqref="H21">
    <cfRule type="expression" dxfId="457" priority="5">
      <formula>H21&gt;0</formula>
    </cfRule>
    <cfRule type="expression" dxfId="456" priority="6">
      <formula>H21&lt;0</formula>
    </cfRule>
  </conditionalFormatting>
  <conditionalFormatting sqref="F18:F20">
    <cfRule type="expression" dxfId="455" priority="3">
      <formula>F18&gt;0</formula>
    </cfRule>
    <cfRule type="expression" dxfId="454" priority="4">
      <formula>F18&lt;0</formula>
    </cfRule>
  </conditionalFormatting>
  <conditionalFormatting sqref="H18:H20">
    <cfRule type="expression" dxfId="453" priority="1">
      <formula>H18&gt;0</formula>
    </cfRule>
    <cfRule type="expression" dxfId="452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2.28515625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274</v>
      </c>
      <c r="B2" s="84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G2" s="84"/>
      <c r="H2" s="198"/>
      <c r="I2" s="3"/>
      <c r="J2" s="3"/>
      <c r="K2" s="3"/>
      <c r="L2" s="84">
        <v>42522</v>
      </c>
      <c r="M2" s="4"/>
      <c r="O2" s="13" t="s">
        <v>57</v>
      </c>
      <c r="Q2">
        <f>C11-H11</f>
        <v>100</v>
      </c>
      <c r="T2" s="1"/>
      <c r="W2" s="143">
        <v>42493</v>
      </c>
      <c r="X2" s="12">
        <v>13.5</v>
      </c>
      <c r="Y2" s="12">
        <v>13.55</v>
      </c>
      <c r="Z2" s="12">
        <v>13.15</v>
      </c>
      <c r="AA2" s="12">
        <v>13.43</v>
      </c>
      <c r="AB2" s="105">
        <v>45432200</v>
      </c>
      <c r="AC2" s="12">
        <v>13.43</v>
      </c>
      <c r="AD2" s="2">
        <f>Y2-Z2</f>
        <v>0.40000000000000036</v>
      </c>
      <c r="AE2" s="148">
        <f>AC2/AC3-1</f>
        <v>-1.3950073421439058E-2</v>
      </c>
    </row>
    <row r="3" spans="1:31" x14ac:dyDescent="0.25">
      <c r="A3" s="26" t="s">
        <v>71</v>
      </c>
      <c r="B3" s="84"/>
      <c r="C3" s="4"/>
      <c r="D3" s="3"/>
      <c r="E3" s="3"/>
      <c r="F3" s="3"/>
      <c r="G3" s="4"/>
      <c r="H3" s="3"/>
      <c r="I3" s="3"/>
      <c r="J3" s="3"/>
      <c r="K3" s="3"/>
      <c r="O3" s="13" t="s">
        <v>58</v>
      </c>
      <c r="Q3" s="252">
        <f>IF(Q2=0, Q4, (F11-K11-M11)/Q2)</f>
        <v>13.8</v>
      </c>
      <c r="T3" s="1"/>
      <c r="W3" s="143">
        <v>42492</v>
      </c>
      <c r="X3" s="12">
        <v>13.67</v>
      </c>
      <c r="Y3" s="12">
        <v>13.79</v>
      </c>
      <c r="Z3" s="12">
        <v>13.6</v>
      </c>
      <c r="AA3" s="12">
        <v>13.62</v>
      </c>
      <c r="AB3" s="105">
        <v>55763900</v>
      </c>
      <c r="AC3" s="12">
        <v>13.62</v>
      </c>
      <c r="AD3" s="2">
        <f t="shared" ref="AD3:AD66" si="0">Y3-Z3</f>
        <v>0.1899999999999995</v>
      </c>
      <c r="AE3" s="148">
        <f t="shared" ref="AE3:AE66" si="1">AC3/AC4-1</f>
        <v>4.4247787610618428E-3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13.43</v>
      </c>
      <c r="T4" s="173"/>
      <c r="W4" s="143">
        <v>42489</v>
      </c>
      <c r="X4" s="12">
        <v>13.93</v>
      </c>
      <c r="Y4" s="12">
        <v>14.03</v>
      </c>
      <c r="Z4" s="12">
        <v>13.53</v>
      </c>
      <c r="AA4" s="12">
        <v>13.56</v>
      </c>
      <c r="AB4" s="105">
        <v>69695100</v>
      </c>
      <c r="AC4" s="12">
        <v>13.56</v>
      </c>
      <c r="AD4" s="2">
        <f t="shared" si="0"/>
        <v>0.5</v>
      </c>
      <c r="AE4" s="148">
        <f t="shared" si="1"/>
        <v>-3.7615330021291693E-2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1343</v>
      </c>
      <c r="W5" s="143">
        <v>42488</v>
      </c>
      <c r="X5" s="12">
        <v>13.79</v>
      </c>
      <c r="Y5" s="12">
        <v>14.22</v>
      </c>
      <c r="Z5" s="12">
        <v>13.71</v>
      </c>
      <c r="AA5" s="12">
        <v>14.09</v>
      </c>
      <c r="AB5" s="105">
        <v>87588800</v>
      </c>
      <c r="AC5" s="12">
        <v>14.09</v>
      </c>
      <c r="AD5" s="2">
        <f t="shared" si="0"/>
        <v>0.50999999999999979</v>
      </c>
      <c r="AE5" s="148">
        <f t="shared" si="1"/>
        <v>3.1478770131771583E-2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1380</v>
      </c>
      <c r="W6" s="143">
        <v>42487</v>
      </c>
      <c r="X6" s="12">
        <v>13.64</v>
      </c>
      <c r="Y6" s="12">
        <v>13.71</v>
      </c>
      <c r="Z6" s="12">
        <v>13.59</v>
      </c>
      <c r="AA6" s="12">
        <v>13.66</v>
      </c>
      <c r="AB6" s="105">
        <v>27151400</v>
      </c>
      <c r="AC6" s="12">
        <v>13.66</v>
      </c>
      <c r="AD6" s="2">
        <f t="shared" si="0"/>
        <v>0.12000000000000099</v>
      </c>
      <c r="AE6" s="148" t="e">
        <f t="shared" si="1"/>
        <v>#DIV/0!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-37</v>
      </c>
      <c r="R7" s="176" t="s">
        <v>280</v>
      </c>
      <c r="W7" s="143">
        <v>42487</v>
      </c>
      <c r="X7" s="12" t="s">
        <v>205</v>
      </c>
      <c r="Y7" s="12"/>
      <c r="Z7" s="12"/>
      <c r="AA7" s="12"/>
      <c r="AB7" s="105"/>
      <c r="AC7" s="12"/>
      <c r="AD7" s="2">
        <f t="shared" si="0"/>
        <v>0</v>
      </c>
      <c r="AE7" s="148">
        <f t="shared" si="1"/>
        <v>-1</v>
      </c>
    </row>
    <row r="8" spans="1:31" x14ac:dyDescent="0.25">
      <c r="O8" s="13" t="s">
        <v>90</v>
      </c>
      <c r="Q8" s="148">
        <f>(Q4-Q3)/Q3</f>
        <v>-2.6811594202898623E-2</v>
      </c>
      <c r="W8" s="143">
        <v>42486</v>
      </c>
      <c r="X8" s="12">
        <v>13.66</v>
      </c>
      <c r="Y8" s="12">
        <v>13.82</v>
      </c>
      <c r="Z8" s="12">
        <v>13.63</v>
      </c>
      <c r="AA8" s="12">
        <v>13.75</v>
      </c>
      <c r="AB8" s="105">
        <v>35214200</v>
      </c>
      <c r="AC8" s="12">
        <v>13.6</v>
      </c>
      <c r="AD8" s="2">
        <f t="shared" si="0"/>
        <v>0.1899999999999995</v>
      </c>
      <c r="AE8" s="148">
        <f t="shared" si="1"/>
        <v>1.2658227848101333E-2</v>
      </c>
    </row>
    <row r="9" spans="1:31" x14ac:dyDescent="0.25">
      <c r="W9" s="143">
        <v>42485</v>
      </c>
      <c r="X9" s="12">
        <v>13.59</v>
      </c>
      <c r="Y9" s="12">
        <v>13.65</v>
      </c>
      <c r="Z9" s="12">
        <v>13.47</v>
      </c>
      <c r="AA9" s="12">
        <v>13.58</v>
      </c>
      <c r="AB9" s="105">
        <v>19494800</v>
      </c>
      <c r="AC9" s="12">
        <v>13.43</v>
      </c>
      <c r="AD9" s="2">
        <f t="shared" si="0"/>
        <v>0.17999999999999972</v>
      </c>
      <c r="AE9" s="148">
        <f t="shared" si="1"/>
        <v>-2.2288261515602814E-3</v>
      </c>
    </row>
    <row r="10" spans="1:31" x14ac:dyDescent="0.25">
      <c r="W10" s="143">
        <v>42482</v>
      </c>
      <c r="X10" s="12">
        <v>13.63</v>
      </c>
      <c r="Y10" s="12">
        <v>13.78</v>
      </c>
      <c r="Z10" s="12">
        <v>13.51</v>
      </c>
      <c r="AA10" s="12">
        <v>13.61</v>
      </c>
      <c r="AB10" s="105">
        <v>28846300</v>
      </c>
      <c r="AC10" s="12">
        <v>13.46</v>
      </c>
      <c r="AD10" s="2">
        <f t="shared" si="0"/>
        <v>0.26999999999999957</v>
      </c>
      <c r="AE10" s="148">
        <f t="shared" si="1"/>
        <v>-2.962962962962945E-3</v>
      </c>
    </row>
    <row r="11" spans="1:31" x14ac:dyDescent="0.25">
      <c r="A11" s="35" t="s">
        <v>81</v>
      </c>
      <c r="B11" s="16"/>
      <c r="C11" s="16">
        <f>SUM(C2:C6)</f>
        <v>100</v>
      </c>
      <c r="D11" s="21"/>
      <c r="E11" s="21"/>
      <c r="F11" s="21">
        <f>SUM(F2:F6)</f>
        <v>1380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SUM(M2:M10)</f>
        <v>0</v>
      </c>
      <c r="W11" s="143">
        <v>42481</v>
      </c>
      <c r="X11" s="12">
        <v>13.81</v>
      </c>
      <c r="Y11" s="12">
        <v>13.88</v>
      </c>
      <c r="Z11" s="12">
        <v>13.56</v>
      </c>
      <c r="AA11" s="12">
        <v>13.65</v>
      </c>
      <c r="AB11" s="105">
        <v>38126300</v>
      </c>
      <c r="AC11" s="12">
        <v>13.5</v>
      </c>
      <c r="AD11" s="2">
        <f t="shared" si="0"/>
        <v>0.32000000000000028</v>
      </c>
      <c r="AE11" s="148">
        <f t="shared" si="1"/>
        <v>7.4128984432908496E-4</v>
      </c>
    </row>
    <row r="12" spans="1:31" x14ac:dyDescent="0.25">
      <c r="W12" s="143">
        <v>42480</v>
      </c>
      <c r="X12" s="12">
        <v>13.42</v>
      </c>
      <c r="Y12" s="12">
        <v>13.72</v>
      </c>
      <c r="Z12" s="12">
        <v>13.4</v>
      </c>
      <c r="AA12" s="12">
        <v>13.64</v>
      </c>
      <c r="AB12" s="105">
        <v>32199000</v>
      </c>
      <c r="AC12" s="12">
        <v>13.49</v>
      </c>
      <c r="AD12" s="2">
        <f t="shared" si="0"/>
        <v>0.32000000000000028</v>
      </c>
      <c r="AE12" s="148">
        <f t="shared" si="1"/>
        <v>1.5048908954100826E-2</v>
      </c>
    </row>
    <row r="13" spans="1:31" x14ac:dyDescent="0.25">
      <c r="W13" s="143">
        <v>42479</v>
      </c>
      <c r="X13" s="12">
        <v>13.35</v>
      </c>
      <c r="Y13" s="12">
        <v>13.5</v>
      </c>
      <c r="Z13" s="12">
        <v>13.28</v>
      </c>
      <c r="AA13" s="12">
        <v>13.44</v>
      </c>
      <c r="AB13" s="105">
        <v>28808300</v>
      </c>
      <c r="AC13" s="12">
        <v>13.29</v>
      </c>
      <c r="AD13" s="2">
        <f t="shared" si="0"/>
        <v>0.22000000000000064</v>
      </c>
      <c r="AE13" s="148">
        <f t="shared" si="1"/>
        <v>1.3729977116704761E-2</v>
      </c>
    </row>
    <row r="14" spans="1:31" x14ac:dyDescent="0.25">
      <c r="W14" s="143">
        <v>42478</v>
      </c>
      <c r="X14" s="12">
        <v>12.98</v>
      </c>
      <c r="Y14" s="12">
        <v>13.28</v>
      </c>
      <c r="Z14" s="12">
        <v>12.95</v>
      </c>
      <c r="AA14" s="12">
        <v>13.25</v>
      </c>
      <c r="AB14" s="105">
        <v>30137700</v>
      </c>
      <c r="AC14" s="12">
        <v>13.11</v>
      </c>
      <c r="AD14" s="2">
        <f t="shared" si="0"/>
        <v>0.33000000000000007</v>
      </c>
      <c r="AE14" s="148">
        <f t="shared" si="1"/>
        <v>2.4218749999999956E-2</v>
      </c>
    </row>
    <row r="15" spans="1:31" x14ac:dyDescent="0.25">
      <c r="W15" s="143">
        <v>42475</v>
      </c>
      <c r="X15" s="12">
        <v>13.1</v>
      </c>
      <c r="Y15" s="12">
        <v>13.12</v>
      </c>
      <c r="Z15" s="12">
        <v>12.85</v>
      </c>
      <c r="AA15" s="12">
        <v>12.94</v>
      </c>
      <c r="AB15" s="105">
        <v>22986100</v>
      </c>
      <c r="AC15" s="12">
        <v>12.8</v>
      </c>
      <c r="AD15" s="2">
        <f t="shared" si="0"/>
        <v>0.26999999999999957</v>
      </c>
      <c r="AE15" s="148">
        <f t="shared" si="1"/>
        <v>-1.1583011583011449E-2</v>
      </c>
    </row>
    <row r="16" spans="1:31" x14ac:dyDescent="0.25">
      <c r="W16" s="143">
        <v>42474</v>
      </c>
      <c r="X16" s="12">
        <v>13.09</v>
      </c>
      <c r="Y16" s="12">
        <v>13.18</v>
      </c>
      <c r="Z16" s="12">
        <v>13.02</v>
      </c>
      <c r="AA16" s="12">
        <v>13.09</v>
      </c>
      <c r="AB16" s="105">
        <v>22453700</v>
      </c>
      <c r="AC16" s="12">
        <v>12.95</v>
      </c>
      <c r="AD16" s="2">
        <f t="shared" si="0"/>
        <v>0.16000000000000014</v>
      </c>
      <c r="AE16" s="148">
        <f t="shared" si="1"/>
        <v>2.3219814241486336E-3</v>
      </c>
    </row>
    <row r="17" spans="2:31" x14ac:dyDescent="0.25">
      <c r="B17" s="209" t="s">
        <v>116</v>
      </c>
      <c r="C17" s="209" t="s">
        <v>159</v>
      </c>
      <c r="D17" s="210" t="s">
        <v>158</v>
      </c>
      <c r="E17" s="212" t="s">
        <v>160</v>
      </c>
      <c r="F17" s="212" t="s">
        <v>65</v>
      </c>
      <c r="G17" s="250" t="s">
        <v>164</v>
      </c>
      <c r="H17" s="250" t="s">
        <v>90</v>
      </c>
      <c r="I17" s="250" t="s">
        <v>170</v>
      </c>
      <c r="W17" s="143">
        <v>42473</v>
      </c>
      <c r="X17" s="12">
        <v>12.87</v>
      </c>
      <c r="Y17" s="12">
        <v>13.12</v>
      </c>
      <c r="Z17" s="12">
        <v>12.85</v>
      </c>
      <c r="AA17" s="12">
        <v>13.06</v>
      </c>
      <c r="AB17" s="105">
        <v>29331100</v>
      </c>
      <c r="AC17" s="12">
        <v>12.92</v>
      </c>
      <c r="AD17" s="2">
        <f t="shared" si="0"/>
        <v>0.26999999999999957</v>
      </c>
      <c r="AE17" s="148">
        <f t="shared" si="1"/>
        <v>1.9731649565903675E-2</v>
      </c>
    </row>
    <row r="18" spans="2:31" x14ac:dyDescent="0.25">
      <c r="B18" s="211">
        <v>42488</v>
      </c>
      <c r="C18" s="12">
        <v>100</v>
      </c>
      <c r="D18" s="43">
        <v>13.8</v>
      </c>
      <c r="E18" s="43">
        <v>13.56</v>
      </c>
      <c r="F18" s="43">
        <f t="shared" ref="F18" si="2">C18*(E18-D18)</f>
        <v>-24.000000000000021</v>
      </c>
      <c r="G18" s="43">
        <f t="shared" ref="G18" si="3">D18*C18</f>
        <v>1380</v>
      </c>
      <c r="H18" s="257">
        <f t="shared" ref="H18" si="4">(E18-D18)/D18</f>
        <v>-1.7391304347826101E-2</v>
      </c>
      <c r="I18" s="43"/>
      <c r="W18" s="143">
        <v>42472</v>
      </c>
      <c r="X18" s="12">
        <v>12.72</v>
      </c>
      <c r="Y18" s="12">
        <v>12.84</v>
      </c>
      <c r="Z18" s="12">
        <v>12.66</v>
      </c>
      <c r="AA18" s="12">
        <v>12.81</v>
      </c>
      <c r="AB18" s="105">
        <v>23417000</v>
      </c>
      <c r="AC18" s="12">
        <v>12.67</v>
      </c>
      <c r="AD18" s="2">
        <f t="shared" si="0"/>
        <v>0.17999999999999972</v>
      </c>
      <c r="AE18" s="148">
        <f t="shared" si="1"/>
        <v>1.198083067092659E-2</v>
      </c>
    </row>
    <row r="19" spans="2:31" x14ac:dyDescent="0.25">
      <c r="B19" s="211"/>
      <c r="C19" s="12"/>
      <c r="D19" s="43"/>
      <c r="E19" s="43"/>
      <c r="F19" s="43"/>
      <c r="G19" s="43"/>
      <c r="H19" s="257"/>
      <c r="I19" s="43"/>
      <c r="W19" s="143">
        <v>42471</v>
      </c>
      <c r="X19" s="12">
        <v>12.61</v>
      </c>
      <c r="Y19" s="12">
        <v>12.8</v>
      </c>
      <c r="Z19" s="12">
        <v>12.58</v>
      </c>
      <c r="AA19" s="12">
        <v>12.66</v>
      </c>
      <c r="AB19" s="105">
        <v>27744800</v>
      </c>
      <c r="AC19" s="12">
        <v>12.52</v>
      </c>
      <c r="AD19" s="2">
        <f t="shared" si="0"/>
        <v>0.22000000000000064</v>
      </c>
      <c r="AE19" s="148">
        <f t="shared" si="1"/>
        <v>8.8638195004029363E-3</v>
      </c>
    </row>
    <row r="20" spans="2:31" x14ac:dyDescent="0.25">
      <c r="B20" s="211"/>
      <c r="C20" s="12"/>
      <c r="D20" s="43"/>
      <c r="E20" s="43"/>
      <c r="F20" s="43"/>
      <c r="G20" s="43"/>
      <c r="H20" s="257"/>
      <c r="I20" s="43"/>
      <c r="W20" s="143">
        <v>42468</v>
      </c>
      <c r="X20" s="12">
        <v>12.62</v>
      </c>
      <c r="Y20" s="12">
        <v>12.78</v>
      </c>
      <c r="Z20" s="12">
        <v>12.51</v>
      </c>
      <c r="AA20" s="12">
        <v>12.55</v>
      </c>
      <c r="AB20" s="105">
        <v>20015300</v>
      </c>
      <c r="AC20" s="12">
        <v>12.41</v>
      </c>
      <c r="AD20" s="2">
        <f t="shared" si="0"/>
        <v>0.26999999999999957</v>
      </c>
      <c r="AE20" s="148">
        <f t="shared" si="1"/>
        <v>2.4232633279481774E-3</v>
      </c>
    </row>
    <row r="21" spans="2:31" x14ac:dyDescent="0.25">
      <c r="B21" s="211"/>
      <c r="C21" s="12"/>
      <c r="D21" s="43"/>
      <c r="E21" s="43"/>
      <c r="F21" s="43"/>
      <c r="G21" s="43"/>
      <c r="H21" s="257"/>
      <c r="I21" s="43"/>
      <c r="W21" s="143">
        <v>42467</v>
      </c>
      <c r="X21" s="12">
        <v>12.77</v>
      </c>
      <c r="Y21" s="12">
        <v>12.79</v>
      </c>
      <c r="Z21" s="12">
        <v>12.39</v>
      </c>
      <c r="AA21" s="12">
        <v>12.52</v>
      </c>
      <c r="AB21" s="105">
        <v>37688100</v>
      </c>
      <c r="AC21" s="12">
        <v>12.38</v>
      </c>
      <c r="AD21" s="2">
        <f t="shared" si="0"/>
        <v>0.39999999999999858</v>
      </c>
      <c r="AE21" s="148">
        <f t="shared" si="1"/>
        <v>-2.3659305993690816E-2</v>
      </c>
    </row>
    <row r="22" spans="2:31" x14ac:dyDescent="0.25">
      <c r="B22" s="211"/>
      <c r="C22" s="12"/>
      <c r="D22" s="43"/>
      <c r="E22" s="43"/>
      <c r="F22" s="43"/>
      <c r="G22" s="43"/>
      <c r="H22" s="257"/>
      <c r="I22" s="43"/>
      <c r="W22" s="143">
        <v>42466</v>
      </c>
      <c r="X22" s="12">
        <v>12.75</v>
      </c>
      <c r="Y22" s="12">
        <v>12.87</v>
      </c>
      <c r="Z22" s="12">
        <v>12.65</v>
      </c>
      <c r="AA22" s="12">
        <v>12.82</v>
      </c>
      <c r="AB22" s="105">
        <v>22597400</v>
      </c>
      <c r="AC22" s="12">
        <v>12.68</v>
      </c>
      <c r="AD22" s="2">
        <f t="shared" si="0"/>
        <v>0.21999999999999886</v>
      </c>
      <c r="AE22" s="148">
        <f t="shared" si="1"/>
        <v>3.9588281868565556E-3</v>
      </c>
    </row>
    <row r="23" spans="2:31" x14ac:dyDescent="0.25">
      <c r="B23" s="211"/>
      <c r="C23" s="12"/>
      <c r="D23" s="43"/>
      <c r="E23" s="43"/>
      <c r="F23" s="43"/>
      <c r="G23" s="43"/>
      <c r="H23" s="257"/>
      <c r="I23" s="43"/>
      <c r="W23" s="143">
        <v>42465</v>
      </c>
      <c r="X23" s="12">
        <v>12.73</v>
      </c>
      <c r="Y23" s="12">
        <v>12.85</v>
      </c>
      <c r="Z23" s="12">
        <v>12.52</v>
      </c>
      <c r="AA23" s="12">
        <v>12.77</v>
      </c>
      <c r="AB23" s="105">
        <v>32425000</v>
      </c>
      <c r="AC23" s="12">
        <v>12.63</v>
      </c>
      <c r="AD23" s="2">
        <f t="shared" si="0"/>
        <v>0.33000000000000007</v>
      </c>
      <c r="AE23" s="148">
        <f t="shared" si="1"/>
        <v>-2.3696682464454666E-3</v>
      </c>
    </row>
    <row r="24" spans="2:31" x14ac:dyDescent="0.25">
      <c r="B24" s="211"/>
      <c r="C24" s="12"/>
      <c r="D24" s="43"/>
      <c r="E24" s="43"/>
      <c r="F24" s="43"/>
      <c r="G24" s="43"/>
      <c r="H24" s="257"/>
      <c r="I24" s="43"/>
      <c r="W24" s="143">
        <v>42464</v>
      </c>
      <c r="X24" s="12">
        <v>13.11</v>
      </c>
      <c r="Y24" s="12">
        <v>13.12</v>
      </c>
      <c r="Z24" s="12">
        <v>12.76</v>
      </c>
      <c r="AA24" s="12">
        <v>12.8</v>
      </c>
      <c r="AB24" s="105">
        <v>42406300</v>
      </c>
      <c r="AC24" s="12">
        <v>12.66</v>
      </c>
      <c r="AD24" s="2">
        <f t="shared" si="0"/>
        <v>0.35999999999999943</v>
      </c>
      <c r="AE24" s="148">
        <f t="shared" si="1"/>
        <v>-2.3148148148148251E-2</v>
      </c>
    </row>
    <row r="25" spans="2:31" x14ac:dyDescent="0.25">
      <c r="B25" s="211"/>
      <c r="C25" s="12"/>
      <c r="D25" s="43"/>
      <c r="E25" s="43"/>
      <c r="F25" s="43"/>
      <c r="G25" s="43"/>
      <c r="H25" s="257"/>
      <c r="I25" s="43"/>
      <c r="W25" s="143">
        <v>42461</v>
      </c>
      <c r="X25" s="12">
        <v>13.28</v>
      </c>
      <c r="Y25" s="12">
        <v>13.33</v>
      </c>
      <c r="Z25" s="12">
        <v>13.05</v>
      </c>
      <c r="AA25" s="12">
        <v>13.1</v>
      </c>
      <c r="AB25" s="105">
        <v>57914000</v>
      </c>
      <c r="AC25" s="12">
        <v>12.96</v>
      </c>
      <c r="AD25" s="2">
        <f t="shared" si="0"/>
        <v>0.27999999999999936</v>
      </c>
      <c r="AE25" s="148">
        <f t="shared" si="1"/>
        <v>-2.9213483146067309E-2</v>
      </c>
    </row>
    <row r="26" spans="2:31" x14ac:dyDescent="0.25">
      <c r="B26" s="211"/>
      <c r="C26" s="12"/>
      <c r="D26" s="43"/>
      <c r="E26" s="43"/>
      <c r="F26" s="43"/>
      <c r="G26" s="43"/>
      <c r="H26" s="257"/>
      <c r="I26" s="43"/>
      <c r="W26" s="143">
        <v>42460</v>
      </c>
      <c r="X26" s="12">
        <v>13.34</v>
      </c>
      <c r="Y26" s="12">
        <v>13.52</v>
      </c>
      <c r="Z26" s="12">
        <v>13.34</v>
      </c>
      <c r="AA26" s="12">
        <v>13.5</v>
      </c>
      <c r="AB26" s="105">
        <v>32943400</v>
      </c>
      <c r="AC26" s="12">
        <v>13.35</v>
      </c>
      <c r="AD26" s="2">
        <f t="shared" si="0"/>
        <v>0.17999999999999972</v>
      </c>
      <c r="AE26" s="148">
        <f t="shared" si="1"/>
        <v>1.1363636363636465E-2</v>
      </c>
    </row>
    <row r="27" spans="2:31" x14ac:dyDescent="0.25">
      <c r="B27" s="211"/>
      <c r="C27" s="12"/>
      <c r="D27" s="43"/>
      <c r="E27" s="43"/>
      <c r="F27" s="43"/>
      <c r="G27" s="43"/>
      <c r="H27" s="257"/>
      <c r="I27" s="43"/>
      <c r="W27" s="143">
        <v>42459</v>
      </c>
      <c r="X27" s="12">
        <v>13.28</v>
      </c>
      <c r="Y27" s="12">
        <v>13.44</v>
      </c>
      <c r="Z27" s="12">
        <v>13.25</v>
      </c>
      <c r="AA27" s="12">
        <v>13.35</v>
      </c>
      <c r="AB27" s="105">
        <v>25322500</v>
      </c>
      <c r="AC27" s="12">
        <v>13.2</v>
      </c>
      <c r="AD27" s="2">
        <f t="shared" si="0"/>
        <v>0.1899999999999995</v>
      </c>
      <c r="AE27" s="148">
        <f t="shared" si="1"/>
        <v>1.0719754977029039E-2</v>
      </c>
    </row>
    <row r="28" spans="2:31" x14ac:dyDescent="0.25">
      <c r="B28" s="211"/>
      <c r="C28" s="12"/>
      <c r="D28" s="43"/>
      <c r="E28" s="43"/>
      <c r="F28" s="43"/>
      <c r="G28" s="43"/>
      <c r="H28" s="257"/>
      <c r="I28" s="43"/>
      <c r="W28" s="143">
        <v>42458</v>
      </c>
      <c r="X28" s="12">
        <v>13.05</v>
      </c>
      <c r="Y28" s="12">
        <v>13.2</v>
      </c>
      <c r="Z28" s="12">
        <v>12.97</v>
      </c>
      <c r="AA28" s="12">
        <v>13.2</v>
      </c>
      <c r="AB28" s="105">
        <v>26077400</v>
      </c>
      <c r="AC28" s="12">
        <v>13.06</v>
      </c>
      <c r="AD28" s="2">
        <f t="shared" si="0"/>
        <v>0.22999999999999865</v>
      </c>
      <c r="AE28" s="148">
        <f t="shared" si="1"/>
        <v>8.4942084942085661E-3</v>
      </c>
    </row>
    <row r="29" spans="2:31" x14ac:dyDescent="0.25">
      <c r="B29" s="211"/>
      <c r="C29" s="12"/>
      <c r="D29" s="43"/>
      <c r="E29" s="43"/>
      <c r="F29" s="43"/>
      <c r="G29" s="43"/>
      <c r="H29" s="257"/>
      <c r="I29" s="43"/>
      <c r="W29" s="143">
        <v>42457</v>
      </c>
      <c r="X29" s="12">
        <v>13.13</v>
      </c>
      <c r="Y29" s="12">
        <v>13.17</v>
      </c>
      <c r="Z29" s="12">
        <v>13.07</v>
      </c>
      <c r="AA29" s="12">
        <v>13.09</v>
      </c>
      <c r="AB29" s="105">
        <v>18684200</v>
      </c>
      <c r="AC29" s="12">
        <v>12.95</v>
      </c>
      <c r="AD29" s="2">
        <f t="shared" si="0"/>
        <v>9.9999999999999645E-2</v>
      </c>
      <c r="AE29" s="148">
        <f t="shared" si="1"/>
        <v>2.3219814241486336E-3</v>
      </c>
    </row>
    <row r="30" spans="2:31" x14ac:dyDescent="0.25">
      <c r="B30" s="211"/>
      <c r="C30" s="12"/>
      <c r="D30" s="43"/>
      <c r="E30" s="43"/>
      <c r="F30" s="43"/>
      <c r="G30" s="43"/>
      <c r="H30" s="257"/>
      <c r="I30" s="43"/>
      <c r="W30" s="143">
        <v>42453</v>
      </c>
      <c r="X30" s="12">
        <v>13.11</v>
      </c>
      <c r="Y30" s="12">
        <v>13.12</v>
      </c>
      <c r="Z30" s="12">
        <v>12.78</v>
      </c>
      <c r="AA30" s="12">
        <v>13.06</v>
      </c>
      <c r="AB30" s="105">
        <v>36203200</v>
      </c>
      <c r="AC30" s="12">
        <v>12.92</v>
      </c>
      <c r="AD30" s="2">
        <f t="shared" si="0"/>
        <v>0.33999999999999986</v>
      </c>
      <c r="AE30" s="148">
        <f t="shared" si="1"/>
        <v>-1.5243902439024293E-2</v>
      </c>
    </row>
    <row r="31" spans="2:31" x14ac:dyDescent="0.25">
      <c r="B31" s="211"/>
      <c r="C31" s="12"/>
      <c r="D31" s="43"/>
      <c r="E31" s="43"/>
      <c r="F31" s="43"/>
      <c r="G31" s="43"/>
      <c r="H31" s="257"/>
      <c r="I31" s="43"/>
      <c r="W31" s="143">
        <v>42452</v>
      </c>
      <c r="X31" s="12">
        <v>13.57</v>
      </c>
      <c r="Y31" s="12">
        <v>13.61</v>
      </c>
      <c r="Z31" s="12">
        <v>13.19</v>
      </c>
      <c r="AA31" s="12">
        <v>13.26</v>
      </c>
      <c r="AB31" s="105">
        <v>31535500</v>
      </c>
      <c r="AC31" s="12">
        <v>13.12</v>
      </c>
      <c r="AD31" s="2">
        <f t="shared" si="0"/>
        <v>0.41999999999999993</v>
      </c>
      <c r="AE31" s="148">
        <f t="shared" si="1"/>
        <v>-2.3809523809523836E-2</v>
      </c>
    </row>
    <row r="32" spans="2:31" x14ac:dyDescent="0.25">
      <c r="B32" s="211"/>
      <c r="C32" s="12"/>
      <c r="D32" s="43"/>
      <c r="E32" s="43"/>
      <c r="F32" s="43"/>
      <c r="G32" s="43"/>
      <c r="H32" s="257"/>
      <c r="I32" s="43"/>
      <c r="W32" s="143">
        <v>42451</v>
      </c>
      <c r="X32" s="12">
        <v>13.65</v>
      </c>
      <c r="Y32" s="12">
        <v>13.73</v>
      </c>
      <c r="Z32" s="12">
        <v>13.51</v>
      </c>
      <c r="AA32" s="12">
        <v>13.59</v>
      </c>
      <c r="AB32" s="105">
        <v>26148000</v>
      </c>
      <c r="AC32" s="12">
        <v>13.44</v>
      </c>
      <c r="AD32" s="2">
        <f t="shared" si="0"/>
        <v>0.22000000000000064</v>
      </c>
      <c r="AE32" s="148">
        <f t="shared" si="1"/>
        <v>-5.1813471502590858E-3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43">
        <v>42450</v>
      </c>
      <c r="X33" s="12">
        <v>13.64</v>
      </c>
      <c r="Y33" s="12">
        <v>13.76</v>
      </c>
      <c r="Z33" s="12">
        <v>13.56</v>
      </c>
      <c r="AA33" s="12">
        <v>13.66</v>
      </c>
      <c r="AB33" s="105">
        <v>20905200</v>
      </c>
      <c r="AC33" s="12">
        <v>13.51</v>
      </c>
      <c r="AD33" s="2">
        <f t="shared" si="0"/>
        <v>0.19999999999999929</v>
      </c>
      <c r="AE33" s="148">
        <f t="shared" si="1"/>
        <v>1.4825796886581699E-3</v>
      </c>
    </row>
    <row r="34" spans="2:31" x14ac:dyDescent="0.25">
      <c r="B34" s="211"/>
      <c r="C34" s="12"/>
      <c r="D34" s="43"/>
      <c r="E34" s="43"/>
      <c r="F34" s="43"/>
      <c r="G34" s="43"/>
      <c r="H34" s="257"/>
      <c r="I34" s="43"/>
      <c r="W34" s="143">
        <v>42447</v>
      </c>
      <c r="X34" s="12">
        <v>13.54</v>
      </c>
      <c r="Y34" s="12">
        <v>13.7</v>
      </c>
      <c r="Z34" s="12">
        <v>13.49</v>
      </c>
      <c r="AA34" s="12">
        <v>13.64</v>
      </c>
      <c r="AB34" s="105">
        <v>32182400</v>
      </c>
      <c r="AC34" s="12">
        <v>13.49</v>
      </c>
      <c r="AD34" s="2">
        <f t="shared" si="0"/>
        <v>0.20999999999999908</v>
      </c>
      <c r="AE34" s="148">
        <f t="shared" si="1"/>
        <v>1.2762762762762669E-2</v>
      </c>
    </row>
    <row r="35" spans="2:31" x14ac:dyDescent="0.25">
      <c r="B35" s="211"/>
      <c r="C35" s="12"/>
      <c r="D35" s="43"/>
      <c r="E35" s="43"/>
      <c r="F35" s="43"/>
      <c r="G35" s="43"/>
      <c r="H35" s="257"/>
      <c r="I35" s="43"/>
      <c r="W35" s="143">
        <v>42446</v>
      </c>
      <c r="X35" s="12">
        <v>13.47</v>
      </c>
      <c r="Y35" s="12">
        <v>13.68</v>
      </c>
      <c r="Z35" s="12">
        <v>13.39</v>
      </c>
      <c r="AA35" s="12">
        <v>13.47</v>
      </c>
      <c r="AB35" s="105">
        <v>31521700</v>
      </c>
      <c r="AC35" s="12">
        <v>13.32</v>
      </c>
      <c r="AD35" s="2">
        <f t="shared" si="0"/>
        <v>0.28999999999999915</v>
      </c>
      <c r="AE35" s="148">
        <f t="shared" si="1"/>
        <v>-2.2471910112359383E-3</v>
      </c>
    </row>
    <row r="36" spans="2:31" x14ac:dyDescent="0.25">
      <c r="W36" s="143">
        <v>42445</v>
      </c>
      <c r="X36" s="12">
        <v>13.21</v>
      </c>
      <c r="Y36" s="12">
        <v>13.51</v>
      </c>
      <c r="Z36" s="12">
        <v>13.18</v>
      </c>
      <c r="AA36" s="12">
        <v>13.5</v>
      </c>
      <c r="AB36" s="105">
        <v>47035000</v>
      </c>
      <c r="AC36" s="12">
        <v>13.35</v>
      </c>
      <c r="AD36" s="2">
        <f t="shared" si="0"/>
        <v>0.33000000000000007</v>
      </c>
      <c r="AE36" s="148">
        <f t="shared" si="1"/>
        <v>1.9862490450725634E-2</v>
      </c>
    </row>
    <row r="37" spans="2:31" x14ac:dyDescent="0.25">
      <c r="W37" s="143">
        <v>42444</v>
      </c>
      <c r="X37" s="12">
        <v>13.12</v>
      </c>
      <c r="Y37" s="12">
        <v>13.24</v>
      </c>
      <c r="Z37" s="12">
        <v>13.05</v>
      </c>
      <c r="AA37" s="12">
        <v>13.23</v>
      </c>
      <c r="AB37" s="105">
        <v>27729900</v>
      </c>
      <c r="AC37" s="12">
        <v>13.09</v>
      </c>
      <c r="AD37" s="2">
        <f t="shared" si="0"/>
        <v>0.1899999999999995</v>
      </c>
      <c r="AE37" s="148">
        <f t="shared" si="1"/>
        <v>-3.0464584920031346E-3</v>
      </c>
    </row>
    <row r="38" spans="2:31" x14ac:dyDescent="0.25">
      <c r="W38" s="143">
        <v>42443</v>
      </c>
      <c r="X38" s="12">
        <v>13.28</v>
      </c>
      <c r="Y38" s="12">
        <v>13.37</v>
      </c>
      <c r="Z38" s="12">
        <v>13.18</v>
      </c>
      <c r="AA38" s="12">
        <v>13.27</v>
      </c>
      <c r="AB38" s="105">
        <v>20609600</v>
      </c>
      <c r="AC38" s="12">
        <v>13.13</v>
      </c>
      <c r="AD38" s="2">
        <f t="shared" si="0"/>
        <v>0.1899999999999995</v>
      </c>
      <c r="AE38" s="148">
        <f t="shared" si="1"/>
        <v>-1.5209125475285079E-3</v>
      </c>
    </row>
    <row r="39" spans="2:31" x14ac:dyDescent="0.25">
      <c r="W39" s="143">
        <v>42440</v>
      </c>
      <c r="X39" s="12">
        <v>13.26</v>
      </c>
      <c r="Y39" s="12">
        <v>13.3</v>
      </c>
      <c r="Z39" s="12">
        <v>13.2</v>
      </c>
      <c r="AA39" s="12">
        <v>13.29</v>
      </c>
      <c r="AB39" s="105">
        <v>27583000</v>
      </c>
      <c r="AC39" s="12">
        <v>13.15</v>
      </c>
      <c r="AD39" s="2">
        <f t="shared" si="0"/>
        <v>0.10000000000000142</v>
      </c>
      <c r="AE39" s="148">
        <f t="shared" si="1"/>
        <v>1.0760953112989968E-2</v>
      </c>
    </row>
    <row r="40" spans="2:31" ht="20.25" thickBot="1" x14ac:dyDescent="0.35">
      <c r="O40" s="427" t="s">
        <v>78</v>
      </c>
      <c r="P40" s="427"/>
      <c r="T40" s="101" t="s">
        <v>115</v>
      </c>
      <c r="W40" s="143">
        <v>42439</v>
      </c>
      <c r="X40" s="12">
        <v>13.25</v>
      </c>
      <c r="Y40" s="12">
        <v>13.28</v>
      </c>
      <c r="Z40" s="12">
        <v>12.92</v>
      </c>
      <c r="AA40" s="12">
        <v>13.15</v>
      </c>
      <c r="AB40" s="105">
        <v>39076500</v>
      </c>
      <c r="AC40" s="12">
        <v>13.01</v>
      </c>
      <c r="AD40" s="2">
        <f t="shared" si="0"/>
        <v>0.35999999999999943</v>
      </c>
      <c r="AE40" s="148">
        <f t="shared" si="1"/>
        <v>-3.0651340996169507E-3</v>
      </c>
    </row>
    <row r="41" spans="2:31" ht="15.75" thickTop="1" x14ac:dyDescent="0.25">
      <c r="O41" s="93">
        <v>1.1000000000000001</v>
      </c>
      <c r="P41" s="93">
        <f>O41*$Q$4</f>
        <v>14.773000000000001</v>
      </c>
      <c r="Q41" s="2"/>
      <c r="T41" s="138" t="s">
        <v>100</v>
      </c>
      <c r="U41" s="108">
        <v>13.62</v>
      </c>
      <c r="W41" s="143">
        <v>42438</v>
      </c>
      <c r="X41" s="12">
        <v>13.25</v>
      </c>
      <c r="Y41" s="12">
        <v>13.32</v>
      </c>
      <c r="Z41" s="12">
        <v>13.01</v>
      </c>
      <c r="AA41" s="12">
        <v>13.19</v>
      </c>
      <c r="AB41" s="105">
        <v>34146200</v>
      </c>
      <c r="AC41" s="12">
        <v>13.05</v>
      </c>
      <c r="AD41" s="2">
        <f t="shared" si="0"/>
        <v>0.3100000000000005</v>
      </c>
      <c r="AE41" s="148">
        <f t="shared" si="1"/>
        <v>-3.0557677616500634E-3</v>
      </c>
    </row>
    <row r="42" spans="2:31" x14ac:dyDescent="0.25">
      <c r="O42" s="93">
        <v>1.0900000000000001</v>
      </c>
      <c r="P42" s="93">
        <f t="shared" ref="P42:P61" si="5">O42*$Q$4</f>
        <v>14.6387</v>
      </c>
      <c r="Q42" s="2"/>
      <c r="T42" s="103" t="s">
        <v>101</v>
      </c>
      <c r="U42" s="98">
        <v>13.5</v>
      </c>
      <c r="W42" s="143">
        <v>42437</v>
      </c>
      <c r="X42" s="12">
        <v>13.51</v>
      </c>
      <c r="Y42" s="12">
        <v>13.58</v>
      </c>
      <c r="Z42" s="12">
        <v>13.15</v>
      </c>
      <c r="AA42" s="12">
        <v>13.23</v>
      </c>
      <c r="AB42" s="105">
        <v>34770600</v>
      </c>
      <c r="AC42" s="12">
        <v>13.09</v>
      </c>
      <c r="AD42" s="2">
        <f t="shared" si="0"/>
        <v>0.42999999999999972</v>
      </c>
      <c r="AE42" s="148">
        <f t="shared" si="1"/>
        <v>-2.8210838901262081E-2</v>
      </c>
    </row>
    <row r="43" spans="2:31" x14ac:dyDescent="0.25">
      <c r="O43" s="93">
        <v>1.08</v>
      </c>
      <c r="P43" s="93">
        <f t="shared" si="5"/>
        <v>14.5044</v>
      </c>
      <c r="Q43" s="2"/>
      <c r="T43" s="103" t="s">
        <v>102</v>
      </c>
      <c r="U43" s="98" t="s">
        <v>320</v>
      </c>
      <c r="W43" s="143">
        <v>42436</v>
      </c>
      <c r="X43" s="12">
        <v>13.46</v>
      </c>
      <c r="Y43" s="12">
        <v>13.74</v>
      </c>
      <c r="Z43" s="12">
        <v>13.45</v>
      </c>
      <c r="AA43" s="12">
        <v>13.62</v>
      </c>
      <c r="AB43" s="105">
        <v>26131400</v>
      </c>
      <c r="AC43" s="12">
        <v>13.47</v>
      </c>
      <c r="AD43" s="2">
        <f t="shared" si="0"/>
        <v>0.29000000000000092</v>
      </c>
      <c r="AE43" s="148">
        <f t="shared" si="1"/>
        <v>2.2321428571430157E-3</v>
      </c>
    </row>
    <row r="44" spans="2:31" x14ac:dyDescent="0.25">
      <c r="O44" s="93">
        <v>1.07</v>
      </c>
      <c r="P44" s="93">
        <f t="shared" si="5"/>
        <v>14.370100000000001</v>
      </c>
      <c r="Q44" s="2"/>
      <c r="T44" s="103" t="s">
        <v>103</v>
      </c>
      <c r="U44" s="98" t="s">
        <v>321</v>
      </c>
      <c r="W44" s="143">
        <v>42433</v>
      </c>
      <c r="X44" s="12">
        <v>13.56</v>
      </c>
      <c r="Y44" s="12">
        <v>13.86</v>
      </c>
      <c r="Z44" s="12">
        <v>13.43</v>
      </c>
      <c r="AA44" s="12">
        <v>13.59</v>
      </c>
      <c r="AB44" s="105">
        <v>31818600</v>
      </c>
      <c r="AC44" s="12">
        <v>13.44</v>
      </c>
      <c r="AD44" s="2">
        <f t="shared" si="0"/>
        <v>0.42999999999999972</v>
      </c>
      <c r="AE44" s="148">
        <f t="shared" si="1"/>
        <v>3.7341299477220424E-3</v>
      </c>
    </row>
    <row r="45" spans="2:31" x14ac:dyDescent="0.25">
      <c r="O45" s="93">
        <v>1.06</v>
      </c>
      <c r="P45" s="93">
        <f t="shared" si="5"/>
        <v>14.235800000000001</v>
      </c>
      <c r="Q45" s="2"/>
      <c r="T45" s="103" t="s">
        <v>104</v>
      </c>
      <c r="U45" s="98">
        <v>16</v>
      </c>
      <c r="W45" s="143">
        <v>42432</v>
      </c>
      <c r="X45" s="12">
        <v>13.25</v>
      </c>
      <c r="Y45" s="12">
        <v>13.61</v>
      </c>
      <c r="Z45" s="12">
        <v>13.24</v>
      </c>
      <c r="AA45" s="12">
        <v>13.54</v>
      </c>
      <c r="AB45" s="105">
        <v>44524500</v>
      </c>
      <c r="AC45" s="12">
        <v>13.39</v>
      </c>
      <c r="AD45" s="2">
        <f t="shared" si="0"/>
        <v>0.36999999999999922</v>
      </c>
      <c r="AE45" s="148">
        <f t="shared" si="1"/>
        <v>2.3700305810397504E-2</v>
      </c>
    </row>
    <row r="46" spans="2:31" x14ac:dyDescent="0.25">
      <c r="O46" s="93">
        <v>1.05</v>
      </c>
      <c r="P46" s="93">
        <f t="shared" si="5"/>
        <v>14.1015</v>
      </c>
      <c r="Q46" s="2"/>
      <c r="T46" s="103" t="s">
        <v>105</v>
      </c>
      <c r="U46" s="98">
        <v>1.3163499999999999</v>
      </c>
      <c r="W46" s="143">
        <v>42431</v>
      </c>
      <c r="X46" s="12">
        <v>13.06</v>
      </c>
      <c r="Y46" s="12">
        <v>13.35</v>
      </c>
      <c r="Z46" s="12">
        <v>13.04</v>
      </c>
      <c r="AA46" s="12">
        <v>13.22</v>
      </c>
      <c r="AB46" s="105">
        <v>36598200</v>
      </c>
      <c r="AC46" s="12">
        <v>13.08</v>
      </c>
      <c r="AD46" s="2">
        <f t="shared" si="0"/>
        <v>0.3100000000000005</v>
      </c>
      <c r="AE46" s="148">
        <f t="shared" si="1"/>
        <v>1.0038610038610063E-2</v>
      </c>
    </row>
    <row r="47" spans="2:31" x14ac:dyDescent="0.25">
      <c r="O47" s="93">
        <v>1.04</v>
      </c>
      <c r="P47" s="93">
        <f t="shared" si="5"/>
        <v>13.9672</v>
      </c>
      <c r="Q47" s="2"/>
      <c r="T47" s="103" t="s">
        <v>106</v>
      </c>
      <c r="U47" s="98" t="s">
        <v>279</v>
      </c>
      <c r="W47" s="143">
        <v>42430</v>
      </c>
      <c r="X47" s="12">
        <v>13.01</v>
      </c>
      <c r="Y47" s="12">
        <v>13.12</v>
      </c>
      <c r="Z47" s="12">
        <v>12.72</v>
      </c>
      <c r="AA47" s="12">
        <v>13.09</v>
      </c>
      <c r="AB47" s="105">
        <v>71523900</v>
      </c>
      <c r="AC47" s="12">
        <v>12.95</v>
      </c>
      <c r="AD47" s="2">
        <f t="shared" si="0"/>
        <v>0.39999999999999858</v>
      </c>
      <c r="AE47" s="148">
        <f t="shared" si="1"/>
        <v>4.6887631366208549E-2</v>
      </c>
    </row>
    <row r="48" spans="2:31" x14ac:dyDescent="0.25">
      <c r="O48" s="93">
        <v>1.03</v>
      </c>
      <c r="P48" s="93">
        <f t="shared" si="5"/>
        <v>13.8329</v>
      </c>
      <c r="Q48" s="2"/>
      <c r="T48" s="103"/>
      <c r="U48" s="98"/>
      <c r="W48" s="143">
        <v>42429</v>
      </c>
      <c r="X48" s="12">
        <v>12.42</v>
      </c>
      <c r="Y48" s="12">
        <v>12.65</v>
      </c>
      <c r="Z48" s="12">
        <v>12.39</v>
      </c>
      <c r="AA48" s="12">
        <v>12.51</v>
      </c>
      <c r="AB48" s="105">
        <v>32999100</v>
      </c>
      <c r="AC48" s="12">
        <v>12.37</v>
      </c>
      <c r="AD48" s="2">
        <f t="shared" si="0"/>
        <v>0.25999999999999979</v>
      </c>
      <c r="AE48" s="148">
        <f t="shared" si="1"/>
        <v>3.2441200324411223E-3</v>
      </c>
    </row>
    <row r="49" spans="15:31" x14ac:dyDescent="0.25">
      <c r="O49" s="93">
        <v>1.02</v>
      </c>
      <c r="P49" s="93">
        <f t="shared" si="5"/>
        <v>13.698600000000001</v>
      </c>
      <c r="Q49" s="2"/>
      <c r="T49" s="103" t="s">
        <v>107</v>
      </c>
      <c r="U49" s="98" t="s">
        <v>322</v>
      </c>
      <c r="W49" s="143">
        <v>42426</v>
      </c>
      <c r="X49" s="12">
        <v>12.52</v>
      </c>
      <c r="Y49" s="12">
        <v>12.59</v>
      </c>
      <c r="Z49" s="12">
        <v>12.4</v>
      </c>
      <c r="AA49" s="12">
        <v>12.47</v>
      </c>
      <c r="AB49" s="105">
        <v>30228800</v>
      </c>
      <c r="AC49" s="12">
        <v>12.33</v>
      </c>
      <c r="AD49" s="2">
        <f t="shared" si="0"/>
        <v>0.1899999999999995</v>
      </c>
      <c r="AE49" s="148">
        <f t="shared" si="1"/>
        <v>6.5306122448980375E-3</v>
      </c>
    </row>
    <row r="50" spans="15:31" x14ac:dyDescent="0.25">
      <c r="O50" s="93">
        <v>1.01</v>
      </c>
      <c r="P50" s="93">
        <f t="shared" si="5"/>
        <v>13.564299999999999</v>
      </c>
      <c r="Q50" s="2"/>
      <c r="T50" s="103" t="s">
        <v>108</v>
      </c>
      <c r="U50" s="98" t="s">
        <v>323</v>
      </c>
      <c r="W50" s="143">
        <v>42425</v>
      </c>
      <c r="X50" s="12">
        <v>12.11</v>
      </c>
      <c r="Y50" s="12">
        <v>12.4</v>
      </c>
      <c r="Z50" s="12">
        <v>12.05</v>
      </c>
      <c r="AA50" s="12">
        <v>12.39</v>
      </c>
      <c r="AB50" s="105">
        <v>32024800</v>
      </c>
      <c r="AC50" s="12">
        <v>12.25</v>
      </c>
      <c r="AD50" s="2">
        <f t="shared" si="0"/>
        <v>0.34999999999999964</v>
      </c>
      <c r="AE50" s="148">
        <f t="shared" si="1"/>
        <v>2.5104602510460206E-2</v>
      </c>
    </row>
    <row r="51" spans="15:31" x14ac:dyDescent="0.25">
      <c r="O51" s="93">
        <v>1</v>
      </c>
      <c r="P51" s="93">
        <f t="shared" si="5"/>
        <v>13.43</v>
      </c>
      <c r="Q51" s="2"/>
      <c r="T51" s="103" t="s">
        <v>109</v>
      </c>
      <c r="U51" s="100">
        <v>45594043</v>
      </c>
      <c r="W51" s="143">
        <v>42424</v>
      </c>
      <c r="X51" s="12">
        <v>12.11</v>
      </c>
      <c r="Y51" s="12">
        <v>12.11</v>
      </c>
      <c r="Z51" s="12">
        <v>11.6</v>
      </c>
      <c r="AA51" s="12">
        <v>12.08</v>
      </c>
      <c r="AB51" s="105">
        <v>60608400</v>
      </c>
      <c r="AC51" s="12">
        <v>11.95</v>
      </c>
      <c r="AD51" s="2">
        <f t="shared" si="0"/>
        <v>0.50999999999999979</v>
      </c>
      <c r="AE51" s="148">
        <f t="shared" si="1"/>
        <v>-2.6872964169381119E-2</v>
      </c>
    </row>
    <row r="52" spans="15:31" x14ac:dyDescent="0.25">
      <c r="O52" s="93">
        <v>0.99</v>
      </c>
      <c r="P52" s="93">
        <f t="shared" si="5"/>
        <v>13.2957</v>
      </c>
      <c r="Q52" s="2"/>
      <c r="T52" s="103" t="s">
        <v>112</v>
      </c>
      <c r="U52" s="100">
        <v>35258000</v>
      </c>
      <c r="W52" s="143">
        <v>42423</v>
      </c>
      <c r="X52" s="12">
        <v>12.53</v>
      </c>
      <c r="Y52" s="12">
        <v>12.65</v>
      </c>
      <c r="Z52" s="12">
        <v>12.42</v>
      </c>
      <c r="AA52" s="12">
        <v>12.42</v>
      </c>
      <c r="AB52" s="105">
        <v>30136700</v>
      </c>
      <c r="AC52" s="12">
        <v>12.28</v>
      </c>
      <c r="AD52" s="2">
        <f t="shared" si="0"/>
        <v>0.23000000000000043</v>
      </c>
      <c r="AE52" s="148">
        <f t="shared" si="1"/>
        <v>-1.1272141706924366E-2</v>
      </c>
    </row>
    <row r="53" spans="15:31" x14ac:dyDescent="0.25">
      <c r="O53" s="93">
        <v>0.98</v>
      </c>
      <c r="P53" s="93">
        <f t="shared" si="5"/>
        <v>13.161399999999999</v>
      </c>
      <c r="Q53" s="2"/>
      <c r="T53" s="103" t="s">
        <v>110</v>
      </c>
      <c r="U53" s="98" t="s">
        <v>324</v>
      </c>
      <c r="W53" s="143">
        <v>42422</v>
      </c>
      <c r="X53" s="12">
        <v>12.1</v>
      </c>
      <c r="Y53" s="12">
        <v>12.56</v>
      </c>
      <c r="Z53" s="12">
        <v>12.1</v>
      </c>
      <c r="AA53" s="12">
        <v>12.56</v>
      </c>
      <c r="AB53" s="105">
        <v>33549700</v>
      </c>
      <c r="AC53" s="12">
        <v>12.42</v>
      </c>
      <c r="AD53" s="2">
        <f t="shared" si="0"/>
        <v>0.46000000000000085</v>
      </c>
      <c r="AE53" s="148">
        <f t="shared" si="1"/>
        <v>3.7593984962405846E-2</v>
      </c>
    </row>
    <row r="54" spans="15:31" x14ac:dyDescent="0.25">
      <c r="O54" s="93">
        <v>0.97</v>
      </c>
      <c r="P54" s="93">
        <f t="shared" si="5"/>
        <v>13.027099999999999</v>
      </c>
      <c r="T54" s="103" t="s">
        <v>113</v>
      </c>
      <c r="U54" s="98">
        <v>7.3</v>
      </c>
      <c r="W54" s="143">
        <v>42419</v>
      </c>
      <c r="X54" s="12">
        <v>12.19</v>
      </c>
      <c r="Y54" s="12">
        <v>12.22</v>
      </c>
      <c r="Z54" s="12">
        <v>12.01</v>
      </c>
      <c r="AA54" s="12">
        <v>12.1</v>
      </c>
      <c r="AB54" s="105">
        <v>26479300</v>
      </c>
      <c r="AC54" s="12">
        <v>11.97</v>
      </c>
      <c r="AD54" s="2">
        <f t="shared" si="0"/>
        <v>0.21000000000000085</v>
      </c>
      <c r="AE54" s="148">
        <f t="shared" si="1"/>
        <v>-1.3190436933223415E-2</v>
      </c>
    </row>
    <row r="55" spans="15:31" x14ac:dyDescent="0.25">
      <c r="O55" s="93">
        <v>0.96</v>
      </c>
      <c r="P55" s="93">
        <f t="shared" si="5"/>
        <v>12.892799999999999</v>
      </c>
      <c r="T55" s="103" t="s">
        <v>114</v>
      </c>
      <c r="U55" s="98">
        <v>1.84</v>
      </c>
      <c r="W55" s="143">
        <v>42418</v>
      </c>
      <c r="X55" s="12">
        <v>12.4</v>
      </c>
      <c r="Y55" s="12">
        <v>12.44</v>
      </c>
      <c r="Z55" s="12">
        <v>12.12</v>
      </c>
      <c r="AA55" s="12">
        <v>12.26</v>
      </c>
      <c r="AB55" s="105">
        <v>28784700</v>
      </c>
      <c r="AC55" s="12">
        <v>12.13</v>
      </c>
      <c r="AD55" s="2">
        <f t="shared" si="0"/>
        <v>0.32000000000000028</v>
      </c>
      <c r="AE55" s="148">
        <f t="shared" si="1"/>
        <v>-8.2372322899504358E-4</v>
      </c>
    </row>
    <row r="56" spans="15:31" x14ac:dyDescent="0.25">
      <c r="O56" s="93">
        <v>0.95</v>
      </c>
      <c r="P56" s="93">
        <f t="shared" si="5"/>
        <v>12.7585</v>
      </c>
      <c r="T56" s="103" t="s">
        <v>111</v>
      </c>
      <c r="U56" s="98" t="s">
        <v>283</v>
      </c>
      <c r="W56" s="143">
        <v>42417</v>
      </c>
      <c r="X56" s="12">
        <v>11.99</v>
      </c>
      <c r="Y56" s="12">
        <v>12.3</v>
      </c>
      <c r="Z56" s="12">
        <v>11.98</v>
      </c>
      <c r="AA56" s="12">
        <v>12.27</v>
      </c>
      <c r="AB56" s="105">
        <v>37766400</v>
      </c>
      <c r="AC56" s="12">
        <v>12.14</v>
      </c>
      <c r="AD56" s="2">
        <f t="shared" si="0"/>
        <v>0.32000000000000028</v>
      </c>
      <c r="AE56" s="148">
        <f t="shared" si="1"/>
        <v>3.4071550255536653E-2</v>
      </c>
    </row>
    <row r="57" spans="15:31" x14ac:dyDescent="0.25">
      <c r="O57" s="93">
        <v>0.94</v>
      </c>
      <c r="P57" s="93">
        <f t="shared" si="5"/>
        <v>12.624199999999998</v>
      </c>
      <c r="W57" s="143">
        <v>42416</v>
      </c>
      <c r="X57" s="12">
        <v>11.75</v>
      </c>
      <c r="Y57" s="12">
        <v>11.88</v>
      </c>
      <c r="Z57" s="12">
        <v>11.53</v>
      </c>
      <c r="AA57" s="12">
        <v>11.87</v>
      </c>
      <c r="AB57" s="105">
        <v>41072100</v>
      </c>
      <c r="AC57" s="12">
        <v>11.74</v>
      </c>
      <c r="AD57" s="2">
        <f t="shared" si="0"/>
        <v>0.35000000000000142</v>
      </c>
      <c r="AE57" s="148">
        <f t="shared" si="1"/>
        <v>2.8021015761821477E-2</v>
      </c>
    </row>
    <row r="58" spans="15:31" x14ac:dyDescent="0.25">
      <c r="O58" s="93">
        <v>0.93</v>
      </c>
      <c r="P58" s="93">
        <f t="shared" si="5"/>
        <v>12.4899</v>
      </c>
      <c r="W58" s="143">
        <v>42412</v>
      </c>
      <c r="X58" s="12">
        <v>11.25</v>
      </c>
      <c r="Y58" s="12">
        <v>11.58</v>
      </c>
      <c r="Z58" s="12">
        <v>11.18</v>
      </c>
      <c r="AA58" s="12">
        <v>11.55</v>
      </c>
      <c r="AB58" s="105">
        <v>28085000</v>
      </c>
      <c r="AC58" s="12">
        <v>11.42</v>
      </c>
      <c r="AD58" s="2">
        <f t="shared" si="0"/>
        <v>0.40000000000000036</v>
      </c>
      <c r="AE58" s="148">
        <f t="shared" si="1"/>
        <v>3.3484162895927483E-2</v>
      </c>
    </row>
    <row r="59" spans="15:31" x14ac:dyDescent="0.25">
      <c r="O59" s="93">
        <v>0.92</v>
      </c>
      <c r="P59" s="93">
        <f t="shared" si="5"/>
        <v>12.355600000000001</v>
      </c>
      <c r="W59" s="143">
        <v>42411</v>
      </c>
      <c r="X59" s="12">
        <v>11.17</v>
      </c>
      <c r="Y59" s="12">
        <v>11.43</v>
      </c>
      <c r="Z59" s="12">
        <v>11.1</v>
      </c>
      <c r="AA59" s="12">
        <v>11.17</v>
      </c>
      <c r="AB59" s="105">
        <v>45801300</v>
      </c>
      <c r="AC59" s="12">
        <v>11.05</v>
      </c>
      <c r="AD59" s="2">
        <f t="shared" si="0"/>
        <v>0.33000000000000007</v>
      </c>
      <c r="AE59" s="148">
        <f t="shared" si="1"/>
        <v>-1.5151515151515138E-2</v>
      </c>
    </row>
    <row r="60" spans="15:31" x14ac:dyDescent="0.25">
      <c r="O60" s="93">
        <v>0.91</v>
      </c>
      <c r="P60" s="93">
        <f t="shared" si="5"/>
        <v>12.221299999999999</v>
      </c>
      <c r="W60" s="143">
        <v>42410</v>
      </c>
      <c r="X60" s="12">
        <v>11.46</v>
      </c>
      <c r="Y60" s="12">
        <v>11.57</v>
      </c>
      <c r="Z60" s="12">
        <v>11.33</v>
      </c>
      <c r="AA60" s="12">
        <v>11.34</v>
      </c>
      <c r="AB60" s="105">
        <v>38160300</v>
      </c>
      <c r="AC60" s="12">
        <v>11.22</v>
      </c>
      <c r="AD60" s="2">
        <f t="shared" si="0"/>
        <v>0.24000000000000021</v>
      </c>
      <c r="AE60" s="148">
        <f t="shared" si="1"/>
        <v>-8.9047195013358671E-4</v>
      </c>
    </row>
    <row r="61" spans="15:31" x14ac:dyDescent="0.25">
      <c r="O61" s="93">
        <v>0.9</v>
      </c>
      <c r="P61" s="93">
        <f t="shared" si="5"/>
        <v>12.087</v>
      </c>
      <c r="W61" s="143">
        <v>42409</v>
      </c>
      <c r="X61" s="12">
        <v>11.47</v>
      </c>
      <c r="Y61" s="12">
        <v>11.61</v>
      </c>
      <c r="Z61" s="12">
        <v>11.22</v>
      </c>
      <c r="AA61" s="12">
        <v>11.35</v>
      </c>
      <c r="AB61" s="105">
        <v>48956800</v>
      </c>
      <c r="AC61" s="12">
        <v>11.23</v>
      </c>
      <c r="AD61" s="2">
        <f t="shared" si="0"/>
        <v>0.38999999999999879</v>
      </c>
      <c r="AE61" s="148">
        <f t="shared" si="1"/>
        <v>-2.0069808027923242E-2</v>
      </c>
    </row>
    <row r="62" spans="15:31" x14ac:dyDescent="0.25">
      <c r="W62" s="143">
        <v>42408</v>
      </c>
      <c r="X62" s="12">
        <v>11.39</v>
      </c>
      <c r="Y62" s="12">
        <v>11.69</v>
      </c>
      <c r="Z62" s="12">
        <v>11.25</v>
      </c>
      <c r="AA62" s="12">
        <v>11.59</v>
      </c>
      <c r="AB62" s="105">
        <v>45274500</v>
      </c>
      <c r="AC62" s="12">
        <v>11.46</v>
      </c>
      <c r="AD62" s="2">
        <f t="shared" si="0"/>
        <v>0.4399999999999995</v>
      </c>
      <c r="AE62" s="148">
        <f t="shared" si="1"/>
        <v>1.1473962930273585E-2</v>
      </c>
    </row>
    <row r="63" spans="15:31" x14ac:dyDescent="0.25">
      <c r="W63" s="143">
        <v>42405</v>
      </c>
      <c r="X63" s="12">
        <v>11.52</v>
      </c>
      <c r="Y63" s="12">
        <v>11.7</v>
      </c>
      <c r="Z63" s="12">
        <v>11.42</v>
      </c>
      <c r="AA63" s="12">
        <v>11.45</v>
      </c>
      <c r="AB63" s="105">
        <v>33322200</v>
      </c>
      <c r="AC63" s="12">
        <v>11.33</v>
      </c>
      <c r="AD63" s="2">
        <f t="shared" si="0"/>
        <v>0.27999999999999936</v>
      </c>
      <c r="AE63" s="148">
        <f t="shared" si="1"/>
        <v>-6.1403508771930015E-3</v>
      </c>
    </row>
    <row r="64" spans="15:31" x14ac:dyDescent="0.25">
      <c r="W64" s="143">
        <v>42404</v>
      </c>
      <c r="X64" s="12">
        <v>11.37</v>
      </c>
      <c r="Y64" s="12">
        <v>11.69</v>
      </c>
      <c r="Z64" s="12">
        <v>11.26</v>
      </c>
      <c r="AA64" s="12">
        <v>11.53</v>
      </c>
      <c r="AB64" s="105">
        <v>40223100</v>
      </c>
      <c r="AC64" s="12">
        <v>11.4</v>
      </c>
      <c r="AD64" s="2">
        <f t="shared" si="0"/>
        <v>0.42999999999999972</v>
      </c>
      <c r="AE64" s="148">
        <f t="shared" si="1"/>
        <v>6.1782877316858276E-3</v>
      </c>
    </row>
    <row r="65" spans="23:31" x14ac:dyDescent="0.25">
      <c r="W65" s="143">
        <v>42403</v>
      </c>
      <c r="X65" s="12">
        <v>11.67</v>
      </c>
      <c r="Y65" s="12">
        <v>11.68</v>
      </c>
      <c r="Z65" s="12">
        <v>11.02</v>
      </c>
      <c r="AA65" s="12">
        <v>11.46</v>
      </c>
      <c r="AB65" s="105">
        <v>69454600</v>
      </c>
      <c r="AC65" s="12">
        <v>11.33</v>
      </c>
      <c r="AD65" s="2">
        <f t="shared" si="0"/>
        <v>0.66000000000000014</v>
      </c>
      <c r="AE65" s="148">
        <f t="shared" si="1"/>
        <v>-4.3936731107205862E-3</v>
      </c>
    </row>
    <row r="66" spans="23:31" x14ac:dyDescent="0.25">
      <c r="W66" s="143">
        <v>42402</v>
      </c>
      <c r="X66" s="12">
        <v>11.95</v>
      </c>
      <c r="Y66" s="12">
        <v>12.08</v>
      </c>
      <c r="Z66" s="12">
        <v>11.45</v>
      </c>
      <c r="AA66" s="12">
        <v>11.51</v>
      </c>
      <c r="AB66" s="105">
        <v>55649200</v>
      </c>
      <c r="AC66" s="12">
        <v>11.38</v>
      </c>
      <c r="AD66" s="2">
        <f t="shared" si="0"/>
        <v>0.63000000000000078</v>
      </c>
      <c r="AE66" s="148">
        <f t="shared" si="1"/>
        <v>-4.690117252931314E-2</v>
      </c>
    </row>
    <row r="67" spans="23:31" x14ac:dyDescent="0.25">
      <c r="W67" s="143">
        <v>42401</v>
      </c>
      <c r="X67" s="12">
        <v>11.92</v>
      </c>
      <c r="Y67" s="12">
        <v>12.14</v>
      </c>
      <c r="Z67" s="12">
        <v>11.73</v>
      </c>
      <c r="AA67" s="12">
        <v>12.07</v>
      </c>
      <c r="AB67" s="105">
        <v>37301200</v>
      </c>
      <c r="AC67" s="12">
        <v>11.94</v>
      </c>
      <c r="AD67" s="2">
        <f t="shared" ref="AD67" si="6">Y67-Z67</f>
        <v>0.41000000000000014</v>
      </c>
      <c r="AE67" s="148" t="e">
        <f>AC67/#REF!-1</f>
        <v>#REF!</v>
      </c>
    </row>
    <row r="68" spans="23:31" x14ac:dyDescent="0.25">
      <c r="W68" s="143">
        <v>42398</v>
      </c>
      <c r="X68" s="12">
        <v>11.83</v>
      </c>
      <c r="Y68" s="12">
        <v>11.94</v>
      </c>
      <c r="Z68" s="12">
        <v>11.65</v>
      </c>
      <c r="AA68" s="12">
        <v>11.94</v>
      </c>
      <c r="AB68" s="105">
        <v>52137400</v>
      </c>
      <c r="AC68" s="12">
        <v>11.81</v>
      </c>
      <c r="AD68" s="2" t="e">
        <f>#REF!-#REF!</f>
        <v>#REF!</v>
      </c>
      <c r="AE68" s="148" t="e">
        <f>#REF!/#REF!-1</f>
        <v>#REF!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 t="e">
        <f>#REF!-#REF!</f>
        <v>#REF!</v>
      </c>
      <c r="AE69" s="148" t="e">
        <f>#REF!/AC69-1</f>
        <v>#REF!</v>
      </c>
    </row>
  </sheetData>
  <mergeCells count="1">
    <mergeCell ref="O40:P40"/>
  </mergeCells>
  <conditionalFormatting sqref="Q7">
    <cfRule type="expression" dxfId="451" priority="21">
      <formula>Q7&gt;0</formula>
    </cfRule>
    <cfRule type="expression" dxfId="450" priority="22">
      <formula>Q7&lt;0</formula>
    </cfRule>
  </conditionalFormatting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49" priority="15">
      <formula>F22&gt;0</formula>
    </cfRule>
    <cfRule type="expression" dxfId="448" priority="16">
      <formula>F22&lt;0</formula>
    </cfRule>
  </conditionalFormatting>
  <conditionalFormatting sqref="F27:F35">
    <cfRule type="expression" dxfId="447" priority="11">
      <formula>F27&gt;0</formula>
    </cfRule>
    <cfRule type="expression" dxfId="446" priority="12">
      <formula>F27&lt;0</formula>
    </cfRule>
  </conditionalFormatting>
  <conditionalFormatting sqref="F27:F35">
    <cfRule type="expression" dxfId="445" priority="13">
      <formula>F27&gt;0</formula>
    </cfRule>
    <cfRule type="expression" dxfId="444" priority="14">
      <formula>F27&lt;0</formula>
    </cfRule>
  </conditionalFormatting>
  <conditionalFormatting sqref="H22:H35">
    <cfRule type="expression" dxfId="443" priority="9">
      <formula>H22&gt;0</formula>
    </cfRule>
    <cfRule type="expression" dxfId="442" priority="10">
      <formula>H22&lt;0</formula>
    </cfRule>
  </conditionalFormatting>
  <conditionalFormatting sqref="F19:F21">
    <cfRule type="expression" dxfId="441" priority="7">
      <formula>F19&gt;0</formula>
    </cfRule>
    <cfRule type="expression" dxfId="440" priority="8">
      <formula>F19&lt;0</formula>
    </cfRule>
  </conditionalFormatting>
  <conditionalFormatting sqref="H19:H21">
    <cfRule type="expression" dxfId="439" priority="5">
      <formula>H19&gt;0</formula>
    </cfRule>
    <cfRule type="expression" dxfId="438" priority="6">
      <formula>H19&lt;0</formula>
    </cfRule>
  </conditionalFormatting>
  <conditionalFormatting sqref="F18">
    <cfRule type="expression" dxfId="437" priority="3">
      <formula>F18&gt;0</formula>
    </cfRule>
    <cfRule type="expression" dxfId="436" priority="4">
      <formula>F18&lt;0</formula>
    </cfRule>
  </conditionalFormatting>
  <conditionalFormatting sqref="H18">
    <cfRule type="expression" dxfId="435" priority="1">
      <formula>H18&gt;0</formula>
    </cfRule>
    <cfRule type="expression" dxfId="434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10.5703125" style="2" bestFit="1" customWidth="1"/>
    <col min="7" max="7" width="9.5703125" bestFit="1" customWidth="1"/>
    <col min="9" max="9" width="9.140625" style="9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7.5703125" style="37" customWidth="1"/>
    <col min="23" max="23" width="10.5703125" style="3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U1" s="36"/>
      <c r="W1" s="132" t="s">
        <v>116</v>
      </c>
      <c r="X1" s="121" t="s">
        <v>117</v>
      </c>
      <c r="Y1" s="121" t="s">
        <v>118</v>
      </c>
      <c r="Z1" s="121" t="s">
        <v>119</v>
      </c>
      <c r="AA1" s="121" t="s">
        <v>120</v>
      </c>
      <c r="AB1" s="118" t="s">
        <v>121</v>
      </c>
      <c r="AC1" s="118" t="s">
        <v>122</v>
      </c>
      <c r="AD1" s="13" t="s">
        <v>129</v>
      </c>
      <c r="AE1" s="13" t="s">
        <v>131</v>
      </c>
    </row>
    <row r="2" spans="1:42" x14ac:dyDescent="0.25">
      <c r="A2" s="6" t="s">
        <v>17</v>
      </c>
      <c r="B2" s="1">
        <v>42153</v>
      </c>
      <c r="C2" s="7">
        <v>1</v>
      </c>
      <c r="D2" s="89">
        <v>20.3</v>
      </c>
      <c r="E2" s="47">
        <v>0</v>
      </c>
      <c r="F2" s="47">
        <f>C2*D2</f>
        <v>20.3</v>
      </c>
      <c r="G2" s="84">
        <v>42235</v>
      </c>
      <c r="H2" s="7">
        <v>600</v>
      </c>
      <c r="I2" s="89">
        <v>17.55</v>
      </c>
      <c r="J2" s="47">
        <v>0.19</v>
      </c>
      <c r="K2" s="47">
        <f t="shared" ref="K2:K3" si="0">H2*I2-J2</f>
        <v>10529.81</v>
      </c>
      <c r="L2" t="s">
        <v>80</v>
      </c>
      <c r="O2" s="13" t="s">
        <v>57</v>
      </c>
      <c r="Q2">
        <f>C62-H62</f>
        <v>1500</v>
      </c>
      <c r="T2" s="13"/>
      <c r="W2" s="133">
        <v>42493</v>
      </c>
      <c r="X2" s="44">
        <v>15.22</v>
      </c>
      <c r="Y2" s="44">
        <v>15.25</v>
      </c>
      <c r="Z2" s="44">
        <v>14.77</v>
      </c>
      <c r="AA2" s="44">
        <v>15.01</v>
      </c>
      <c r="AB2" s="114">
        <v>4597700</v>
      </c>
      <c r="AC2" s="11">
        <v>15.01</v>
      </c>
      <c r="AD2" s="2">
        <f>Y2-Z2</f>
        <v>0.48000000000000043</v>
      </c>
      <c r="AE2" s="148">
        <f>AC2/AC3-1</f>
        <v>-2.0874103065883887E-2</v>
      </c>
    </row>
    <row r="3" spans="1:42" x14ac:dyDescent="0.25">
      <c r="A3" s="26" t="s">
        <v>71</v>
      </c>
      <c r="B3" s="1">
        <v>42164</v>
      </c>
      <c r="C3" s="7">
        <v>10</v>
      </c>
      <c r="D3" s="89">
        <v>19.79</v>
      </c>
      <c r="E3" s="47">
        <v>0</v>
      </c>
      <c r="F3" s="47">
        <f t="shared" ref="F3:F24" si="1">C3*D3</f>
        <v>197.89999999999998</v>
      </c>
      <c r="G3" s="84">
        <v>42235</v>
      </c>
      <c r="H3" s="7">
        <v>400</v>
      </c>
      <c r="I3" s="89">
        <v>17.559999999999999</v>
      </c>
      <c r="J3" s="47">
        <v>0.13</v>
      </c>
      <c r="K3" s="47">
        <f t="shared" si="0"/>
        <v>7023.869999999999</v>
      </c>
      <c r="O3" s="13" t="s">
        <v>75</v>
      </c>
      <c r="Q3" s="90">
        <f>(F62-K62)/Q2</f>
        <v>30.030579999999997</v>
      </c>
      <c r="W3" s="133">
        <v>42492</v>
      </c>
      <c r="X3" s="44">
        <v>15.74</v>
      </c>
      <c r="Y3" s="44">
        <v>15.83</v>
      </c>
      <c r="Z3" s="44">
        <v>15.26</v>
      </c>
      <c r="AA3" s="44">
        <v>15.33</v>
      </c>
      <c r="AB3" s="114">
        <v>3827900</v>
      </c>
      <c r="AC3" s="11">
        <v>15.33</v>
      </c>
      <c r="AD3" s="2">
        <f t="shared" ref="AD3:AD66" si="2">Y3-Z3</f>
        <v>0.57000000000000028</v>
      </c>
      <c r="AE3" s="148">
        <f t="shared" ref="AE3:AE66" si="3">AC3/AC4-1</f>
        <v>-2.8517110266159662E-2</v>
      </c>
      <c r="AJ3" s="262"/>
      <c r="AL3" s="260"/>
      <c r="AO3" s="260"/>
    </row>
    <row r="4" spans="1:42" x14ac:dyDescent="0.25">
      <c r="B4" s="1">
        <v>42164</v>
      </c>
      <c r="C4" s="7">
        <v>50</v>
      </c>
      <c r="D4" s="89">
        <v>19.7</v>
      </c>
      <c r="E4" s="47">
        <v>0</v>
      </c>
      <c r="F4" s="47">
        <f t="shared" si="1"/>
        <v>985</v>
      </c>
      <c r="G4" s="1">
        <v>42265</v>
      </c>
      <c r="H4" s="92">
        <v>411</v>
      </c>
      <c r="I4" s="89">
        <v>15.83</v>
      </c>
      <c r="J4" s="47">
        <v>0.12</v>
      </c>
      <c r="K4" s="47">
        <f t="shared" ref="K4:K15" si="4">H4*I4-J4</f>
        <v>6506.01</v>
      </c>
      <c r="O4" s="13" t="s">
        <v>66</v>
      </c>
      <c r="Q4" s="60">
        <v>15.01</v>
      </c>
      <c r="T4" s="1"/>
      <c r="W4" s="133">
        <v>42489</v>
      </c>
      <c r="X4" s="44">
        <v>14.25</v>
      </c>
      <c r="Y4" s="44">
        <v>15.84</v>
      </c>
      <c r="Z4" s="44">
        <v>14.25</v>
      </c>
      <c r="AA4" s="44">
        <v>15.78</v>
      </c>
      <c r="AB4" s="114">
        <v>5358500</v>
      </c>
      <c r="AC4" s="11">
        <v>15.78</v>
      </c>
      <c r="AD4" s="2">
        <f t="shared" si="2"/>
        <v>1.5899999999999999</v>
      </c>
      <c r="AE4" s="148">
        <f t="shared" si="3"/>
        <v>1.4790996784565857E-2</v>
      </c>
      <c r="AL4" s="260"/>
      <c r="AO4" s="260"/>
    </row>
    <row r="5" spans="1:42" x14ac:dyDescent="0.25">
      <c r="B5" s="1">
        <v>42166</v>
      </c>
      <c r="C5" s="7">
        <v>39</v>
      </c>
      <c r="D5" s="89">
        <v>19.25</v>
      </c>
      <c r="E5" s="47">
        <v>0</v>
      </c>
      <c r="F5" s="47">
        <f t="shared" si="1"/>
        <v>750.75</v>
      </c>
      <c r="G5" s="1">
        <v>42284</v>
      </c>
      <c r="H5" s="92">
        <v>650</v>
      </c>
      <c r="I5" s="89">
        <v>15.07</v>
      </c>
      <c r="J5" s="47">
        <v>0.18</v>
      </c>
      <c r="K5" s="47">
        <f t="shared" si="4"/>
        <v>9795.32</v>
      </c>
      <c r="O5" s="13" t="s">
        <v>67</v>
      </c>
      <c r="Q5" s="2">
        <f>Q4*Q2</f>
        <v>22515</v>
      </c>
      <c r="T5" s="1"/>
      <c r="W5" s="133">
        <v>42488</v>
      </c>
      <c r="X5" s="44">
        <v>15.66</v>
      </c>
      <c r="Y5" s="44">
        <v>16</v>
      </c>
      <c r="Z5" s="44">
        <v>15.46</v>
      </c>
      <c r="AA5" s="44">
        <v>15.55</v>
      </c>
      <c r="AB5" s="114">
        <v>5944800</v>
      </c>
      <c r="AC5" s="11">
        <v>15.55</v>
      </c>
      <c r="AD5" s="2">
        <f t="shared" si="2"/>
        <v>0.53999999999999915</v>
      </c>
      <c r="AE5" s="148">
        <f t="shared" si="3"/>
        <v>-6.4267352185087834E-4</v>
      </c>
      <c r="AL5" s="260"/>
      <c r="AO5" s="260"/>
    </row>
    <row r="6" spans="1:42" x14ac:dyDescent="0.25">
      <c r="B6" s="1">
        <v>42174</v>
      </c>
      <c r="C6" s="7">
        <v>20</v>
      </c>
      <c r="D6" s="89">
        <v>19.059999999999999</v>
      </c>
      <c r="E6" s="47">
        <v>0</v>
      </c>
      <c r="F6" s="47">
        <f t="shared" si="1"/>
        <v>381.2</v>
      </c>
      <c r="G6" s="1">
        <v>42284</v>
      </c>
      <c r="H6" s="92">
        <v>100</v>
      </c>
      <c r="I6" s="89">
        <v>15.25</v>
      </c>
      <c r="J6" s="47">
        <v>0.03</v>
      </c>
      <c r="K6" s="47">
        <f t="shared" si="4"/>
        <v>1524.97</v>
      </c>
      <c r="O6" s="13" t="s">
        <v>64</v>
      </c>
      <c r="Q6" s="2">
        <f>Q3*Q2</f>
        <v>45045.869999999995</v>
      </c>
      <c r="W6" s="133">
        <v>42487</v>
      </c>
      <c r="X6" s="44">
        <v>15.27</v>
      </c>
      <c r="Y6" s="44">
        <v>15.72</v>
      </c>
      <c r="Z6" s="44">
        <v>15.27</v>
      </c>
      <c r="AA6" s="44">
        <v>15.56</v>
      </c>
      <c r="AB6" s="114">
        <v>3082400</v>
      </c>
      <c r="AC6" s="11">
        <v>15.56</v>
      </c>
      <c r="AD6" s="2">
        <f t="shared" si="2"/>
        <v>0.45000000000000107</v>
      </c>
      <c r="AE6" s="148">
        <f t="shared" si="3"/>
        <v>2.166776099803025E-2</v>
      </c>
      <c r="AL6" s="260"/>
      <c r="AO6" s="260"/>
    </row>
    <row r="7" spans="1:42" ht="15.75" x14ac:dyDescent="0.25">
      <c r="B7" s="1">
        <v>42177</v>
      </c>
      <c r="C7" s="7">
        <v>20</v>
      </c>
      <c r="D7" s="89">
        <v>18.899999999999999</v>
      </c>
      <c r="E7" s="47">
        <v>0</v>
      </c>
      <c r="F7" s="47">
        <f t="shared" si="1"/>
        <v>378</v>
      </c>
      <c r="G7" s="1">
        <v>42285</v>
      </c>
      <c r="H7" s="92">
        <v>639</v>
      </c>
      <c r="I7" s="89">
        <v>15.95</v>
      </c>
      <c r="J7" s="47">
        <v>0.19</v>
      </c>
      <c r="K7" s="47">
        <f t="shared" si="4"/>
        <v>10191.859999999999</v>
      </c>
      <c r="O7" s="13" t="s">
        <v>65</v>
      </c>
      <c r="Q7" s="49">
        <f>Q5-Q6</f>
        <v>-22530.869999999995</v>
      </c>
      <c r="R7" s="208" t="s">
        <v>192</v>
      </c>
      <c r="W7" s="133">
        <v>42486</v>
      </c>
      <c r="X7" s="44">
        <v>15.08</v>
      </c>
      <c r="Y7" s="44">
        <v>15.32</v>
      </c>
      <c r="Z7" s="44">
        <v>14.93</v>
      </c>
      <c r="AA7" s="44">
        <v>15.23</v>
      </c>
      <c r="AB7" s="114">
        <v>3289800</v>
      </c>
      <c r="AC7" s="11">
        <v>15.23</v>
      </c>
      <c r="AD7" s="2">
        <f t="shared" si="2"/>
        <v>0.39000000000000057</v>
      </c>
      <c r="AE7" s="148">
        <f t="shared" si="3"/>
        <v>1.6010673782521634E-2</v>
      </c>
      <c r="AL7" s="260"/>
      <c r="AO7" s="260"/>
    </row>
    <row r="8" spans="1:42" x14ac:dyDescent="0.25">
      <c r="B8" s="1">
        <v>42185</v>
      </c>
      <c r="C8" s="7">
        <v>50</v>
      </c>
      <c r="D8" s="89">
        <v>18.72</v>
      </c>
      <c r="E8" s="47">
        <v>0</v>
      </c>
      <c r="F8" s="47">
        <f t="shared" si="1"/>
        <v>936</v>
      </c>
      <c r="G8" s="1">
        <v>42291</v>
      </c>
      <c r="H8" s="92">
        <v>1009</v>
      </c>
      <c r="I8" s="89">
        <v>16.48</v>
      </c>
      <c r="J8" s="47">
        <v>0.31</v>
      </c>
      <c r="K8" s="47">
        <f t="shared" si="4"/>
        <v>16628.009999999998</v>
      </c>
      <c r="O8" s="13" t="s">
        <v>90</v>
      </c>
      <c r="Q8" s="148">
        <f>(Q4-Q3)/Q3</f>
        <v>-0.50017615377391977</v>
      </c>
      <c r="R8" s="178"/>
      <c r="W8" s="133">
        <v>42485</v>
      </c>
      <c r="X8" s="44">
        <v>15.3</v>
      </c>
      <c r="Y8" s="44">
        <v>15.49</v>
      </c>
      <c r="Z8" s="44">
        <v>14.94</v>
      </c>
      <c r="AA8" s="44">
        <v>14.99</v>
      </c>
      <c r="AB8" s="114">
        <v>2959200</v>
      </c>
      <c r="AC8" s="11">
        <v>14.99</v>
      </c>
      <c r="AD8" s="2">
        <f t="shared" si="2"/>
        <v>0.55000000000000071</v>
      </c>
      <c r="AE8" s="148">
        <f t="shared" si="3"/>
        <v>-2.7255029201816994E-2</v>
      </c>
      <c r="AL8" s="260"/>
      <c r="AO8" s="260"/>
    </row>
    <row r="9" spans="1:42" x14ac:dyDescent="0.25">
      <c r="B9" s="1">
        <v>42187</v>
      </c>
      <c r="C9">
        <v>1000</v>
      </c>
      <c r="D9" s="90">
        <v>18.45</v>
      </c>
      <c r="E9" s="2">
        <v>0</v>
      </c>
      <c r="F9" s="2">
        <f t="shared" si="1"/>
        <v>18450</v>
      </c>
      <c r="G9" s="1">
        <v>42327</v>
      </c>
      <c r="H9" s="92">
        <v>3006</v>
      </c>
      <c r="I9" s="89">
        <v>14.75</v>
      </c>
      <c r="J9" s="47">
        <v>0.82</v>
      </c>
      <c r="K9" s="47">
        <f t="shared" si="4"/>
        <v>44337.68</v>
      </c>
      <c r="W9" s="133">
        <v>42482</v>
      </c>
      <c r="X9" s="44">
        <v>15.63</v>
      </c>
      <c r="Y9" s="44">
        <v>15.82</v>
      </c>
      <c r="Z9" s="44">
        <v>15.38</v>
      </c>
      <c r="AA9" s="44">
        <v>15.41</v>
      </c>
      <c r="AB9" s="114">
        <v>3160100</v>
      </c>
      <c r="AC9" s="11">
        <v>15.41</v>
      </c>
      <c r="AD9" s="2">
        <f t="shared" si="2"/>
        <v>0.4399999999999995</v>
      </c>
      <c r="AE9" s="148">
        <f t="shared" si="3"/>
        <v>-1.0276172125883165E-2</v>
      </c>
      <c r="AL9" s="260"/>
      <c r="AO9" s="260"/>
    </row>
    <row r="10" spans="1:42" x14ac:dyDescent="0.25">
      <c r="B10" s="1">
        <v>42187</v>
      </c>
      <c r="C10">
        <v>2000</v>
      </c>
      <c r="D10" s="90">
        <v>18.399999999999999</v>
      </c>
      <c r="E10" s="2">
        <v>0</v>
      </c>
      <c r="F10" s="2">
        <f t="shared" si="1"/>
        <v>36800</v>
      </c>
      <c r="G10" s="1">
        <v>42331</v>
      </c>
      <c r="H10" s="92">
        <v>1000</v>
      </c>
      <c r="I10" s="89">
        <v>14.55</v>
      </c>
      <c r="J10" s="47">
        <v>0.27</v>
      </c>
      <c r="K10" s="47">
        <f t="shared" si="4"/>
        <v>14549.73</v>
      </c>
      <c r="W10" s="133">
        <v>42481</v>
      </c>
      <c r="X10" s="44">
        <v>15.4</v>
      </c>
      <c r="Y10" s="44">
        <v>15.65</v>
      </c>
      <c r="Z10" s="44">
        <v>15.28</v>
      </c>
      <c r="AA10" s="44">
        <v>15.57</v>
      </c>
      <c r="AB10" s="114">
        <v>4975800</v>
      </c>
      <c r="AC10" s="11">
        <v>15.57</v>
      </c>
      <c r="AD10" s="2">
        <f t="shared" si="2"/>
        <v>0.37000000000000099</v>
      </c>
      <c r="AE10" s="148">
        <f t="shared" si="3"/>
        <v>8.4196891191710144E-3</v>
      </c>
      <c r="AL10" s="260"/>
      <c r="AO10" s="260"/>
    </row>
    <row r="11" spans="1:42" x14ac:dyDescent="0.25">
      <c r="B11" s="1">
        <v>42187</v>
      </c>
      <c r="C11">
        <v>210</v>
      </c>
      <c r="D11" s="90">
        <v>18.12</v>
      </c>
      <c r="E11" s="2">
        <v>0</v>
      </c>
      <c r="F11" s="2">
        <f t="shared" si="1"/>
        <v>3805.2000000000003</v>
      </c>
      <c r="G11" s="1">
        <v>42341</v>
      </c>
      <c r="H11" s="92">
        <v>1000</v>
      </c>
      <c r="I11" s="89">
        <v>14.78</v>
      </c>
      <c r="J11" s="47">
        <v>0.28000000000000003</v>
      </c>
      <c r="K11" s="47">
        <f t="shared" si="4"/>
        <v>14779.72</v>
      </c>
      <c r="T11" s="13"/>
      <c r="W11" s="133">
        <v>42480</v>
      </c>
      <c r="X11" s="44">
        <v>15.66</v>
      </c>
      <c r="Y11" s="44">
        <v>15.66</v>
      </c>
      <c r="Z11" s="44">
        <v>15.37</v>
      </c>
      <c r="AA11" s="44">
        <v>15.44</v>
      </c>
      <c r="AB11" s="114">
        <v>5675000</v>
      </c>
      <c r="AC11" s="11">
        <v>15.44</v>
      </c>
      <c r="AD11" s="2">
        <f t="shared" si="2"/>
        <v>0.29000000000000092</v>
      </c>
      <c r="AE11" s="148">
        <f t="shared" si="3"/>
        <v>-1.8436109345200347E-2</v>
      </c>
      <c r="AL11" s="260"/>
      <c r="AO11" s="260"/>
    </row>
    <row r="12" spans="1:42" x14ac:dyDescent="0.25">
      <c r="B12" s="1">
        <v>42207</v>
      </c>
      <c r="C12" s="7">
        <v>30</v>
      </c>
      <c r="D12" s="89">
        <v>17.3</v>
      </c>
      <c r="E12" s="47">
        <v>0</v>
      </c>
      <c r="F12" s="47">
        <f t="shared" si="1"/>
        <v>519</v>
      </c>
      <c r="G12" s="1">
        <v>42341</v>
      </c>
      <c r="H12" s="92">
        <v>100</v>
      </c>
      <c r="I12" s="89">
        <v>14.8</v>
      </c>
      <c r="J12" s="47">
        <v>0.03</v>
      </c>
      <c r="K12" s="47">
        <f t="shared" si="4"/>
        <v>1479.97</v>
      </c>
      <c r="W12" s="133">
        <v>42479</v>
      </c>
      <c r="X12" s="44">
        <v>15.33</v>
      </c>
      <c r="Y12" s="44">
        <v>15.76</v>
      </c>
      <c r="Z12" s="44">
        <v>15.17</v>
      </c>
      <c r="AA12" s="44">
        <v>15.73</v>
      </c>
      <c r="AB12" s="114">
        <v>4362400</v>
      </c>
      <c r="AC12" s="11">
        <v>15.73</v>
      </c>
      <c r="AD12" s="2">
        <f t="shared" si="2"/>
        <v>0.58999999999999986</v>
      </c>
      <c r="AE12" s="148">
        <f t="shared" si="3"/>
        <v>3.2829940906106359E-2</v>
      </c>
      <c r="AL12" s="260"/>
      <c r="AO12" s="260"/>
    </row>
    <row r="13" spans="1:42" x14ac:dyDescent="0.25">
      <c r="B13" s="1">
        <v>42207</v>
      </c>
      <c r="C13" s="4">
        <v>20</v>
      </c>
      <c r="D13" s="268">
        <v>17.399999999999999</v>
      </c>
      <c r="E13" s="3">
        <v>0</v>
      </c>
      <c r="F13" s="3">
        <f t="shared" si="1"/>
        <v>348</v>
      </c>
      <c r="G13" s="1">
        <v>42361</v>
      </c>
      <c r="H13" s="92">
        <v>500</v>
      </c>
      <c r="I13" s="89">
        <v>12.65</v>
      </c>
      <c r="J13" s="47">
        <v>0.12</v>
      </c>
      <c r="K13" s="47">
        <f t="shared" si="4"/>
        <v>6324.88</v>
      </c>
      <c r="W13" s="133">
        <v>42478</v>
      </c>
      <c r="X13" s="44">
        <v>14.81</v>
      </c>
      <c r="Y13" s="44">
        <v>15.29</v>
      </c>
      <c r="Z13" s="44">
        <v>14.75</v>
      </c>
      <c r="AA13" s="44">
        <v>15.23</v>
      </c>
      <c r="AB13" s="114">
        <v>4816900</v>
      </c>
      <c r="AC13" s="11">
        <v>15.23</v>
      </c>
      <c r="AD13" s="2">
        <f t="shared" si="2"/>
        <v>0.53999999999999915</v>
      </c>
      <c r="AE13" s="148">
        <f t="shared" si="3"/>
        <v>1.736806947227798E-2</v>
      </c>
    </row>
    <row r="14" spans="1:42" x14ac:dyDescent="0.25">
      <c r="B14" s="1">
        <v>42208</v>
      </c>
      <c r="C14" s="7">
        <v>100</v>
      </c>
      <c r="D14" s="89">
        <v>17.100000000000001</v>
      </c>
      <c r="E14" s="47">
        <v>0</v>
      </c>
      <c r="F14" s="47">
        <f t="shared" si="1"/>
        <v>1710.0000000000002</v>
      </c>
      <c r="G14" s="426">
        <v>42361</v>
      </c>
      <c r="H14" s="92">
        <v>1500</v>
      </c>
      <c r="I14" s="89">
        <v>12.77</v>
      </c>
      <c r="J14" s="47">
        <v>1.64</v>
      </c>
      <c r="K14" s="47">
        <f t="shared" si="4"/>
        <v>19153.36</v>
      </c>
      <c r="W14" s="133">
        <v>42475</v>
      </c>
      <c r="X14" s="44">
        <v>14.9</v>
      </c>
      <c r="Y14" s="44">
        <v>15.07</v>
      </c>
      <c r="Z14" s="44">
        <v>14.9</v>
      </c>
      <c r="AA14" s="44">
        <v>14.97</v>
      </c>
      <c r="AB14" s="114">
        <v>2119000</v>
      </c>
      <c r="AC14" s="11">
        <v>14.97</v>
      </c>
      <c r="AD14" s="2">
        <f t="shared" si="2"/>
        <v>0.16999999999999993</v>
      </c>
      <c r="AE14" s="148">
        <f t="shared" si="3"/>
        <v>6.6844919786102075E-4</v>
      </c>
    </row>
    <row r="15" spans="1:42" x14ac:dyDescent="0.25">
      <c r="B15" s="1">
        <v>42208</v>
      </c>
      <c r="C15" s="7">
        <v>50</v>
      </c>
      <c r="D15" s="89">
        <v>16.96</v>
      </c>
      <c r="E15" s="47">
        <v>0</v>
      </c>
      <c r="F15" s="47">
        <f t="shared" si="1"/>
        <v>848</v>
      </c>
      <c r="G15" s="426"/>
      <c r="H15" s="198">
        <v>3000</v>
      </c>
      <c r="I15" s="90">
        <v>12.77</v>
      </c>
      <c r="J15" s="2">
        <v>0</v>
      </c>
      <c r="K15" s="2">
        <f t="shared" si="4"/>
        <v>38310</v>
      </c>
      <c r="V15" s="2"/>
      <c r="W15" s="133">
        <v>42474</v>
      </c>
      <c r="X15" s="44">
        <v>14.92</v>
      </c>
      <c r="Y15" s="44">
        <v>15.02</v>
      </c>
      <c r="Z15" s="44">
        <v>14.81</v>
      </c>
      <c r="AA15" s="44">
        <v>14.96</v>
      </c>
      <c r="AB15" s="114">
        <v>3038200</v>
      </c>
      <c r="AC15" s="11">
        <v>14.96</v>
      </c>
      <c r="AD15" s="2">
        <f t="shared" si="2"/>
        <v>0.20999999999999908</v>
      </c>
      <c r="AE15" s="148">
        <f t="shared" si="3"/>
        <v>3.3534540576793948E-3</v>
      </c>
      <c r="AL15" s="260"/>
      <c r="AO15" s="260"/>
      <c r="AP15" s="260"/>
    </row>
    <row r="16" spans="1:42" x14ac:dyDescent="0.25">
      <c r="B16" s="1">
        <v>42222</v>
      </c>
      <c r="C16" s="7">
        <v>200</v>
      </c>
      <c r="D16" s="89">
        <v>17.739999999999998</v>
      </c>
      <c r="E16" s="47">
        <v>0</v>
      </c>
      <c r="F16" s="47">
        <f t="shared" si="1"/>
        <v>3547.9999999999995</v>
      </c>
      <c r="G16" s="426"/>
      <c r="H16" s="92">
        <v>500</v>
      </c>
      <c r="I16" s="89">
        <v>12.77</v>
      </c>
      <c r="J16" s="47">
        <v>0</v>
      </c>
      <c r="K16" s="47">
        <f t="shared" ref="K16" si="5">H16*I16-J16</f>
        <v>6385</v>
      </c>
      <c r="V16" s="2"/>
      <c r="W16" s="133">
        <v>42473</v>
      </c>
      <c r="X16" s="44">
        <v>14.89</v>
      </c>
      <c r="Y16" s="44">
        <v>15.05</v>
      </c>
      <c r="Z16" s="44">
        <v>14.76</v>
      </c>
      <c r="AA16" s="44">
        <v>14.91</v>
      </c>
      <c r="AB16" s="114">
        <v>3816500</v>
      </c>
      <c r="AC16" s="11">
        <v>14.91</v>
      </c>
      <c r="AD16" s="2">
        <f t="shared" si="2"/>
        <v>0.29000000000000092</v>
      </c>
      <c r="AE16" s="148">
        <f t="shared" si="3"/>
        <v>4.0404040404040664E-3</v>
      </c>
    </row>
    <row r="17" spans="2:42" x14ac:dyDescent="0.25">
      <c r="B17" s="84">
        <v>42222</v>
      </c>
      <c r="C17" s="4">
        <v>200</v>
      </c>
      <c r="D17" s="268">
        <v>17.850000000000001</v>
      </c>
      <c r="E17" s="3">
        <v>0</v>
      </c>
      <c r="F17" s="3">
        <f t="shared" si="1"/>
        <v>3570.0000000000005</v>
      </c>
      <c r="G17" s="426"/>
      <c r="H17" s="92">
        <v>500</v>
      </c>
      <c r="I17" s="89">
        <v>12.77</v>
      </c>
      <c r="J17" s="47">
        <v>0</v>
      </c>
      <c r="K17" s="47">
        <f t="shared" ref="K17:K19" si="6">H17*I17-J17</f>
        <v>6385</v>
      </c>
      <c r="V17" s="2"/>
      <c r="W17" s="133">
        <v>42472</v>
      </c>
      <c r="X17" s="44">
        <v>14.53</v>
      </c>
      <c r="Y17" s="44">
        <v>14.89</v>
      </c>
      <c r="Z17" s="44">
        <v>14.43</v>
      </c>
      <c r="AA17" s="44">
        <v>14.85</v>
      </c>
      <c r="AB17" s="114">
        <v>6073500</v>
      </c>
      <c r="AC17" s="11">
        <v>14.85</v>
      </c>
      <c r="AD17" s="2">
        <f t="shared" si="2"/>
        <v>0.46000000000000085</v>
      </c>
      <c r="AE17" s="148">
        <f t="shared" si="3"/>
        <v>2.4844720496894457E-2</v>
      </c>
      <c r="AL17" s="260"/>
      <c r="AO17" s="260"/>
      <c r="AP17" s="260"/>
    </row>
    <row r="18" spans="2:42" x14ac:dyDescent="0.25">
      <c r="B18" s="84">
        <v>42223</v>
      </c>
      <c r="C18" s="4">
        <v>300</v>
      </c>
      <c r="D18" s="268">
        <v>17.149999999999999</v>
      </c>
      <c r="E18" s="3">
        <v>0</v>
      </c>
      <c r="F18" s="3">
        <f t="shared" si="1"/>
        <v>5145</v>
      </c>
      <c r="G18" s="426"/>
      <c r="H18" s="92">
        <v>500</v>
      </c>
      <c r="I18" s="89">
        <v>12.77</v>
      </c>
      <c r="J18" s="47">
        <v>0</v>
      </c>
      <c r="K18" s="47">
        <f t="shared" si="6"/>
        <v>6385</v>
      </c>
      <c r="V18" s="2"/>
      <c r="W18" s="133">
        <v>42471</v>
      </c>
      <c r="X18" s="44">
        <v>14.46</v>
      </c>
      <c r="Y18" s="44">
        <v>14.71</v>
      </c>
      <c r="Z18" s="44">
        <v>14.32</v>
      </c>
      <c r="AA18" s="44">
        <v>14.49</v>
      </c>
      <c r="AB18" s="114">
        <v>5909500</v>
      </c>
      <c r="AC18" s="11">
        <v>14.49</v>
      </c>
      <c r="AD18" s="2">
        <f t="shared" si="2"/>
        <v>0.39000000000000057</v>
      </c>
      <c r="AE18" s="148">
        <f t="shared" si="3"/>
        <v>6.9492703266156308E-3</v>
      </c>
    </row>
    <row r="19" spans="2:42" x14ac:dyDescent="0.25">
      <c r="B19" s="84">
        <v>42223</v>
      </c>
      <c r="C19" s="7">
        <v>200</v>
      </c>
      <c r="D19" s="89">
        <v>17.170000000000002</v>
      </c>
      <c r="E19" s="47">
        <v>0</v>
      </c>
      <c r="F19" s="47">
        <f t="shared" si="1"/>
        <v>3434.0000000000005</v>
      </c>
      <c r="G19" s="426"/>
      <c r="H19" s="198">
        <v>1000</v>
      </c>
      <c r="I19" s="268">
        <v>12.77</v>
      </c>
      <c r="J19" s="3">
        <v>0</v>
      </c>
      <c r="K19" s="3">
        <f t="shared" si="6"/>
        <v>12770</v>
      </c>
      <c r="W19" s="133">
        <v>42468</v>
      </c>
      <c r="X19" s="44">
        <v>14.41</v>
      </c>
      <c r="Y19" s="44">
        <v>14.71</v>
      </c>
      <c r="Z19" s="44">
        <v>14.28</v>
      </c>
      <c r="AA19" s="44">
        <v>14.39</v>
      </c>
      <c r="AB19" s="114">
        <v>3784700</v>
      </c>
      <c r="AC19" s="11">
        <v>14.39</v>
      </c>
      <c r="AD19" s="2">
        <f t="shared" si="2"/>
        <v>0.43000000000000149</v>
      </c>
      <c r="AE19" s="148">
        <f t="shared" si="3"/>
        <v>1.1243851018974071E-2</v>
      </c>
      <c r="AL19" s="260"/>
      <c r="AO19" s="260"/>
    </row>
    <row r="20" spans="2:42" x14ac:dyDescent="0.25">
      <c r="B20" s="84">
        <v>42223</v>
      </c>
      <c r="C20" s="7">
        <v>100</v>
      </c>
      <c r="D20" s="89">
        <v>17.37</v>
      </c>
      <c r="E20" s="47">
        <v>0</v>
      </c>
      <c r="F20" s="47">
        <f t="shared" si="1"/>
        <v>1737</v>
      </c>
      <c r="G20" s="1">
        <v>42362</v>
      </c>
      <c r="H20" s="92">
        <v>2500</v>
      </c>
      <c r="I20" s="89">
        <v>13.5</v>
      </c>
      <c r="J20" s="47">
        <v>0.62</v>
      </c>
      <c r="K20" s="47">
        <f t="shared" ref="K20:K28" si="7">H20*I20-J20</f>
        <v>33749.379999999997</v>
      </c>
      <c r="W20" s="133">
        <v>42467</v>
      </c>
      <c r="X20" s="44">
        <v>14.3</v>
      </c>
      <c r="Y20" s="44">
        <v>14.83</v>
      </c>
      <c r="Z20" s="44">
        <v>14.11</v>
      </c>
      <c r="AA20" s="44">
        <v>14.23</v>
      </c>
      <c r="AB20" s="114">
        <v>5665300</v>
      </c>
      <c r="AC20" s="11">
        <v>14.23</v>
      </c>
      <c r="AD20" s="2">
        <f t="shared" si="2"/>
        <v>0.72000000000000064</v>
      </c>
      <c r="AE20" s="148">
        <f t="shared" si="3"/>
        <v>-7.670850767085069E-3</v>
      </c>
    </row>
    <row r="21" spans="2:42" x14ac:dyDescent="0.25">
      <c r="B21" s="84">
        <v>42227</v>
      </c>
      <c r="C21" s="7">
        <v>100</v>
      </c>
      <c r="D21" s="89">
        <v>17.100000000000001</v>
      </c>
      <c r="E21" s="47">
        <v>0</v>
      </c>
      <c r="F21" s="47">
        <f t="shared" si="1"/>
        <v>1710.0000000000002</v>
      </c>
      <c r="G21" s="1">
        <v>42398</v>
      </c>
      <c r="H21" s="92">
        <v>200</v>
      </c>
      <c r="I21" s="89">
        <v>15.26</v>
      </c>
      <c r="J21" s="47">
        <v>0.06</v>
      </c>
      <c r="K21" s="47">
        <f t="shared" si="7"/>
        <v>3051.94</v>
      </c>
      <c r="W21" s="133">
        <v>42466</v>
      </c>
      <c r="X21" s="44">
        <v>14.3</v>
      </c>
      <c r="Y21" s="44">
        <v>14.41</v>
      </c>
      <c r="Z21" s="44">
        <v>13.93</v>
      </c>
      <c r="AA21" s="44">
        <v>14.34</v>
      </c>
      <c r="AB21" s="114">
        <v>3521100</v>
      </c>
      <c r="AC21" s="11">
        <v>14.34</v>
      </c>
      <c r="AD21" s="2">
        <f t="shared" si="2"/>
        <v>0.48000000000000043</v>
      </c>
      <c r="AE21" s="148">
        <f t="shared" si="3"/>
        <v>4.2016806722688926E-3</v>
      </c>
    </row>
    <row r="22" spans="2:42" x14ac:dyDescent="0.25">
      <c r="B22" s="84">
        <v>42229</v>
      </c>
      <c r="C22" s="7">
        <v>100</v>
      </c>
      <c r="D22" s="89">
        <v>16.89</v>
      </c>
      <c r="E22" s="47">
        <v>0</v>
      </c>
      <c r="F22" s="47">
        <f t="shared" si="1"/>
        <v>1689</v>
      </c>
      <c r="G22" s="1">
        <v>42412</v>
      </c>
      <c r="H22" s="92">
        <v>200</v>
      </c>
      <c r="I22" s="89">
        <v>12.65</v>
      </c>
      <c r="J22" s="47">
        <v>0.06</v>
      </c>
      <c r="K22" s="47">
        <f t="shared" si="7"/>
        <v>2529.94</v>
      </c>
      <c r="W22" s="133">
        <v>42465</v>
      </c>
      <c r="X22" s="44">
        <v>14.63</v>
      </c>
      <c r="Y22" s="44">
        <v>14.71</v>
      </c>
      <c r="Z22" s="44">
        <v>14.22</v>
      </c>
      <c r="AA22" s="44">
        <v>14.28</v>
      </c>
      <c r="AB22" s="114">
        <v>5389200</v>
      </c>
      <c r="AC22" s="11">
        <v>14.28</v>
      </c>
      <c r="AD22" s="2">
        <f t="shared" si="2"/>
        <v>0.49000000000000021</v>
      </c>
      <c r="AE22" s="148">
        <f t="shared" si="3"/>
        <v>-2.9891304347826164E-2</v>
      </c>
    </row>
    <row r="23" spans="2:42" x14ac:dyDescent="0.25">
      <c r="B23" s="1">
        <v>42233</v>
      </c>
      <c r="C23" s="7">
        <v>100</v>
      </c>
      <c r="D23" s="89">
        <v>16.5</v>
      </c>
      <c r="E23" s="47">
        <v>0</v>
      </c>
      <c r="F23" s="47">
        <f t="shared" si="1"/>
        <v>1650</v>
      </c>
      <c r="G23" s="1">
        <v>42416</v>
      </c>
      <c r="H23" s="92">
        <v>250</v>
      </c>
      <c r="I23" s="89">
        <v>13.05</v>
      </c>
      <c r="J23" s="47">
        <v>7.0000000000000007E-2</v>
      </c>
      <c r="K23" s="47">
        <f t="shared" si="7"/>
        <v>3262.43</v>
      </c>
      <c r="M23" s="2"/>
      <c r="W23" s="133">
        <v>42464</v>
      </c>
      <c r="X23" s="44">
        <v>15.36</v>
      </c>
      <c r="Y23" s="44">
        <v>15.44</v>
      </c>
      <c r="Z23" s="44">
        <v>14.65</v>
      </c>
      <c r="AA23" s="44">
        <v>14.72</v>
      </c>
      <c r="AB23" s="114">
        <v>3849800</v>
      </c>
      <c r="AC23" s="11">
        <v>14.72</v>
      </c>
      <c r="AD23" s="2">
        <f t="shared" si="2"/>
        <v>0.78999999999999915</v>
      </c>
      <c r="AE23" s="148">
        <f t="shared" si="3"/>
        <v>-4.4776119402985093E-2</v>
      </c>
    </row>
    <row r="24" spans="2:42" x14ac:dyDescent="0.25">
      <c r="B24" s="1">
        <v>42234</v>
      </c>
      <c r="C24" s="4">
        <v>100</v>
      </c>
      <c r="D24" s="268">
        <v>16.600000000000001</v>
      </c>
      <c r="E24" s="3">
        <v>0</v>
      </c>
      <c r="F24" s="3">
        <f t="shared" si="1"/>
        <v>1660.0000000000002</v>
      </c>
      <c r="G24" s="1">
        <v>42426</v>
      </c>
      <c r="H24" s="92">
        <v>500</v>
      </c>
      <c r="I24" s="89">
        <v>12.65</v>
      </c>
      <c r="J24" s="47">
        <v>0.14000000000000001</v>
      </c>
      <c r="K24" s="47">
        <f t="shared" si="7"/>
        <v>6324.86</v>
      </c>
      <c r="W24" s="133">
        <v>42461</v>
      </c>
      <c r="X24" s="44">
        <v>14.92</v>
      </c>
      <c r="Y24" s="44">
        <v>15.52</v>
      </c>
      <c r="Z24" s="44">
        <v>14.87</v>
      </c>
      <c r="AA24" s="44">
        <v>15.41</v>
      </c>
      <c r="AB24" s="114">
        <v>4098000</v>
      </c>
      <c r="AC24" s="11">
        <v>15.41</v>
      </c>
      <c r="AD24" s="2">
        <f t="shared" si="2"/>
        <v>0.65000000000000036</v>
      </c>
      <c r="AE24" s="148">
        <f t="shared" si="3"/>
        <v>1.5820698747528006E-2</v>
      </c>
    </row>
    <row r="25" spans="2:42" x14ac:dyDescent="0.25">
      <c r="B25" s="1">
        <v>42244</v>
      </c>
      <c r="C25" s="7">
        <v>200</v>
      </c>
      <c r="D25" s="89">
        <v>15.4</v>
      </c>
      <c r="E25" s="47">
        <v>0</v>
      </c>
      <c r="F25" s="47">
        <f t="shared" ref="F25:F36" si="8">C25*D25</f>
        <v>3080</v>
      </c>
      <c r="G25" s="1">
        <v>42431</v>
      </c>
      <c r="H25" s="92">
        <v>500</v>
      </c>
      <c r="I25" s="89">
        <v>13.25</v>
      </c>
      <c r="J25" s="47">
        <v>0.14000000000000001</v>
      </c>
      <c r="K25" s="47">
        <f t="shared" si="7"/>
        <v>6624.86</v>
      </c>
      <c r="W25" s="133">
        <v>42460</v>
      </c>
      <c r="X25" s="44">
        <v>14.78</v>
      </c>
      <c r="Y25" s="44">
        <v>15.18</v>
      </c>
      <c r="Z25" s="44">
        <v>14.72</v>
      </c>
      <c r="AA25" s="44">
        <v>15.17</v>
      </c>
      <c r="AB25" s="114">
        <v>3069000</v>
      </c>
      <c r="AC25" s="11">
        <v>15.17</v>
      </c>
      <c r="AD25" s="2">
        <f t="shared" si="2"/>
        <v>0.45999999999999908</v>
      </c>
      <c r="AE25" s="148">
        <f t="shared" si="3"/>
        <v>2.7081922816519999E-2</v>
      </c>
      <c r="AL25" s="260"/>
      <c r="AO25" s="260"/>
    </row>
    <row r="26" spans="2:42" x14ac:dyDescent="0.25">
      <c r="B26" s="1">
        <v>42257</v>
      </c>
      <c r="C26" s="7">
        <v>200</v>
      </c>
      <c r="D26" s="89">
        <v>15.02</v>
      </c>
      <c r="E26" s="47">
        <v>0</v>
      </c>
      <c r="F26" s="47">
        <f t="shared" si="8"/>
        <v>3004</v>
      </c>
      <c r="G26" s="1">
        <v>42460</v>
      </c>
      <c r="H26" s="7">
        <v>500</v>
      </c>
      <c r="I26" s="89">
        <v>14.95</v>
      </c>
      <c r="J26" s="47">
        <v>0.16</v>
      </c>
      <c r="K26" s="47">
        <f t="shared" si="7"/>
        <v>7474.84</v>
      </c>
      <c r="W26" s="133">
        <v>42459</v>
      </c>
      <c r="X26" s="44">
        <v>14.71</v>
      </c>
      <c r="Y26" s="44">
        <v>14.92</v>
      </c>
      <c r="Z26" s="44">
        <v>14.61</v>
      </c>
      <c r="AA26" s="44">
        <v>14.77</v>
      </c>
      <c r="AB26" s="114">
        <v>3346500</v>
      </c>
      <c r="AC26" s="11">
        <v>14.77</v>
      </c>
      <c r="AD26" s="2">
        <f t="shared" si="2"/>
        <v>0.3100000000000005</v>
      </c>
      <c r="AE26" s="148">
        <f t="shared" si="3"/>
        <v>1.1643835616438336E-2</v>
      </c>
    </row>
    <row r="27" spans="2:42" x14ac:dyDescent="0.25">
      <c r="B27" s="1">
        <v>42270</v>
      </c>
      <c r="C27" s="7">
        <v>100</v>
      </c>
      <c r="D27" s="89">
        <v>15.55</v>
      </c>
      <c r="E27" s="47">
        <v>0</v>
      </c>
      <c r="F27" s="47">
        <f t="shared" si="8"/>
        <v>1555</v>
      </c>
      <c r="G27" s="1">
        <v>42479</v>
      </c>
      <c r="H27" s="92">
        <v>500</v>
      </c>
      <c r="I27" s="89">
        <v>15.75</v>
      </c>
      <c r="J27" s="47">
        <v>0.17</v>
      </c>
      <c r="K27" s="47">
        <f t="shared" si="7"/>
        <v>7874.83</v>
      </c>
      <c r="W27" s="133">
        <v>42458</v>
      </c>
      <c r="X27" s="44">
        <v>14.25</v>
      </c>
      <c r="Y27" s="44">
        <v>14.62</v>
      </c>
      <c r="Z27" s="44">
        <v>13.99</v>
      </c>
      <c r="AA27" s="44">
        <v>14.6</v>
      </c>
      <c r="AB27" s="114">
        <v>3446000</v>
      </c>
      <c r="AC27" s="11">
        <v>14.6</v>
      </c>
      <c r="AD27" s="2">
        <f t="shared" si="2"/>
        <v>0.62999999999999901</v>
      </c>
      <c r="AE27" s="148">
        <f t="shared" si="3"/>
        <v>1.8841591067690233E-2</v>
      </c>
      <c r="AL27" s="260"/>
      <c r="AO27" s="260"/>
    </row>
    <row r="28" spans="2:42" x14ac:dyDescent="0.25">
      <c r="B28" s="1">
        <v>42270</v>
      </c>
      <c r="C28" s="7">
        <v>400</v>
      </c>
      <c r="D28" s="89">
        <v>15.52</v>
      </c>
      <c r="E28" s="47">
        <v>0</v>
      </c>
      <c r="F28" s="47">
        <f t="shared" si="8"/>
        <v>6208</v>
      </c>
      <c r="G28" s="1">
        <v>42488</v>
      </c>
      <c r="H28" s="92">
        <v>500</v>
      </c>
      <c r="I28" s="89">
        <v>15.85</v>
      </c>
      <c r="J28" s="47">
        <v>0.17</v>
      </c>
      <c r="K28" s="47">
        <f t="shared" si="7"/>
        <v>7924.83</v>
      </c>
      <c r="W28" s="133">
        <v>42457</v>
      </c>
      <c r="X28" s="44">
        <v>14.25</v>
      </c>
      <c r="Y28" s="44">
        <v>14.35</v>
      </c>
      <c r="Z28" s="44">
        <v>13.93</v>
      </c>
      <c r="AA28" s="44">
        <v>14.33</v>
      </c>
      <c r="AB28" s="114">
        <v>1847100</v>
      </c>
      <c r="AC28" s="11">
        <v>14.33</v>
      </c>
      <c r="AD28" s="2">
        <f t="shared" si="2"/>
        <v>0.41999999999999993</v>
      </c>
      <c r="AE28" s="148">
        <f t="shared" si="3"/>
        <v>1.0578279266572732E-2</v>
      </c>
    </row>
    <row r="29" spans="2:42" x14ac:dyDescent="0.25">
      <c r="B29" s="1">
        <v>42272</v>
      </c>
      <c r="C29" s="7">
        <v>100</v>
      </c>
      <c r="D29" s="89">
        <v>14.95</v>
      </c>
      <c r="E29" s="47">
        <v>0</v>
      </c>
      <c r="F29" s="47">
        <f t="shared" si="8"/>
        <v>1495</v>
      </c>
      <c r="G29" s="1"/>
      <c r="W29" s="133">
        <v>42453</v>
      </c>
      <c r="X29" s="44">
        <v>14.11</v>
      </c>
      <c r="Y29" s="44">
        <v>14.27</v>
      </c>
      <c r="Z29" s="44">
        <v>13.8</v>
      </c>
      <c r="AA29" s="44">
        <v>14.18</v>
      </c>
      <c r="AB29" s="114">
        <v>2279300</v>
      </c>
      <c r="AC29" s="11">
        <v>14.18</v>
      </c>
      <c r="AD29" s="2">
        <f t="shared" si="2"/>
        <v>0.46999999999999886</v>
      </c>
      <c r="AE29" s="148">
        <f t="shared" si="3"/>
        <v>-4.2134831460673983E-3</v>
      </c>
    </row>
    <row r="30" spans="2:42" x14ac:dyDescent="0.25">
      <c r="B30" s="1">
        <v>42272</v>
      </c>
      <c r="C30" s="7">
        <v>100</v>
      </c>
      <c r="D30" s="89">
        <v>14.65</v>
      </c>
      <c r="E30" s="47">
        <v>0</v>
      </c>
      <c r="F30" s="47">
        <f t="shared" si="8"/>
        <v>1465</v>
      </c>
      <c r="G30" s="1"/>
      <c r="H30" s="2"/>
      <c r="W30" s="133">
        <v>42452</v>
      </c>
      <c r="X30" s="44">
        <v>14.6</v>
      </c>
      <c r="Y30" s="44">
        <v>14.6</v>
      </c>
      <c r="Z30" s="44">
        <v>14.21</v>
      </c>
      <c r="AA30" s="44">
        <v>14.24</v>
      </c>
      <c r="AB30" s="114">
        <v>1947800</v>
      </c>
      <c r="AC30" s="11">
        <v>14.24</v>
      </c>
      <c r="AD30" s="2">
        <f t="shared" si="2"/>
        <v>0.38999999999999879</v>
      </c>
      <c r="AE30" s="148">
        <f t="shared" si="3"/>
        <v>-2.7986348122866933E-2</v>
      </c>
    </row>
    <row r="31" spans="2:42" x14ac:dyDescent="0.25">
      <c r="B31" s="1">
        <v>42272</v>
      </c>
      <c r="C31" s="7">
        <v>400</v>
      </c>
      <c r="D31" s="89">
        <v>14.4</v>
      </c>
      <c r="E31" s="47">
        <v>0</v>
      </c>
      <c r="F31" s="47">
        <f t="shared" si="8"/>
        <v>5760</v>
      </c>
      <c r="G31" s="1"/>
      <c r="Q31" s="2"/>
      <c r="W31" s="133">
        <v>42451</v>
      </c>
      <c r="X31" s="44">
        <v>14.58</v>
      </c>
      <c r="Y31" s="44">
        <v>14.82</v>
      </c>
      <c r="Z31" s="44">
        <v>14.47</v>
      </c>
      <c r="AA31" s="44">
        <v>14.65</v>
      </c>
      <c r="AB31" s="114">
        <v>2078200</v>
      </c>
      <c r="AC31" s="11">
        <v>14.65</v>
      </c>
      <c r="AD31" s="2">
        <f t="shared" si="2"/>
        <v>0.34999999999999964</v>
      </c>
      <c r="AE31" s="148">
        <f t="shared" si="3"/>
        <v>-6.8212824010915885E-4</v>
      </c>
      <c r="AL31" s="260"/>
      <c r="AO31" s="260"/>
    </row>
    <row r="32" spans="2:42" x14ac:dyDescent="0.25">
      <c r="B32" s="1">
        <v>42285</v>
      </c>
      <c r="C32" s="7">
        <v>639</v>
      </c>
      <c r="D32" s="89">
        <v>15.78</v>
      </c>
      <c r="E32" s="47">
        <v>0</v>
      </c>
      <c r="F32" s="47">
        <f t="shared" si="8"/>
        <v>10083.42</v>
      </c>
      <c r="G32" s="1"/>
      <c r="Q32" s="2"/>
      <c r="W32" s="133">
        <v>42450</v>
      </c>
      <c r="X32" s="44">
        <v>14.92</v>
      </c>
      <c r="Y32" s="44">
        <v>14.94</v>
      </c>
      <c r="Z32" s="44">
        <v>14.51</v>
      </c>
      <c r="AA32" s="44">
        <v>14.66</v>
      </c>
      <c r="AB32" s="114">
        <v>2360300</v>
      </c>
      <c r="AC32" s="11">
        <v>14.66</v>
      </c>
      <c r="AD32" s="2">
        <f t="shared" si="2"/>
        <v>0.42999999999999972</v>
      </c>
      <c r="AE32" s="148">
        <f t="shared" si="3"/>
        <v>-2.1361815754339153E-2</v>
      </c>
    </row>
    <row r="33" spans="2:41" x14ac:dyDescent="0.25">
      <c r="B33" s="1">
        <v>42292</v>
      </c>
      <c r="C33" s="4">
        <v>1100</v>
      </c>
      <c r="D33" s="90">
        <v>16.350000000000001</v>
      </c>
      <c r="E33" s="2">
        <v>0</v>
      </c>
      <c r="F33" s="2">
        <f t="shared" si="8"/>
        <v>17985</v>
      </c>
      <c r="G33" s="1"/>
      <c r="Q33" s="2"/>
      <c r="W33" s="133">
        <v>42447</v>
      </c>
      <c r="X33" s="44">
        <v>14.66</v>
      </c>
      <c r="Y33" s="44">
        <v>15.01</v>
      </c>
      <c r="Z33" s="44">
        <v>14.63</v>
      </c>
      <c r="AA33" s="44">
        <v>14.98</v>
      </c>
      <c r="AB33" s="114">
        <v>3375700</v>
      </c>
      <c r="AC33" s="11">
        <v>14.98</v>
      </c>
      <c r="AD33" s="2">
        <f t="shared" si="2"/>
        <v>0.37999999999999901</v>
      </c>
      <c r="AE33" s="148">
        <f t="shared" si="3"/>
        <v>2.1828103683492417E-2</v>
      </c>
      <c r="AL33" s="260"/>
      <c r="AO33" s="260"/>
    </row>
    <row r="34" spans="2:41" x14ac:dyDescent="0.25">
      <c r="B34" s="1">
        <v>42292</v>
      </c>
      <c r="C34" s="4">
        <v>300</v>
      </c>
      <c r="D34" s="90">
        <v>16</v>
      </c>
      <c r="E34" s="2">
        <v>0</v>
      </c>
      <c r="F34" s="2">
        <f t="shared" si="8"/>
        <v>4800</v>
      </c>
      <c r="G34" s="1"/>
      <c r="W34" s="133">
        <v>42446</v>
      </c>
      <c r="X34" s="44">
        <v>14.68</v>
      </c>
      <c r="Y34" s="44">
        <v>14.97</v>
      </c>
      <c r="Z34" s="44">
        <v>14.39</v>
      </c>
      <c r="AA34" s="44">
        <v>14.66</v>
      </c>
      <c r="AB34" s="114">
        <v>3834900</v>
      </c>
      <c r="AC34" s="11">
        <v>14.66</v>
      </c>
      <c r="AD34" s="2">
        <f t="shared" si="2"/>
        <v>0.58000000000000007</v>
      </c>
      <c r="AE34" s="148">
        <f t="shared" si="3"/>
        <v>7.5601374570446467E-3</v>
      </c>
    </row>
    <row r="35" spans="2:41" x14ac:dyDescent="0.25">
      <c r="B35" s="1">
        <v>42297</v>
      </c>
      <c r="C35" s="7">
        <v>500</v>
      </c>
      <c r="D35" s="89">
        <v>16.100000000000001</v>
      </c>
      <c r="E35" s="47">
        <v>0</v>
      </c>
      <c r="F35" s="47">
        <f t="shared" si="8"/>
        <v>8050.0000000000009</v>
      </c>
      <c r="G35" s="1"/>
      <c r="W35" s="133">
        <v>42445</v>
      </c>
      <c r="X35" s="44">
        <v>14.3</v>
      </c>
      <c r="Y35" s="44">
        <v>14.8</v>
      </c>
      <c r="Z35" s="44">
        <v>14.28</v>
      </c>
      <c r="AA35" s="44">
        <v>14.55</v>
      </c>
      <c r="AB35" s="114">
        <v>3554600</v>
      </c>
      <c r="AC35" s="11">
        <v>14.55</v>
      </c>
      <c r="AD35" s="2">
        <f t="shared" si="2"/>
        <v>0.52000000000000135</v>
      </c>
      <c r="AE35" s="148">
        <f t="shared" si="3"/>
        <v>1.8907563025210239E-2</v>
      </c>
      <c r="AL35" s="260"/>
      <c r="AO35" s="260"/>
    </row>
    <row r="36" spans="2:41" x14ac:dyDescent="0.25">
      <c r="B36" s="1">
        <v>42303</v>
      </c>
      <c r="C36" s="7">
        <v>300</v>
      </c>
      <c r="D36" s="89">
        <v>15.76</v>
      </c>
      <c r="E36" s="47">
        <v>0</v>
      </c>
      <c r="F36" s="47">
        <f t="shared" si="8"/>
        <v>4728</v>
      </c>
      <c r="G36" s="1"/>
      <c r="W36" s="133">
        <v>42444</v>
      </c>
      <c r="X36" s="44">
        <v>14.34</v>
      </c>
      <c r="Y36" s="44">
        <v>14.4</v>
      </c>
      <c r="Z36" s="44">
        <v>14</v>
      </c>
      <c r="AA36" s="44">
        <v>14.28</v>
      </c>
      <c r="AB36" s="114">
        <v>2064600</v>
      </c>
      <c r="AC36" s="11">
        <v>14.28</v>
      </c>
      <c r="AD36" s="2">
        <f t="shared" si="2"/>
        <v>0.40000000000000036</v>
      </c>
      <c r="AE36" s="148">
        <f t="shared" si="3"/>
        <v>-1.1764705882352899E-2</v>
      </c>
    </row>
    <row r="37" spans="2:41" x14ac:dyDescent="0.25">
      <c r="B37" s="1">
        <v>42312</v>
      </c>
      <c r="C37" s="7">
        <v>200</v>
      </c>
      <c r="D37" s="89">
        <v>14.94</v>
      </c>
      <c r="E37" s="47">
        <v>6.95</v>
      </c>
      <c r="F37" s="47">
        <f t="shared" ref="F37:F56" si="9">C37*D37+E37</f>
        <v>2994.95</v>
      </c>
      <c r="G37" s="1"/>
      <c r="W37" s="133">
        <v>42443</v>
      </c>
      <c r="X37" s="44">
        <v>14.55</v>
      </c>
      <c r="Y37" s="44">
        <v>14.64</v>
      </c>
      <c r="Z37" s="44">
        <v>14.07</v>
      </c>
      <c r="AA37" s="44">
        <v>14.45</v>
      </c>
      <c r="AB37" s="114">
        <v>2221800</v>
      </c>
      <c r="AC37" s="11">
        <v>14.45</v>
      </c>
      <c r="AD37" s="2">
        <f t="shared" si="2"/>
        <v>0.57000000000000028</v>
      </c>
      <c r="AE37" s="148">
        <f t="shared" si="3"/>
        <v>-1.4324693042292003E-2</v>
      </c>
    </row>
    <row r="38" spans="2:41" x14ac:dyDescent="0.25">
      <c r="B38" s="1">
        <v>42318</v>
      </c>
      <c r="C38" s="4">
        <v>270</v>
      </c>
      <c r="D38" s="90">
        <v>15.05</v>
      </c>
      <c r="E38" s="2">
        <v>0</v>
      </c>
      <c r="F38" s="2">
        <f t="shared" si="9"/>
        <v>4063.5</v>
      </c>
      <c r="G38" s="1"/>
      <c r="W38" s="133">
        <v>42440</v>
      </c>
      <c r="X38" s="44">
        <v>14.33</v>
      </c>
      <c r="Y38" s="44">
        <v>14.83</v>
      </c>
      <c r="Z38" s="44">
        <v>14.32</v>
      </c>
      <c r="AA38" s="44">
        <v>14.66</v>
      </c>
      <c r="AB38" s="114">
        <v>4014000</v>
      </c>
      <c r="AC38" s="11">
        <v>14.66</v>
      </c>
      <c r="AD38" s="2">
        <f t="shared" si="2"/>
        <v>0.50999999999999979</v>
      </c>
      <c r="AE38" s="148">
        <f t="shared" si="3"/>
        <v>3.3850493653032387E-2</v>
      </c>
    </row>
    <row r="39" spans="2:41" x14ac:dyDescent="0.25">
      <c r="B39" s="1">
        <v>42320</v>
      </c>
      <c r="C39" s="7">
        <v>1000</v>
      </c>
      <c r="D39" s="89">
        <v>14.48</v>
      </c>
      <c r="E39" s="47">
        <v>0</v>
      </c>
      <c r="F39" s="47">
        <f t="shared" si="9"/>
        <v>14480</v>
      </c>
      <c r="G39" s="1"/>
      <c r="W39" s="133">
        <v>42439</v>
      </c>
      <c r="X39" s="44">
        <v>13.8</v>
      </c>
      <c r="Y39" s="44">
        <v>14.26</v>
      </c>
      <c r="Z39" s="44">
        <v>13.65</v>
      </c>
      <c r="AA39" s="44">
        <v>14.18</v>
      </c>
      <c r="AB39" s="114">
        <v>2281100</v>
      </c>
      <c r="AC39" s="11">
        <v>14.18</v>
      </c>
      <c r="AD39" s="2">
        <f t="shared" si="2"/>
        <v>0.60999999999999943</v>
      </c>
      <c r="AE39" s="148">
        <f t="shared" si="3"/>
        <v>2.8281363306744023E-2</v>
      </c>
    </row>
    <row r="40" spans="2:41" x14ac:dyDescent="0.25">
      <c r="B40" s="1">
        <v>42320</v>
      </c>
      <c r="C40" s="7">
        <v>6</v>
      </c>
      <c r="D40" s="89">
        <v>14.3</v>
      </c>
      <c r="E40" s="47">
        <v>0</v>
      </c>
      <c r="F40" s="47">
        <f t="shared" si="9"/>
        <v>85.800000000000011</v>
      </c>
      <c r="G40" s="1"/>
      <c r="W40" s="133">
        <v>42438</v>
      </c>
      <c r="X40" s="44">
        <v>13.62</v>
      </c>
      <c r="Y40" s="44">
        <v>14.08</v>
      </c>
      <c r="Z40" s="44">
        <v>13.39</v>
      </c>
      <c r="AA40" s="44">
        <v>13.79</v>
      </c>
      <c r="AB40" s="114">
        <v>2807200</v>
      </c>
      <c r="AC40" s="11">
        <v>13.79</v>
      </c>
      <c r="AD40" s="2">
        <f t="shared" si="2"/>
        <v>0.6899999999999995</v>
      </c>
      <c r="AE40" s="148">
        <f t="shared" si="3"/>
        <v>1.9970414201183395E-2</v>
      </c>
    </row>
    <row r="41" spans="2:41" x14ac:dyDescent="0.25">
      <c r="B41" s="1">
        <v>42327</v>
      </c>
      <c r="C41" s="7">
        <v>2000</v>
      </c>
      <c r="D41" s="89">
        <v>14.74</v>
      </c>
      <c r="E41" s="47">
        <v>0</v>
      </c>
      <c r="F41" s="47">
        <f t="shared" si="9"/>
        <v>29480</v>
      </c>
      <c r="G41" s="1"/>
      <c r="W41" s="133">
        <v>42437</v>
      </c>
      <c r="X41" s="44">
        <v>14.01</v>
      </c>
      <c r="Y41" s="44">
        <v>14.01</v>
      </c>
      <c r="Z41" s="44">
        <v>13.35</v>
      </c>
      <c r="AA41" s="44">
        <v>13.52</v>
      </c>
      <c r="AB41" s="114">
        <v>5087400</v>
      </c>
      <c r="AC41" s="11">
        <v>13.52</v>
      </c>
      <c r="AD41" s="2">
        <f t="shared" si="2"/>
        <v>0.66000000000000014</v>
      </c>
      <c r="AE41" s="148">
        <f t="shared" si="3"/>
        <v>-4.721634954193088E-2</v>
      </c>
      <c r="AL41" s="260"/>
      <c r="AO41" s="260"/>
    </row>
    <row r="42" spans="2:41" x14ac:dyDescent="0.25">
      <c r="B42" s="1">
        <v>42328</v>
      </c>
      <c r="C42" s="7">
        <v>1000</v>
      </c>
      <c r="D42" s="89">
        <v>14.45</v>
      </c>
      <c r="E42" s="47">
        <v>0</v>
      </c>
      <c r="F42" s="47">
        <f t="shared" si="9"/>
        <v>14450</v>
      </c>
      <c r="G42" s="1"/>
      <c r="W42" s="133">
        <v>42436</v>
      </c>
      <c r="X42" s="44">
        <v>14.11</v>
      </c>
      <c r="Y42" s="44">
        <v>14.63</v>
      </c>
      <c r="Z42" s="44">
        <v>14.09</v>
      </c>
      <c r="AA42" s="44">
        <v>14.19</v>
      </c>
      <c r="AB42" s="114">
        <v>3971800</v>
      </c>
      <c r="AC42" s="11">
        <v>14.19</v>
      </c>
      <c r="AD42" s="2">
        <f t="shared" si="2"/>
        <v>0.54000000000000092</v>
      </c>
      <c r="AE42" s="148">
        <f t="shared" si="3"/>
        <v>3.5360678925033806E-3</v>
      </c>
    </row>
    <row r="43" spans="2:41" x14ac:dyDescent="0.25">
      <c r="B43" s="1">
        <v>42340</v>
      </c>
      <c r="C43" s="7">
        <v>1000</v>
      </c>
      <c r="D43" s="89">
        <v>14.439</v>
      </c>
      <c r="E43" s="47">
        <v>0</v>
      </c>
      <c r="F43" s="47">
        <f t="shared" si="9"/>
        <v>14439</v>
      </c>
      <c r="G43" s="1"/>
      <c r="W43" s="133">
        <v>42433</v>
      </c>
      <c r="X43" s="44">
        <v>13.84</v>
      </c>
      <c r="Y43" s="44">
        <v>14.42</v>
      </c>
      <c r="Z43" s="44">
        <v>13.75</v>
      </c>
      <c r="AA43" s="44">
        <v>14.14</v>
      </c>
      <c r="AB43" s="114">
        <v>5784200</v>
      </c>
      <c r="AC43" s="11">
        <v>14.14</v>
      </c>
      <c r="AD43" s="2">
        <f t="shared" si="2"/>
        <v>0.66999999999999993</v>
      </c>
      <c r="AE43" s="148">
        <f t="shared" si="3"/>
        <v>1.8731988472622474E-2</v>
      </c>
    </row>
    <row r="44" spans="2:41" x14ac:dyDescent="0.25">
      <c r="B44" s="1">
        <v>42345</v>
      </c>
      <c r="C44" s="7">
        <v>1100</v>
      </c>
      <c r="D44" s="89">
        <v>14.27</v>
      </c>
      <c r="E44" s="47">
        <v>0</v>
      </c>
      <c r="F44" s="47">
        <f t="shared" si="9"/>
        <v>15697</v>
      </c>
      <c r="G44" s="1"/>
      <c r="W44" s="133">
        <v>42432</v>
      </c>
      <c r="X44" s="44">
        <v>13.37</v>
      </c>
      <c r="Y44" s="44">
        <v>13.97</v>
      </c>
      <c r="Z44" s="44">
        <v>13.24</v>
      </c>
      <c r="AA44" s="44">
        <v>13.88</v>
      </c>
      <c r="AB44" s="114">
        <v>4594400</v>
      </c>
      <c r="AC44" s="11">
        <v>13.88</v>
      </c>
      <c r="AD44" s="2">
        <f t="shared" si="2"/>
        <v>0.73000000000000043</v>
      </c>
      <c r="AE44" s="148">
        <f t="shared" si="3"/>
        <v>4.3609022556390986E-2</v>
      </c>
    </row>
    <row r="45" spans="2:41" x14ac:dyDescent="0.25">
      <c r="B45" s="1">
        <v>42345</v>
      </c>
      <c r="C45" s="7">
        <v>500</v>
      </c>
      <c r="D45" s="89">
        <v>14.05</v>
      </c>
      <c r="E45" s="47">
        <v>0</v>
      </c>
      <c r="F45" s="47">
        <f t="shared" si="9"/>
        <v>7025</v>
      </c>
      <c r="Q45" s="2"/>
      <c r="W45" s="133">
        <v>42431</v>
      </c>
      <c r="X45" s="44">
        <v>12.79</v>
      </c>
      <c r="Y45" s="44">
        <v>13.32</v>
      </c>
      <c r="Z45" s="44">
        <v>12.51</v>
      </c>
      <c r="AA45" s="44">
        <v>13.3</v>
      </c>
      <c r="AB45" s="114">
        <v>3502900</v>
      </c>
      <c r="AC45" s="11">
        <v>13.3</v>
      </c>
      <c r="AD45" s="2">
        <f t="shared" si="2"/>
        <v>0.8100000000000005</v>
      </c>
      <c r="AE45" s="148">
        <f t="shared" si="3"/>
        <v>3.7441497659906453E-2</v>
      </c>
      <c r="AL45" s="260"/>
      <c r="AO45" s="260"/>
    </row>
    <row r="46" spans="2:41" ht="20.25" thickBot="1" x14ac:dyDescent="0.35">
      <c r="B46" s="1">
        <v>42349</v>
      </c>
      <c r="C46" s="7">
        <v>500</v>
      </c>
      <c r="D46" s="89">
        <v>12.53</v>
      </c>
      <c r="E46" s="47">
        <v>0</v>
      </c>
      <c r="F46" s="47">
        <f t="shared" si="9"/>
        <v>6265</v>
      </c>
      <c r="O46" s="427" t="s">
        <v>78</v>
      </c>
      <c r="P46" s="427"/>
      <c r="Q46" s="2"/>
      <c r="T46" s="115" t="s">
        <v>94</v>
      </c>
      <c r="U46" s="119"/>
      <c r="W46" s="133">
        <v>42430</v>
      </c>
      <c r="X46" s="44">
        <v>12.73</v>
      </c>
      <c r="Y46" s="44">
        <v>12.89</v>
      </c>
      <c r="Z46" s="44">
        <v>12.55</v>
      </c>
      <c r="AA46" s="44">
        <v>12.82</v>
      </c>
      <c r="AB46" s="114">
        <v>2350700</v>
      </c>
      <c r="AC46" s="11">
        <v>12.82</v>
      </c>
      <c r="AD46" s="2">
        <f t="shared" si="2"/>
        <v>0.33999999999999986</v>
      </c>
      <c r="AE46" s="148">
        <f t="shared" si="3"/>
        <v>2.070063694267521E-2</v>
      </c>
    </row>
    <row r="47" spans="2:41" ht="15.75" thickTop="1" x14ac:dyDescent="0.25">
      <c r="B47" s="426">
        <v>42361</v>
      </c>
      <c r="C47" s="7">
        <v>2500</v>
      </c>
      <c r="D47" s="89">
        <v>12.865</v>
      </c>
      <c r="E47" s="47">
        <v>8</v>
      </c>
      <c r="F47" s="47">
        <f t="shared" si="9"/>
        <v>32170.5</v>
      </c>
      <c r="O47" s="93">
        <v>1.1000000000000001</v>
      </c>
      <c r="P47" s="93">
        <f>O47*$Q$4</f>
        <v>16.511000000000003</v>
      </c>
      <c r="Q47" s="2"/>
      <c r="T47" s="118" t="s">
        <v>100</v>
      </c>
      <c r="U47" s="116">
        <v>15.33</v>
      </c>
      <c r="W47" s="133">
        <v>42429</v>
      </c>
      <c r="X47" s="44">
        <v>12.29</v>
      </c>
      <c r="Y47" s="44">
        <v>12.66</v>
      </c>
      <c r="Z47" s="44">
        <v>12.29</v>
      </c>
      <c r="AA47" s="44">
        <v>12.56</v>
      </c>
      <c r="AB47" s="114">
        <v>4042100</v>
      </c>
      <c r="AC47" s="11">
        <v>12.56</v>
      </c>
      <c r="AD47" s="2">
        <f t="shared" si="2"/>
        <v>0.37000000000000099</v>
      </c>
      <c r="AE47" s="148">
        <f t="shared" si="3"/>
        <v>1.5359741309620256E-2</v>
      </c>
    </row>
    <row r="48" spans="2:41" x14ac:dyDescent="0.25">
      <c r="B48" s="426"/>
      <c r="C48" s="7">
        <v>1500</v>
      </c>
      <c r="D48" s="89">
        <v>12.865</v>
      </c>
      <c r="E48" s="47">
        <v>0</v>
      </c>
      <c r="F48" s="47">
        <f t="shared" si="9"/>
        <v>19297.5</v>
      </c>
      <c r="O48" s="93">
        <v>1.0900000000000001</v>
      </c>
      <c r="P48" s="93">
        <f t="shared" ref="P48:P67" si="10">O48*$Q$4</f>
        <v>16.360900000000001</v>
      </c>
      <c r="Q48" s="2"/>
      <c r="T48" s="118" t="s">
        <v>101</v>
      </c>
      <c r="U48" s="116">
        <v>15.22</v>
      </c>
      <c r="W48" s="133">
        <v>42426</v>
      </c>
      <c r="X48" s="44">
        <v>12.63</v>
      </c>
      <c r="Y48" s="44">
        <v>12.83</v>
      </c>
      <c r="Z48" s="44">
        <v>12.36</v>
      </c>
      <c r="AA48" s="44">
        <v>12.37</v>
      </c>
      <c r="AB48" s="114">
        <v>3629900</v>
      </c>
      <c r="AC48" s="11">
        <v>12.37</v>
      </c>
      <c r="AD48" s="2">
        <f t="shared" si="2"/>
        <v>0.47000000000000064</v>
      </c>
      <c r="AE48" s="148">
        <f t="shared" si="3"/>
        <v>-1.198083067092659E-2</v>
      </c>
    </row>
    <row r="49" spans="1:42" x14ac:dyDescent="0.25">
      <c r="B49" s="1">
        <v>42402</v>
      </c>
      <c r="C49" s="7">
        <v>200</v>
      </c>
      <c r="D49" s="89">
        <v>14.65</v>
      </c>
      <c r="E49" s="47">
        <v>0</v>
      </c>
      <c r="F49" s="47">
        <f t="shared" si="9"/>
        <v>2930</v>
      </c>
      <c r="O49" s="93">
        <v>1.08</v>
      </c>
      <c r="P49" s="93">
        <f t="shared" si="10"/>
        <v>16.210800000000003</v>
      </c>
      <c r="Q49" s="2"/>
      <c r="T49" s="118" t="s">
        <v>102</v>
      </c>
      <c r="U49" s="116" t="s">
        <v>325</v>
      </c>
      <c r="W49" s="133">
        <v>42425</v>
      </c>
      <c r="X49" s="44">
        <v>12.65</v>
      </c>
      <c r="Y49" s="44">
        <v>12.77</v>
      </c>
      <c r="Z49" s="44">
        <v>12.27</v>
      </c>
      <c r="AA49" s="44">
        <v>12.52</v>
      </c>
      <c r="AB49" s="114">
        <v>4678200</v>
      </c>
      <c r="AC49" s="11">
        <v>12.52</v>
      </c>
      <c r="AD49" s="2">
        <f t="shared" si="2"/>
        <v>0.5</v>
      </c>
      <c r="AE49" s="148">
        <f t="shared" si="3"/>
        <v>-3.1847133757962887E-3</v>
      </c>
    </row>
    <row r="50" spans="1:42" x14ac:dyDescent="0.25">
      <c r="B50" s="1">
        <v>42412</v>
      </c>
      <c r="C50" s="7">
        <v>100</v>
      </c>
      <c r="D50" s="89">
        <v>12.65</v>
      </c>
      <c r="E50" s="47">
        <v>0</v>
      </c>
      <c r="F50" s="47">
        <f t="shared" si="9"/>
        <v>1265</v>
      </c>
      <c r="O50" s="93">
        <v>1.07</v>
      </c>
      <c r="P50" s="93">
        <f t="shared" si="10"/>
        <v>16.060700000000001</v>
      </c>
      <c r="Q50" s="2"/>
      <c r="T50" s="118" t="s">
        <v>103</v>
      </c>
      <c r="U50" s="116" t="s">
        <v>326</v>
      </c>
      <c r="W50" s="133">
        <v>42424</v>
      </c>
      <c r="X50" s="44">
        <v>12.13</v>
      </c>
      <c r="Y50" s="44">
        <v>12.63</v>
      </c>
      <c r="Z50" s="44">
        <v>11.9</v>
      </c>
      <c r="AA50" s="44">
        <v>12.56</v>
      </c>
      <c r="AB50" s="114">
        <v>3574200</v>
      </c>
      <c r="AC50" s="11">
        <v>12.56</v>
      </c>
      <c r="AD50" s="2">
        <f t="shared" si="2"/>
        <v>0.73000000000000043</v>
      </c>
      <c r="AE50" s="148">
        <f t="shared" si="3"/>
        <v>2.8665028665028736E-2</v>
      </c>
    </row>
    <row r="51" spans="1:42" x14ac:dyDescent="0.25">
      <c r="B51" s="1">
        <v>42412</v>
      </c>
      <c r="C51" s="7">
        <v>100</v>
      </c>
      <c r="D51" s="89">
        <v>11.85</v>
      </c>
      <c r="E51" s="47">
        <v>0</v>
      </c>
      <c r="F51" s="47">
        <f t="shared" si="9"/>
        <v>1185</v>
      </c>
      <c r="O51" s="93">
        <v>1.06</v>
      </c>
      <c r="P51" s="93">
        <f t="shared" si="10"/>
        <v>15.910600000000001</v>
      </c>
      <c r="Q51" s="2"/>
      <c r="T51" s="118" t="s">
        <v>104</v>
      </c>
      <c r="U51" s="116">
        <v>19.47</v>
      </c>
      <c r="W51" s="133">
        <v>42423</v>
      </c>
      <c r="X51" s="44">
        <v>12.23</v>
      </c>
      <c r="Y51" s="44">
        <v>12.36</v>
      </c>
      <c r="Z51" s="44">
        <v>12.07</v>
      </c>
      <c r="AA51" s="44">
        <v>12.21</v>
      </c>
      <c r="AB51" s="114">
        <v>4738300</v>
      </c>
      <c r="AC51" s="11">
        <v>12.21</v>
      </c>
      <c r="AD51" s="2">
        <f t="shared" si="2"/>
        <v>0.28999999999999915</v>
      </c>
      <c r="AE51" s="148">
        <f t="shared" si="3"/>
        <v>-7.3170731707317138E-3</v>
      </c>
    </row>
    <row r="52" spans="1:42" x14ac:dyDescent="0.25">
      <c r="B52" s="1">
        <v>42416</v>
      </c>
      <c r="C52" s="7">
        <v>250</v>
      </c>
      <c r="D52" s="89">
        <v>12.94</v>
      </c>
      <c r="E52" s="47">
        <v>0</v>
      </c>
      <c r="F52" s="47">
        <f t="shared" si="9"/>
        <v>3235</v>
      </c>
      <c r="O52" s="93">
        <v>1.05</v>
      </c>
      <c r="P52" s="93">
        <f t="shared" si="10"/>
        <v>15.7605</v>
      </c>
      <c r="Q52" s="2"/>
      <c r="T52" s="118" t="s">
        <v>105</v>
      </c>
      <c r="U52" s="116">
        <v>1.06057</v>
      </c>
      <c r="W52" s="133">
        <v>42422</v>
      </c>
      <c r="X52" s="44">
        <v>12.21</v>
      </c>
      <c r="Y52" s="44">
        <v>12.59</v>
      </c>
      <c r="Z52" s="44">
        <v>12.21</v>
      </c>
      <c r="AA52" s="44">
        <v>12.3</v>
      </c>
      <c r="AB52" s="114">
        <v>5903600</v>
      </c>
      <c r="AC52" s="11">
        <v>12.3</v>
      </c>
      <c r="AD52" s="2">
        <f t="shared" si="2"/>
        <v>0.37999999999999901</v>
      </c>
      <c r="AE52" s="148">
        <f t="shared" si="3"/>
        <v>7.3710073710073765E-3</v>
      </c>
    </row>
    <row r="53" spans="1:42" x14ac:dyDescent="0.25">
      <c r="B53" s="1">
        <v>42426</v>
      </c>
      <c r="C53" s="7">
        <v>500</v>
      </c>
      <c r="D53" s="89">
        <v>12.52</v>
      </c>
      <c r="E53" s="47">
        <v>0</v>
      </c>
      <c r="F53" s="47">
        <f t="shared" si="9"/>
        <v>6260</v>
      </c>
      <c r="O53" s="93">
        <v>1.04</v>
      </c>
      <c r="P53" s="93">
        <f t="shared" si="10"/>
        <v>15.6104</v>
      </c>
      <c r="Q53" s="2"/>
      <c r="T53" s="118" t="s">
        <v>125</v>
      </c>
      <c r="U53" s="116" t="s">
        <v>277</v>
      </c>
      <c r="W53" s="133">
        <v>42419</v>
      </c>
      <c r="X53" s="44">
        <v>12.88</v>
      </c>
      <c r="Y53" s="44">
        <v>12.89</v>
      </c>
      <c r="Z53" s="44">
        <v>12.21</v>
      </c>
      <c r="AA53" s="44">
        <v>12.21</v>
      </c>
      <c r="AB53" s="114">
        <v>4789000</v>
      </c>
      <c r="AC53" s="11">
        <v>12.21</v>
      </c>
      <c r="AD53" s="2">
        <f t="shared" si="2"/>
        <v>0.67999999999999972</v>
      </c>
      <c r="AE53" s="148">
        <f t="shared" si="3"/>
        <v>-6.0046189376443349E-2</v>
      </c>
      <c r="AL53" s="260"/>
      <c r="AO53" s="260"/>
    </row>
    <row r="54" spans="1:42" x14ac:dyDescent="0.25">
      <c r="B54" s="1">
        <v>42460</v>
      </c>
      <c r="C54" s="7">
        <v>500</v>
      </c>
      <c r="D54" s="89">
        <v>14.95</v>
      </c>
      <c r="E54" s="47">
        <v>-0.05</v>
      </c>
      <c r="F54" s="47">
        <f t="shared" si="9"/>
        <v>7474.95</v>
      </c>
      <c r="O54" s="93">
        <v>1.03</v>
      </c>
      <c r="P54" s="93">
        <f t="shared" si="10"/>
        <v>15.4603</v>
      </c>
      <c r="Q54" s="2"/>
      <c r="T54" s="118"/>
      <c r="U54" s="116"/>
      <c r="W54" s="133">
        <v>42418</v>
      </c>
      <c r="X54" s="44">
        <v>13.05</v>
      </c>
      <c r="Y54" s="44">
        <v>13.13</v>
      </c>
      <c r="Z54" s="44">
        <v>12.64</v>
      </c>
      <c r="AA54" s="44">
        <v>12.99</v>
      </c>
      <c r="AB54" s="114">
        <v>4003600</v>
      </c>
      <c r="AC54" s="11">
        <v>12.99</v>
      </c>
      <c r="AD54" s="2">
        <f t="shared" si="2"/>
        <v>0.49000000000000021</v>
      </c>
      <c r="AE54" s="148">
        <f t="shared" si="3"/>
        <v>-7.6394194041252694E-3</v>
      </c>
    </row>
    <row r="55" spans="1:42" x14ac:dyDescent="0.25">
      <c r="B55" s="1">
        <v>42480</v>
      </c>
      <c r="C55" s="7">
        <v>500</v>
      </c>
      <c r="D55" s="89">
        <v>15.55</v>
      </c>
      <c r="E55" s="47">
        <v>0</v>
      </c>
      <c r="F55" s="47">
        <f t="shared" si="9"/>
        <v>7775</v>
      </c>
      <c r="O55" s="93">
        <v>1.02</v>
      </c>
      <c r="P55" s="93">
        <f t="shared" si="10"/>
        <v>15.3102</v>
      </c>
      <c r="T55" s="118" t="s">
        <v>107</v>
      </c>
      <c r="U55" s="116" t="s">
        <v>327</v>
      </c>
      <c r="W55" s="133">
        <v>42417</v>
      </c>
      <c r="X55" s="44">
        <v>12.99</v>
      </c>
      <c r="Y55" s="44">
        <v>13.46</v>
      </c>
      <c r="Z55" s="44">
        <v>12.88</v>
      </c>
      <c r="AA55" s="44">
        <v>13.09</v>
      </c>
      <c r="AB55" s="114">
        <v>7358600</v>
      </c>
      <c r="AC55" s="11">
        <v>13.09</v>
      </c>
      <c r="AD55" s="2">
        <f t="shared" si="2"/>
        <v>0.58000000000000007</v>
      </c>
      <c r="AE55" s="148">
        <f t="shared" si="3"/>
        <v>7.6982294072363011E-3</v>
      </c>
    </row>
    <row r="56" spans="1:42" x14ac:dyDescent="0.25">
      <c r="B56" s="1">
        <v>42488</v>
      </c>
      <c r="C56" s="7">
        <v>500</v>
      </c>
      <c r="D56" s="89">
        <v>15.73</v>
      </c>
      <c r="E56" s="47">
        <v>0</v>
      </c>
      <c r="F56" s="47">
        <f t="shared" si="9"/>
        <v>7865</v>
      </c>
      <c r="O56" s="93">
        <v>1.01</v>
      </c>
      <c r="P56" s="93">
        <f t="shared" si="10"/>
        <v>15.1601</v>
      </c>
      <c r="T56" s="118" t="s">
        <v>108</v>
      </c>
      <c r="U56" s="116" t="s">
        <v>328</v>
      </c>
      <c r="W56" s="133">
        <v>42416</v>
      </c>
      <c r="X56" s="44">
        <v>12.56</v>
      </c>
      <c r="Y56" s="44">
        <v>13.12</v>
      </c>
      <c r="Z56" s="44">
        <v>12.5</v>
      </c>
      <c r="AA56" s="44">
        <v>12.99</v>
      </c>
      <c r="AB56" s="114">
        <v>6316600</v>
      </c>
      <c r="AC56" s="11">
        <v>12.99</v>
      </c>
      <c r="AD56" s="2">
        <f t="shared" si="2"/>
        <v>0.61999999999999922</v>
      </c>
      <c r="AE56" s="148">
        <f t="shared" si="3"/>
        <v>5.1821862348178094E-2</v>
      </c>
    </row>
    <row r="57" spans="1:42" x14ac:dyDescent="0.25">
      <c r="O57" s="93">
        <v>1</v>
      </c>
      <c r="P57" s="93">
        <f t="shared" si="10"/>
        <v>15.01</v>
      </c>
      <c r="T57" s="118" t="s">
        <v>109</v>
      </c>
      <c r="U57" s="117">
        <v>4610169</v>
      </c>
      <c r="W57" s="133">
        <v>42412</v>
      </c>
      <c r="X57" s="44">
        <v>13.07</v>
      </c>
      <c r="Y57" s="44">
        <v>13.45</v>
      </c>
      <c r="Z57" s="44">
        <v>11.53</v>
      </c>
      <c r="AA57" s="44">
        <v>12.35</v>
      </c>
      <c r="AB57" s="114">
        <v>12239600</v>
      </c>
      <c r="AC57" s="11">
        <v>12.35</v>
      </c>
      <c r="AD57" s="2">
        <f t="shared" si="2"/>
        <v>1.92</v>
      </c>
      <c r="AE57" s="148">
        <f t="shared" si="3"/>
        <v>-6.5102195306586008E-2</v>
      </c>
      <c r="AL57" s="260"/>
      <c r="AO57" s="260"/>
    </row>
    <row r="58" spans="1:42" x14ac:dyDescent="0.25">
      <c r="O58" s="93">
        <v>0.99</v>
      </c>
      <c r="P58" s="93">
        <f t="shared" si="10"/>
        <v>14.8599</v>
      </c>
      <c r="T58" s="118" t="s">
        <v>112</v>
      </c>
      <c r="U58" s="117">
        <v>4616460</v>
      </c>
      <c r="W58" s="133">
        <v>42411</v>
      </c>
      <c r="X58" s="44">
        <v>14.12</v>
      </c>
      <c r="Y58" s="44">
        <v>14.12</v>
      </c>
      <c r="Z58" s="44">
        <v>13.14</v>
      </c>
      <c r="AA58" s="44">
        <v>13.21</v>
      </c>
      <c r="AB58" s="114">
        <v>8851900</v>
      </c>
      <c r="AC58" s="11">
        <v>13.21</v>
      </c>
      <c r="AD58" s="2">
        <f t="shared" si="2"/>
        <v>0.97999999999999865</v>
      </c>
      <c r="AE58" s="148">
        <f t="shared" si="3"/>
        <v>-8.0723729993040894E-2</v>
      </c>
    </row>
    <row r="59" spans="1:42" x14ac:dyDescent="0.25">
      <c r="O59" s="93">
        <v>0.98</v>
      </c>
      <c r="P59" s="93">
        <f t="shared" si="10"/>
        <v>14.7098</v>
      </c>
      <c r="T59" s="118" t="s">
        <v>110</v>
      </c>
      <c r="U59" s="116" t="s">
        <v>329</v>
      </c>
      <c r="W59" s="133">
        <v>42410</v>
      </c>
      <c r="X59" s="44">
        <v>14.48</v>
      </c>
      <c r="Y59" s="44">
        <v>14.7</v>
      </c>
      <c r="Z59" s="44">
        <v>14.04</v>
      </c>
      <c r="AA59" s="44">
        <v>14.37</v>
      </c>
      <c r="AB59" s="114">
        <v>3225300</v>
      </c>
      <c r="AC59" s="11">
        <v>14.37</v>
      </c>
      <c r="AD59" s="2">
        <f t="shared" si="2"/>
        <v>0.66000000000000014</v>
      </c>
      <c r="AE59" s="148">
        <f t="shared" si="3"/>
        <v>-1.440329218107006E-2</v>
      </c>
      <c r="AL59" s="260"/>
    </row>
    <row r="60" spans="1:42" x14ac:dyDescent="0.25">
      <c r="O60" s="93">
        <v>0.97</v>
      </c>
      <c r="P60" s="93">
        <f t="shared" si="10"/>
        <v>14.559699999999999</v>
      </c>
      <c r="T60" s="118" t="s">
        <v>113</v>
      </c>
      <c r="U60" s="116">
        <v>23.45</v>
      </c>
      <c r="W60" s="133">
        <v>42409</v>
      </c>
      <c r="X60" s="44">
        <v>14.03</v>
      </c>
      <c r="Y60" s="44">
        <v>14.78</v>
      </c>
      <c r="Z60" s="44">
        <v>13.88</v>
      </c>
      <c r="AA60" s="44">
        <v>14.58</v>
      </c>
      <c r="AB60" s="114">
        <v>4819900</v>
      </c>
      <c r="AC60" s="11">
        <v>14.58</v>
      </c>
      <c r="AD60" s="2">
        <f t="shared" si="2"/>
        <v>0.89999999999999858</v>
      </c>
      <c r="AE60" s="148">
        <f t="shared" si="3"/>
        <v>3.1117397454031082E-2</v>
      </c>
    </row>
    <row r="61" spans="1:42" x14ac:dyDescent="0.25">
      <c r="C61" s="4"/>
      <c r="D61" s="268"/>
      <c r="E61" s="3"/>
      <c r="F61" s="3"/>
      <c r="O61" s="93">
        <v>0.96</v>
      </c>
      <c r="P61" s="93">
        <f t="shared" si="10"/>
        <v>14.409599999999999</v>
      </c>
      <c r="T61" s="118" t="s">
        <v>114</v>
      </c>
      <c r="U61" s="116">
        <v>0.64</v>
      </c>
      <c r="W61" s="133">
        <v>42408</v>
      </c>
      <c r="X61" s="44">
        <v>15.2</v>
      </c>
      <c r="Y61" s="44">
        <v>15.22</v>
      </c>
      <c r="Z61" s="44">
        <v>13.79</v>
      </c>
      <c r="AA61" s="44">
        <v>14.14</v>
      </c>
      <c r="AB61" s="114">
        <v>9036100</v>
      </c>
      <c r="AC61" s="11">
        <v>14.14</v>
      </c>
      <c r="AD61" s="2">
        <f t="shared" si="2"/>
        <v>1.4300000000000015</v>
      </c>
      <c r="AE61" s="148">
        <f t="shared" si="3"/>
        <v>-7.6420640104506887E-2</v>
      </c>
      <c r="AL61" s="260"/>
      <c r="AO61" s="260"/>
    </row>
    <row r="62" spans="1:42" x14ac:dyDescent="0.25">
      <c r="A62" s="35" t="s">
        <v>81</v>
      </c>
      <c r="B62" s="16"/>
      <c r="C62" s="16">
        <f>SUM(C2:C61)</f>
        <v>23565</v>
      </c>
      <c r="D62" s="91"/>
      <c r="E62" s="16"/>
      <c r="F62" s="21">
        <f>SUM(F2:F61)</f>
        <v>356923.97000000003</v>
      </c>
      <c r="G62" s="16"/>
      <c r="H62" s="16">
        <f>SUM(H2:H46)</f>
        <v>22065</v>
      </c>
      <c r="I62" s="91"/>
      <c r="J62" s="16"/>
      <c r="K62" s="21">
        <f>SUM(K2:K47)</f>
        <v>311878.10000000003</v>
      </c>
      <c r="L62" s="16"/>
      <c r="M62" s="16"/>
      <c r="O62" s="93">
        <v>0.95</v>
      </c>
      <c r="P62" s="93">
        <f t="shared" si="10"/>
        <v>14.259499999999999</v>
      </c>
      <c r="T62" s="118" t="s">
        <v>111</v>
      </c>
      <c r="U62" s="116" t="s">
        <v>126</v>
      </c>
      <c r="W62" s="133">
        <v>42405</v>
      </c>
      <c r="X62" s="44">
        <v>15.68</v>
      </c>
      <c r="Y62" s="44">
        <v>16.07</v>
      </c>
      <c r="Z62" s="44">
        <v>15.31</v>
      </c>
      <c r="AA62" s="44">
        <v>15.31</v>
      </c>
      <c r="AB62" s="114">
        <v>10245300</v>
      </c>
      <c r="AC62" s="11">
        <v>15.31</v>
      </c>
      <c r="AD62" s="2">
        <f t="shared" si="2"/>
        <v>0.75999999999999979</v>
      </c>
      <c r="AE62" s="148">
        <f t="shared" si="3"/>
        <v>-3.1625553447185317E-2</v>
      </c>
    </row>
    <row r="63" spans="1:42" ht="15.75" thickBot="1" x14ac:dyDescent="0.3">
      <c r="A63" s="407" t="s">
        <v>242</v>
      </c>
      <c r="B63" s="408"/>
      <c r="C63" s="409">
        <f>SumByColor($A$63,C2:C61)</f>
        <v>18065</v>
      </c>
      <c r="D63" s="409"/>
      <c r="E63" s="409"/>
      <c r="F63" s="410">
        <f>SumByColor($A$63,F2:F61)</f>
        <v>260298</v>
      </c>
      <c r="G63" s="409"/>
      <c r="H63" s="409">
        <f>SumByColor($A$63,H2:H61)</f>
        <v>18065</v>
      </c>
      <c r="I63" s="409"/>
      <c r="J63" s="409"/>
      <c r="K63" s="410">
        <f>SumByColor($A$63,K2:K61)</f>
        <v>260799</v>
      </c>
      <c r="L63" s="409"/>
      <c r="M63" s="410">
        <f>SumByColor($A$63,M2:M61)</f>
        <v>0</v>
      </c>
      <c r="O63" s="93">
        <v>0.94</v>
      </c>
      <c r="P63" s="93">
        <f t="shared" si="10"/>
        <v>14.109399999999999</v>
      </c>
      <c r="W63" s="133">
        <v>42404</v>
      </c>
      <c r="X63" s="44">
        <v>15.96</v>
      </c>
      <c r="Y63" s="44">
        <v>16.489999999999998</v>
      </c>
      <c r="Z63" s="44">
        <v>15.7</v>
      </c>
      <c r="AA63" s="44">
        <v>15.81</v>
      </c>
      <c r="AB63" s="114">
        <v>10597800</v>
      </c>
      <c r="AC63" s="11">
        <v>15.81</v>
      </c>
      <c r="AD63" s="2">
        <f t="shared" si="2"/>
        <v>0.78999999999999915</v>
      </c>
      <c r="AE63" s="148">
        <f t="shared" si="3"/>
        <v>-8.1555834378920222E-3</v>
      </c>
      <c r="AL63" s="260"/>
      <c r="AO63" s="260"/>
      <c r="AP63" s="260"/>
    </row>
    <row r="64" spans="1:42" x14ac:dyDescent="0.25">
      <c r="O64" s="93">
        <v>0.93</v>
      </c>
      <c r="P64" s="93">
        <f t="shared" si="10"/>
        <v>13.959300000000001</v>
      </c>
      <c r="W64" s="133">
        <v>42403</v>
      </c>
      <c r="X64" s="44">
        <v>15.33</v>
      </c>
      <c r="Y64" s="44">
        <v>15.96</v>
      </c>
      <c r="Z64" s="44">
        <v>15.26</v>
      </c>
      <c r="AA64" s="44">
        <v>15.94</v>
      </c>
      <c r="AB64" s="114">
        <v>12289400</v>
      </c>
      <c r="AC64" s="11">
        <v>15.94</v>
      </c>
      <c r="AD64" s="2">
        <f t="shared" si="2"/>
        <v>0.70000000000000107</v>
      </c>
      <c r="AE64" s="148">
        <f t="shared" si="3"/>
        <v>5.0065876152832756E-2</v>
      </c>
    </row>
    <row r="65" spans="2:41" x14ac:dyDescent="0.25">
      <c r="O65" s="93">
        <v>0.92</v>
      </c>
      <c r="P65" s="93">
        <f t="shared" si="10"/>
        <v>13.809200000000001</v>
      </c>
      <c r="W65" s="133">
        <v>42402</v>
      </c>
      <c r="X65" s="44">
        <v>15.1</v>
      </c>
      <c r="Y65" s="44">
        <v>15.25</v>
      </c>
      <c r="Z65" s="44">
        <v>14.62</v>
      </c>
      <c r="AA65" s="44">
        <v>15.18</v>
      </c>
      <c r="AB65" s="114">
        <v>2810800</v>
      </c>
      <c r="AC65" s="11">
        <v>15.18</v>
      </c>
      <c r="AD65" s="2">
        <f t="shared" si="2"/>
        <v>0.63000000000000078</v>
      </c>
      <c r="AE65" s="148">
        <f t="shared" si="3"/>
        <v>-5.2424639580602728E-3</v>
      </c>
      <c r="AL65" s="260"/>
      <c r="AO65" s="260"/>
    </row>
    <row r="66" spans="2:41" x14ac:dyDescent="0.25">
      <c r="O66" s="93">
        <v>0.91</v>
      </c>
      <c r="P66" s="93">
        <f t="shared" si="10"/>
        <v>13.6591</v>
      </c>
      <c r="W66" s="133">
        <v>42401</v>
      </c>
      <c r="X66" s="44">
        <v>15.25</v>
      </c>
      <c r="Y66" s="44">
        <v>15.58</v>
      </c>
      <c r="Z66" s="44">
        <v>14.92</v>
      </c>
      <c r="AA66" s="44">
        <v>15.26</v>
      </c>
      <c r="AB66" s="114">
        <v>4631100</v>
      </c>
      <c r="AC66" s="11">
        <v>15.26</v>
      </c>
      <c r="AD66" s="2">
        <f t="shared" si="2"/>
        <v>0.66000000000000014</v>
      </c>
      <c r="AE66" s="148">
        <f t="shared" si="3"/>
        <v>-3.2658393207054548E-3</v>
      </c>
    </row>
    <row r="67" spans="2:41" x14ac:dyDescent="0.25">
      <c r="B67" s="209" t="s">
        <v>116</v>
      </c>
      <c r="C67" s="209" t="s">
        <v>159</v>
      </c>
      <c r="D67" s="219" t="s">
        <v>158</v>
      </c>
      <c r="E67" s="213" t="s">
        <v>160</v>
      </c>
      <c r="F67" s="213" t="s">
        <v>65</v>
      </c>
      <c r="G67" s="250" t="s">
        <v>164</v>
      </c>
      <c r="H67" s="213" t="s">
        <v>90</v>
      </c>
      <c r="I67" s="269" t="s">
        <v>164</v>
      </c>
      <c r="O67" s="93">
        <v>0.9</v>
      </c>
      <c r="P67" s="93">
        <f t="shared" si="10"/>
        <v>13.509</v>
      </c>
      <c r="W67" s="133">
        <v>42398</v>
      </c>
      <c r="X67" s="44">
        <v>14.66</v>
      </c>
      <c r="Y67" s="44">
        <v>15.38</v>
      </c>
      <c r="Z67" s="44">
        <v>14.58</v>
      </c>
      <c r="AA67" s="44">
        <v>15.31</v>
      </c>
      <c r="AB67" s="114">
        <v>4889600</v>
      </c>
      <c r="AC67" s="11">
        <v>15.31</v>
      </c>
      <c r="AD67" s="2">
        <f>Y67-Z67</f>
        <v>0.80000000000000071</v>
      </c>
      <c r="AE67" s="148" t="e">
        <f>AC67/AC68-1</f>
        <v>#DIV/0!</v>
      </c>
      <c r="AL67" s="260"/>
    </row>
    <row r="68" spans="2:41" x14ac:dyDescent="0.25">
      <c r="B68" s="211">
        <v>42304</v>
      </c>
      <c r="C68" s="12">
        <v>5530</v>
      </c>
      <c r="D68" s="220">
        <v>17.41</v>
      </c>
      <c r="E68" s="43">
        <v>14.61</v>
      </c>
      <c r="F68" s="43">
        <f>C68*(E68-D68)</f>
        <v>-15484.000000000004</v>
      </c>
      <c r="G68" s="43">
        <f>IF(C68=0, 0,D68*C68)</f>
        <v>96277.3</v>
      </c>
      <c r="H68" s="258">
        <f>IF(C68=0, D68, (E68-D68)/D68)</f>
        <v>-0.16082711085583001</v>
      </c>
      <c r="I68" s="220"/>
      <c r="W68" s="133" t="s">
        <v>124</v>
      </c>
      <c r="X68" s="44"/>
      <c r="Y68" s="44"/>
      <c r="Z68" s="44"/>
      <c r="AA68" s="44"/>
      <c r="AB68" s="11"/>
      <c r="AC68" s="11"/>
      <c r="AD68" s="2">
        <f>Y68-Z68</f>
        <v>0</v>
      </c>
      <c r="AE68" s="148" t="e">
        <f>AC68/AC69-1</f>
        <v>#DIV/0!</v>
      </c>
    </row>
    <row r="69" spans="2:41" x14ac:dyDescent="0.25">
      <c r="B69" s="211">
        <v>42306</v>
      </c>
      <c r="C69" s="12">
        <v>5530</v>
      </c>
      <c r="D69" s="220">
        <v>17.41</v>
      </c>
      <c r="E69" s="43">
        <v>14.94</v>
      </c>
      <c r="F69" s="43">
        <f t="shared" ref="F69:F101" si="11">C69*(E69-D69)</f>
        <v>-13659.100000000004</v>
      </c>
      <c r="G69" s="43">
        <f t="shared" ref="G69:G101" si="12">IF(C69=0, 0,D69*C69)</f>
        <v>96277.3</v>
      </c>
      <c r="H69" s="258">
        <f t="shared" ref="H69:H101" si="13">IF(C69=0, D69, (E69-D69)/D69)</f>
        <v>-0.14187248707639291</v>
      </c>
      <c r="I69" s="220"/>
    </row>
    <row r="70" spans="2:41" x14ac:dyDescent="0.25">
      <c r="B70" s="211">
        <v>42307</v>
      </c>
      <c r="C70" s="12">
        <v>5730</v>
      </c>
      <c r="D70" s="220">
        <v>17.329999999999998</v>
      </c>
      <c r="E70" s="43">
        <v>15.51</v>
      </c>
      <c r="F70" s="43">
        <f t="shared" si="11"/>
        <v>-10428.599999999991</v>
      </c>
      <c r="G70" s="43">
        <f t="shared" si="12"/>
        <v>99300.9</v>
      </c>
      <c r="H70" s="258">
        <f t="shared" si="13"/>
        <v>-0.10502019619157522</v>
      </c>
      <c r="I70" s="220"/>
    </row>
    <row r="71" spans="2:41" x14ac:dyDescent="0.25">
      <c r="B71" s="211">
        <v>42313</v>
      </c>
      <c r="C71" s="12">
        <v>6000</v>
      </c>
      <c r="D71" s="220">
        <v>17.22</v>
      </c>
      <c r="E71" s="43">
        <v>14.88</v>
      </c>
      <c r="F71" s="43">
        <f t="shared" si="11"/>
        <v>-14039.999999999989</v>
      </c>
      <c r="G71" s="43">
        <f t="shared" si="12"/>
        <v>103320</v>
      </c>
      <c r="H71" s="258">
        <f t="shared" si="13"/>
        <v>-0.13588850174216019</v>
      </c>
      <c r="I71" s="220"/>
    </row>
    <row r="72" spans="2:41" x14ac:dyDescent="0.25">
      <c r="B72" s="211">
        <v>42314</v>
      </c>
      <c r="C72" s="12">
        <v>7006</v>
      </c>
      <c r="D72" s="220">
        <v>16.829999999999998</v>
      </c>
      <c r="E72" s="43">
        <v>14.42</v>
      </c>
      <c r="F72" s="43">
        <f t="shared" si="11"/>
        <v>-16884.459999999988</v>
      </c>
      <c r="G72" s="43">
        <f t="shared" si="12"/>
        <v>117910.97999999998</v>
      </c>
      <c r="H72" s="258">
        <f t="shared" si="13"/>
        <v>-0.14319667260843724</v>
      </c>
      <c r="I72" s="220"/>
    </row>
    <row r="73" spans="2:41" x14ac:dyDescent="0.25">
      <c r="B73" s="211">
        <v>42324</v>
      </c>
      <c r="C73" s="12">
        <v>6000</v>
      </c>
      <c r="D73" s="220">
        <v>17.18</v>
      </c>
      <c r="E73" s="43">
        <v>14.92</v>
      </c>
      <c r="F73" s="43">
        <f t="shared" si="11"/>
        <v>-13559.999999999998</v>
      </c>
      <c r="G73" s="43">
        <f t="shared" si="12"/>
        <v>103080</v>
      </c>
      <c r="H73" s="258">
        <f t="shared" si="13"/>
        <v>-0.13154831199068684</v>
      </c>
      <c r="I73" s="220"/>
    </row>
    <row r="74" spans="2:41" x14ac:dyDescent="0.25">
      <c r="B74" s="211">
        <v>42325</v>
      </c>
      <c r="C74" s="12">
        <v>7000</v>
      </c>
      <c r="D74" s="220">
        <v>16.79</v>
      </c>
      <c r="E74" s="43">
        <v>14.38</v>
      </c>
      <c r="F74" s="43">
        <f t="shared" si="11"/>
        <v>-16869.999999999989</v>
      </c>
      <c r="G74" s="43">
        <f t="shared" si="12"/>
        <v>117530</v>
      </c>
      <c r="H74" s="258">
        <f t="shared" si="13"/>
        <v>-0.14353782013103028</v>
      </c>
      <c r="I74" s="220"/>
    </row>
    <row r="75" spans="2:41" x14ac:dyDescent="0.25">
      <c r="B75" s="211">
        <v>42326</v>
      </c>
      <c r="C75" s="12">
        <v>6000</v>
      </c>
      <c r="D75" s="220">
        <v>17.16</v>
      </c>
      <c r="E75" s="43">
        <v>14.65</v>
      </c>
      <c r="F75" s="43">
        <f t="shared" si="11"/>
        <v>-15059.999999999998</v>
      </c>
      <c r="G75" s="43">
        <f t="shared" si="12"/>
        <v>102960</v>
      </c>
      <c r="H75" s="258">
        <f t="shared" si="13"/>
        <v>-0.14627039627039626</v>
      </c>
      <c r="I75" s="220"/>
    </row>
    <row r="76" spans="2:41" x14ac:dyDescent="0.25">
      <c r="B76" s="211">
        <v>42335</v>
      </c>
      <c r="C76" s="12">
        <v>6100</v>
      </c>
      <c r="D76" s="220">
        <v>17.11</v>
      </c>
      <c r="E76" s="43">
        <v>14.47</v>
      </c>
      <c r="F76" s="43">
        <f t="shared" si="11"/>
        <v>-16103.999999999993</v>
      </c>
      <c r="G76" s="43">
        <f t="shared" si="12"/>
        <v>104371</v>
      </c>
      <c r="H76" s="258">
        <f t="shared" si="13"/>
        <v>-0.15429573348918754</v>
      </c>
      <c r="I76" s="220"/>
    </row>
    <row r="77" spans="2:41" ht="15" customHeight="1" x14ac:dyDescent="0.25">
      <c r="B77" s="211">
        <v>42335</v>
      </c>
      <c r="C77" s="12">
        <v>7000</v>
      </c>
      <c r="D77" s="220">
        <v>16.77</v>
      </c>
      <c r="E77" s="43">
        <v>14.47</v>
      </c>
      <c r="F77" s="43">
        <f t="shared" si="11"/>
        <v>-16099.999999999993</v>
      </c>
      <c r="G77" s="43">
        <f t="shared" si="12"/>
        <v>117390</v>
      </c>
      <c r="H77" s="258">
        <f t="shared" si="13"/>
        <v>-0.1371496720333929</v>
      </c>
      <c r="I77" s="220"/>
    </row>
    <row r="78" spans="2:41" x14ac:dyDescent="0.25">
      <c r="B78" s="211">
        <v>42338</v>
      </c>
      <c r="C78" s="12">
        <v>6000</v>
      </c>
      <c r="D78" s="220">
        <v>17.100000000000001</v>
      </c>
      <c r="E78" s="43">
        <v>14.78</v>
      </c>
      <c r="F78" s="43">
        <f t="shared" si="11"/>
        <v>-13920.000000000013</v>
      </c>
      <c r="G78" s="43">
        <f t="shared" si="12"/>
        <v>102600.00000000001</v>
      </c>
      <c r="H78" s="258">
        <f t="shared" si="13"/>
        <v>-0.13567251461988314</v>
      </c>
      <c r="I78" s="220"/>
    </row>
    <row r="79" spans="2:41" x14ac:dyDescent="0.25">
      <c r="B79" s="211">
        <v>42338</v>
      </c>
      <c r="C79" s="12">
        <v>5900</v>
      </c>
      <c r="D79" s="220">
        <v>17.14</v>
      </c>
      <c r="E79" s="43">
        <v>14.78</v>
      </c>
      <c r="F79" s="43">
        <f t="shared" si="11"/>
        <v>-13924.000000000007</v>
      </c>
      <c r="G79" s="43">
        <f t="shared" si="12"/>
        <v>101126</v>
      </c>
      <c r="H79" s="258">
        <f t="shared" si="13"/>
        <v>-0.13768961493582271</v>
      </c>
      <c r="I79" s="220"/>
    </row>
    <row r="80" spans="2:41" ht="15" customHeight="1" x14ac:dyDescent="0.25">
      <c r="B80" s="211">
        <v>42340</v>
      </c>
      <c r="C80" s="12">
        <v>7000</v>
      </c>
      <c r="D80" s="220">
        <v>16.670000000000002</v>
      </c>
      <c r="E80" s="43">
        <v>13.9</v>
      </c>
      <c r="F80" s="43">
        <f t="shared" si="11"/>
        <v>-19390.000000000011</v>
      </c>
      <c r="G80" s="43">
        <f t="shared" si="12"/>
        <v>116690.00000000001</v>
      </c>
      <c r="H80" s="258">
        <f t="shared" si="13"/>
        <v>-0.16616676664667074</v>
      </c>
      <c r="I80" s="220"/>
    </row>
    <row r="81" spans="2:9" x14ac:dyDescent="0.25">
      <c r="B81" s="211">
        <v>42340</v>
      </c>
      <c r="C81" s="12">
        <v>7500</v>
      </c>
      <c r="D81" s="220">
        <v>16.510000000000002</v>
      </c>
      <c r="E81" s="43">
        <v>13.9</v>
      </c>
      <c r="F81" s="43">
        <f t="shared" si="11"/>
        <v>-19575.000000000007</v>
      </c>
      <c r="G81" s="43">
        <f t="shared" si="12"/>
        <v>123825.00000000001</v>
      </c>
      <c r="H81" s="258">
        <f t="shared" si="13"/>
        <v>-0.15808600847970933</v>
      </c>
      <c r="I81" s="220"/>
    </row>
    <row r="82" spans="2:9" x14ac:dyDescent="0.25">
      <c r="B82" s="211">
        <v>42344</v>
      </c>
      <c r="C82" s="12">
        <v>7500</v>
      </c>
      <c r="D82" s="220">
        <v>16.510000000000002</v>
      </c>
      <c r="E82" s="43">
        <v>13.15</v>
      </c>
      <c r="F82" s="43">
        <f t="shared" si="11"/>
        <v>-25200.000000000007</v>
      </c>
      <c r="G82" s="43">
        <f t="shared" si="12"/>
        <v>123825.00000000001</v>
      </c>
      <c r="H82" s="258">
        <f t="shared" si="13"/>
        <v>-0.20351302241066027</v>
      </c>
      <c r="I82" s="220"/>
    </row>
    <row r="83" spans="2:9" ht="15" customHeight="1" x14ac:dyDescent="0.25">
      <c r="B83" s="211">
        <v>42349</v>
      </c>
      <c r="C83" s="12">
        <v>8000</v>
      </c>
      <c r="D83" s="220">
        <v>16.260000000000002</v>
      </c>
      <c r="E83" s="43">
        <v>12.47</v>
      </c>
      <c r="F83" s="43">
        <f t="shared" si="11"/>
        <v>-30320.000000000007</v>
      </c>
      <c r="G83" s="43">
        <f t="shared" si="12"/>
        <v>130080.00000000001</v>
      </c>
      <c r="H83" s="258">
        <f t="shared" si="13"/>
        <v>-0.23308733087330877</v>
      </c>
      <c r="I83" s="220"/>
    </row>
    <row r="84" spans="2:9" x14ac:dyDescent="0.25">
      <c r="B84" s="211">
        <v>42356</v>
      </c>
      <c r="C84" s="12">
        <v>7500</v>
      </c>
      <c r="D84" s="220">
        <v>16.510000000000002</v>
      </c>
      <c r="E84" s="43">
        <v>12.6</v>
      </c>
      <c r="F84" s="43">
        <f t="shared" si="11"/>
        <v>-29325.000000000015</v>
      </c>
      <c r="G84" s="43">
        <f t="shared" si="12"/>
        <v>123825.00000000001</v>
      </c>
      <c r="H84" s="258">
        <f t="shared" si="13"/>
        <v>-0.23682616596002432</v>
      </c>
      <c r="I84" s="220"/>
    </row>
    <row r="85" spans="2:9" x14ac:dyDescent="0.25">
      <c r="B85" s="211">
        <v>42356</v>
      </c>
      <c r="C85" s="12">
        <v>4500</v>
      </c>
      <c r="D85" s="220">
        <v>19.079999999999998</v>
      </c>
      <c r="E85" s="43">
        <v>12.88</v>
      </c>
      <c r="F85" s="43">
        <f t="shared" si="11"/>
        <v>-27899.999999999989</v>
      </c>
      <c r="G85" s="43">
        <f t="shared" si="12"/>
        <v>85859.999999999985</v>
      </c>
      <c r="H85" s="258">
        <f t="shared" si="13"/>
        <v>-0.32494758909853239</v>
      </c>
      <c r="I85" s="220"/>
    </row>
    <row r="86" spans="2:9" ht="15" customHeight="1" x14ac:dyDescent="0.25">
      <c r="B86" s="211">
        <v>42397</v>
      </c>
      <c r="C86" s="291">
        <v>2000</v>
      </c>
      <c r="D86" s="292">
        <v>26.06</v>
      </c>
      <c r="E86" s="43">
        <v>15.27</v>
      </c>
      <c r="F86" s="43">
        <f t="shared" si="11"/>
        <v>-21580</v>
      </c>
      <c r="G86" s="43">
        <f t="shared" si="12"/>
        <v>52120</v>
      </c>
      <c r="H86" s="258">
        <f t="shared" si="13"/>
        <v>-0.41404451266308517</v>
      </c>
      <c r="I86" s="220"/>
    </row>
    <row r="87" spans="2:9" x14ac:dyDescent="0.25">
      <c r="B87" s="211">
        <v>42398</v>
      </c>
      <c r="C87" s="12">
        <v>1800</v>
      </c>
      <c r="D87" s="220">
        <v>27.26</v>
      </c>
      <c r="E87" s="43">
        <v>15.27</v>
      </c>
      <c r="F87" s="43">
        <f t="shared" si="11"/>
        <v>-21582.000000000004</v>
      </c>
      <c r="G87" s="43">
        <f t="shared" si="12"/>
        <v>49068</v>
      </c>
      <c r="H87" s="258">
        <f t="shared" si="13"/>
        <v>-0.43983859134262659</v>
      </c>
      <c r="I87" s="220"/>
    </row>
    <row r="88" spans="2:9" x14ac:dyDescent="0.25">
      <c r="B88" s="211">
        <v>42402</v>
      </c>
      <c r="C88" s="291">
        <v>2000</v>
      </c>
      <c r="D88" s="292">
        <v>26</v>
      </c>
      <c r="E88" s="43">
        <v>15.18</v>
      </c>
      <c r="F88" s="43">
        <f t="shared" si="11"/>
        <v>-21640</v>
      </c>
      <c r="G88" s="43">
        <f t="shared" si="12"/>
        <v>52000</v>
      </c>
      <c r="H88" s="258">
        <f t="shared" si="13"/>
        <v>-0.41615384615384615</v>
      </c>
      <c r="I88" s="220"/>
    </row>
    <row r="89" spans="2:9" ht="15" customHeight="1" x14ac:dyDescent="0.25">
      <c r="B89" s="211">
        <v>42412</v>
      </c>
      <c r="C89" s="12">
        <v>2200</v>
      </c>
      <c r="D89" s="220">
        <v>24.75</v>
      </c>
      <c r="E89" s="43">
        <v>12.35</v>
      </c>
      <c r="F89" s="43">
        <f t="shared" si="11"/>
        <v>-27280</v>
      </c>
      <c r="G89" s="43">
        <f t="shared" si="12"/>
        <v>54450</v>
      </c>
      <c r="H89" s="258">
        <f t="shared" si="13"/>
        <v>-0.50101010101010102</v>
      </c>
      <c r="I89" s="220"/>
    </row>
    <row r="90" spans="2:9" x14ac:dyDescent="0.25">
      <c r="B90" s="211">
        <v>42416</v>
      </c>
      <c r="C90" s="291">
        <v>2000</v>
      </c>
      <c r="D90" s="292">
        <v>25.96</v>
      </c>
      <c r="E90" s="43">
        <v>12.35</v>
      </c>
      <c r="F90" s="43">
        <f t="shared" si="11"/>
        <v>-27220.000000000004</v>
      </c>
      <c r="G90" s="43">
        <f t="shared" si="12"/>
        <v>51920</v>
      </c>
      <c r="H90" s="258">
        <f t="shared" si="13"/>
        <v>-0.52426810477657937</v>
      </c>
      <c r="I90" s="220"/>
    </row>
    <row r="91" spans="2:9" x14ac:dyDescent="0.25">
      <c r="B91" s="211">
        <v>42416</v>
      </c>
      <c r="C91" s="12">
        <v>1750</v>
      </c>
      <c r="D91" s="220">
        <v>27.81</v>
      </c>
      <c r="E91" s="43">
        <v>12.89</v>
      </c>
      <c r="F91" s="43">
        <f t="shared" si="11"/>
        <v>-26109.999999999996</v>
      </c>
      <c r="G91" s="43">
        <f t="shared" si="12"/>
        <v>48667.5</v>
      </c>
      <c r="H91" s="258">
        <f t="shared" si="13"/>
        <v>-0.53649766271125487</v>
      </c>
      <c r="I91" s="220"/>
    </row>
    <row r="92" spans="2:9" ht="15" customHeight="1" x14ac:dyDescent="0.25">
      <c r="B92" s="211">
        <v>42416</v>
      </c>
      <c r="C92" s="291">
        <v>2000</v>
      </c>
      <c r="D92" s="292">
        <v>25.948</v>
      </c>
      <c r="E92" s="43">
        <v>12.94</v>
      </c>
      <c r="F92" s="43">
        <f t="shared" si="11"/>
        <v>-26016</v>
      </c>
      <c r="G92" s="43">
        <f t="shared" si="12"/>
        <v>51896</v>
      </c>
      <c r="H92" s="258">
        <f t="shared" si="13"/>
        <v>-0.50131031293355943</v>
      </c>
      <c r="I92" s="220"/>
    </row>
    <row r="93" spans="2:9" x14ac:dyDescent="0.25">
      <c r="B93" s="211">
        <v>42426</v>
      </c>
      <c r="C93" s="291">
        <v>2000</v>
      </c>
      <c r="D93" s="292">
        <v>25.914999999999999</v>
      </c>
      <c r="E93" s="43">
        <v>12.37</v>
      </c>
      <c r="F93" s="43">
        <f t="shared" si="11"/>
        <v>-27090</v>
      </c>
      <c r="G93" s="43">
        <f t="shared" si="12"/>
        <v>51830</v>
      </c>
      <c r="H93" s="258">
        <f t="shared" si="13"/>
        <v>-0.52267026818444917</v>
      </c>
      <c r="I93" s="220"/>
    </row>
    <row r="94" spans="2:9" x14ac:dyDescent="0.25">
      <c r="B94" s="211">
        <v>42430</v>
      </c>
      <c r="C94" s="314">
        <v>2000</v>
      </c>
      <c r="D94" s="315">
        <v>25.914999999999999</v>
      </c>
      <c r="E94" s="43">
        <v>12.82</v>
      </c>
      <c r="F94" s="43">
        <f t="shared" si="11"/>
        <v>-26189.999999999996</v>
      </c>
      <c r="G94" s="43">
        <f t="shared" si="12"/>
        <v>51830</v>
      </c>
      <c r="H94" s="258">
        <f t="shared" si="13"/>
        <v>-0.50530580744742426</v>
      </c>
      <c r="I94" s="220">
        <v>25.5</v>
      </c>
    </row>
    <row r="95" spans="2:9" x14ac:dyDescent="0.25">
      <c r="B95" s="211">
        <v>42431</v>
      </c>
      <c r="C95" s="12">
        <v>1500</v>
      </c>
      <c r="D95" s="220">
        <v>30.137</v>
      </c>
      <c r="E95" s="43">
        <v>13.3</v>
      </c>
      <c r="F95" s="43">
        <f t="shared" si="11"/>
        <v>-25255.5</v>
      </c>
      <c r="G95" s="43">
        <f t="shared" si="12"/>
        <v>45205.5</v>
      </c>
      <c r="H95" s="258">
        <f t="shared" si="13"/>
        <v>-0.55868201878090051</v>
      </c>
      <c r="I95" s="220"/>
    </row>
    <row r="96" spans="2:9" x14ac:dyDescent="0.25">
      <c r="B96" s="211">
        <v>42433</v>
      </c>
      <c r="C96" s="12">
        <v>1500</v>
      </c>
      <c r="D96" s="220">
        <v>30.137</v>
      </c>
      <c r="E96" s="43">
        <v>14.14</v>
      </c>
      <c r="F96" s="43">
        <f t="shared" si="11"/>
        <v>-23995.5</v>
      </c>
      <c r="G96" s="43">
        <f t="shared" si="12"/>
        <v>45205.5</v>
      </c>
      <c r="H96" s="258">
        <f t="shared" si="13"/>
        <v>-0.53080930417758898</v>
      </c>
      <c r="I96" s="220"/>
    </row>
    <row r="97" spans="2:9" x14ac:dyDescent="0.25">
      <c r="B97" s="211">
        <v>42437</v>
      </c>
      <c r="C97" s="12">
        <v>1500</v>
      </c>
      <c r="D97" s="220">
        <v>30.137</v>
      </c>
      <c r="E97" s="43">
        <v>13.52</v>
      </c>
      <c r="F97" s="43">
        <f t="shared" si="11"/>
        <v>-24925.5</v>
      </c>
      <c r="G97" s="43">
        <f t="shared" si="12"/>
        <v>45205.5</v>
      </c>
      <c r="H97" s="258">
        <f t="shared" si="13"/>
        <v>-0.55138202209908094</v>
      </c>
      <c r="I97" s="220"/>
    </row>
    <row r="98" spans="2:9" x14ac:dyDescent="0.25">
      <c r="B98" s="211">
        <v>42444</v>
      </c>
      <c r="C98" s="12">
        <v>1500</v>
      </c>
      <c r="D98" s="220">
        <v>30.137</v>
      </c>
      <c r="E98" s="43">
        <v>14.28</v>
      </c>
      <c r="F98" s="43">
        <f t="shared" si="11"/>
        <v>-23785.5</v>
      </c>
      <c r="G98" s="43">
        <f t="shared" si="12"/>
        <v>45205.5</v>
      </c>
      <c r="H98" s="258">
        <f t="shared" si="13"/>
        <v>-0.52616385174370384</v>
      </c>
      <c r="I98" s="220"/>
    </row>
    <row r="99" spans="2:9" x14ac:dyDescent="0.25">
      <c r="B99" s="211">
        <v>42447</v>
      </c>
      <c r="C99" s="12">
        <v>1500</v>
      </c>
      <c r="D99" s="220">
        <v>30.137</v>
      </c>
      <c r="E99" s="43">
        <v>14.98</v>
      </c>
      <c r="F99" s="43">
        <f t="shared" si="11"/>
        <v>-22735.5</v>
      </c>
      <c r="G99" s="43">
        <f t="shared" si="12"/>
        <v>45205.5</v>
      </c>
      <c r="H99" s="258">
        <f t="shared" si="13"/>
        <v>-0.50293658957427745</v>
      </c>
      <c r="I99" s="220"/>
    </row>
    <row r="100" spans="2:9" x14ac:dyDescent="0.25">
      <c r="B100" s="211">
        <v>42480</v>
      </c>
      <c r="C100" s="12">
        <v>1500</v>
      </c>
      <c r="D100" s="220">
        <v>30.07</v>
      </c>
      <c r="E100" s="43">
        <v>15.44</v>
      </c>
      <c r="F100" s="43">
        <f t="shared" si="11"/>
        <v>-21945</v>
      </c>
      <c r="G100" s="43">
        <f t="shared" si="12"/>
        <v>45105</v>
      </c>
      <c r="H100" s="258">
        <f t="shared" si="13"/>
        <v>-0.48653142667110078</v>
      </c>
      <c r="I100" s="220"/>
    </row>
    <row r="101" spans="2:9" x14ac:dyDescent="0.25">
      <c r="B101" s="211">
        <v>42488</v>
      </c>
      <c r="C101" s="12">
        <v>1500</v>
      </c>
      <c r="D101" s="220">
        <v>30.030999999999999</v>
      </c>
      <c r="E101" s="43">
        <v>15.55</v>
      </c>
      <c r="F101" s="43">
        <f t="shared" si="11"/>
        <v>-21721.499999999996</v>
      </c>
      <c r="G101" s="43">
        <f t="shared" si="12"/>
        <v>45046.5</v>
      </c>
      <c r="H101" s="258">
        <f t="shared" si="13"/>
        <v>-0.4822017248842862</v>
      </c>
      <c r="I101" s="220"/>
    </row>
    <row r="102" spans="2:9" x14ac:dyDescent="0.25">
      <c r="B102" s="211"/>
      <c r="C102" s="12"/>
      <c r="D102" s="220"/>
      <c r="E102" s="43"/>
      <c r="F102" s="43"/>
      <c r="G102" s="43"/>
      <c r="H102" s="258"/>
      <c r="I102" s="220"/>
    </row>
    <row r="103" spans="2:9" x14ac:dyDescent="0.25">
      <c r="B103" s="211"/>
      <c r="C103" s="12"/>
      <c r="D103" s="220"/>
      <c r="E103" s="43"/>
      <c r="F103" s="43"/>
      <c r="G103" s="43"/>
      <c r="H103" s="258"/>
      <c r="I103" s="220"/>
    </row>
    <row r="104" spans="2:9" x14ac:dyDescent="0.25">
      <c r="B104" s="211"/>
      <c r="C104" s="12"/>
      <c r="D104" s="220"/>
      <c r="E104" s="43"/>
      <c r="F104" s="43"/>
      <c r="G104" s="43"/>
      <c r="H104" s="258"/>
      <c r="I104" s="220"/>
    </row>
    <row r="105" spans="2:9" x14ac:dyDescent="0.25">
      <c r="B105" s="211"/>
      <c r="C105" s="12"/>
      <c r="D105" s="220"/>
      <c r="E105" s="43"/>
      <c r="F105" s="43"/>
      <c r="G105" s="43"/>
      <c r="H105" s="258"/>
      <c r="I105" s="220"/>
    </row>
    <row r="106" spans="2:9" x14ac:dyDescent="0.25">
      <c r="B106" s="211"/>
      <c r="C106" s="12"/>
      <c r="D106" s="220"/>
      <c r="E106" s="43"/>
      <c r="F106" s="43"/>
      <c r="G106" s="43"/>
      <c r="H106" s="258"/>
      <c r="I106" s="220"/>
    </row>
    <row r="107" spans="2:9" x14ac:dyDescent="0.25">
      <c r="B107" s="211"/>
      <c r="C107" s="12"/>
      <c r="D107" s="220"/>
      <c r="E107" s="43"/>
      <c r="F107" s="43"/>
      <c r="G107" s="43"/>
      <c r="H107" s="258"/>
      <c r="I107" s="220"/>
    </row>
    <row r="108" spans="2:9" x14ac:dyDescent="0.25">
      <c r="B108" s="211"/>
      <c r="C108" s="12"/>
      <c r="D108" s="220"/>
      <c r="E108" s="43"/>
      <c r="F108" s="43"/>
      <c r="G108" s="43"/>
      <c r="H108" s="258"/>
      <c r="I108" s="220"/>
    </row>
    <row r="109" spans="2:9" x14ac:dyDescent="0.25">
      <c r="B109" s="211"/>
      <c r="C109" s="12"/>
      <c r="D109" s="220"/>
      <c r="E109" s="43"/>
      <c r="F109" s="43"/>
      <c r="G109" s="43"/>
      <c r="H109" s="258"/>
      <c r="I109" s="220"/>
    </row>
    <row r="110" spans="2:9" x14ac:dyDescent="0.25">
      <c r="B110" s="211"/>
      <c r="C110" s="12"/>
      <c r="D110" s="220"/>
      <c r="E110" s="43"/>
      <c r="F110" s="43"/>
      <c r="G110" s="43"/>
      <c r="H110" s="258"/>
      <c r="I110" s="220"/>
    </row>
    <row r="111" spans="2:9" x14ac:dyDescent="0.25">
      <c r="B111" s="211"/>
      <c r="C111" s="12"/>
      <c r="D111" s="220"/>
      <c r="E111" s="43"/>
      <c r="F111" s="43"/>
      <c r="G111" s="43"/>
      <c r="H111" s="258"/>
      <c r="I111" s="220"/>
    </row>
  </sheetData>
  <mergeCells count="3">
    <mergeCell ref="O46:P46"/>
    <mergeCell ref="B47:B48"/>
    <mergeCell ref="G14:G19"/>
  </mergeCells>
  <conditionalFormatting sqref="Q12">
    <cfRule type="expression" dxfId="433" priority="34">
      <formula>Q12&gt;0</formula>
    </cfRule>
    <cfRule type="expression" dxfId="432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68:F88">
    <cfRule type="expression" dxfId="431" priority="27">
      <formula>F68&gt;0</formula>
    </cfRule>
    <cfRule type="expression" dxfId="430" priority="28">
      <formula>F68&lt;0</formula>
    </cfRule>
  </conditionalFormatting>
  <conditionalFormatting sqref="H68:H74">
    <cfRule type="expression" dxfId="429" priority="15">
      <formula>H68&gt;0</formula>
    </cfRule>
    <cfRule type="expression" dxfId="428" priority="16">
      <formula>H68&lt;0</formula>
    </cfRule>
  </conditionalFormatting>
  <conditionalFormatting sqref="H75">
    <cfRule type="expression" dxfId="427" priority="13">
      <formula>H75&gt;0</formula>
    </cfRule>
    <cfRule type="expression" dxfId="426" priority="14">
      <formula>H75&lt;0</formula>
    </cfRule>
  </conditionalFormatting>
  <conditionalFormatting sqref="H76">
    <cfRule type="expression" dxfId="425" priority="11">
      <formula>H76&gt;0</formula>
    </cfRule>
    <cfRule type="expression" dxfId="424" priority="12">
      <formula>H76&lt;0</formula>
    </cfRule>
  </conditionalFormatting>
  <conditionalFormatting sqref="H77:H79">
    <cfRule type="expression" dxfId="423" priority="9">
      <formula>H77&gt;0</formula>
    </cfRule>
    <cfRule type="expression" dxfId="422" priority="10">
      <formula>H77&lt;0</formula>
    </cfRule>
  </conditionalFormatting>
  <conditionalFormatting sqref="H80">
    <cfRule type="expression" dxfId="421" priority="5">
      <formula>H80&gt;0</formula>
    </cfRule>
    <cfRule type="expression" dxfId="420" priority="6">
      <formula>H80&lt;0</formula>
    </cfRule>
  </conditionalFormatting>
  <conditionalFormatting sqref="F89:F111">
    <cfRule type="expression" dxfId="419" priority="3">
      <formula>F89&gt;0</formula>
    </cfRule>
    <cfRule type="expression" dxfId="418" priority="4">
      <formula>F89&lt;0</formula>
    </cfRule>
  </conditionalFormatting>
  <conditionalFormatting sqref="H81:H111">
    <cfRule type="expression" dxfId="417" priority="1">
      <formula>H81&gt;0</formula>
    </cfRule>
    <cfRule type="expression" dxfId="416" priority="2">
      <formula>H81&lt;0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18.7109375" style="37" customWidth="1"/>
    <col min="23" max="23" width="43" bestFit="1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116</v>
      </c>
      <c r="X1" s="142" t="s">
        <v>117</v>
      </c>
      <c r="Y1" s="142" t="s">
        <v>118</v>
      </c>
      <c r="Z1" s="142" t="s">
        <v>119</v>
      </c>
      <c r="AA1" s="142" t="s">
        <v>120</v>
      </c>
      <c r="AB1" s="142" t="s">
        <v>121</v>
      </c>
      <c r="AC1" s="142" t="s">
        <v>122</v>
      </c>
      <c r="AD1" s="19" t="s">
        <v>129</v>
      </c>
      <c r="AE1" s="19" t="s">
        <v>131</v>
      </c>
    </row>
    <row r="2" spans="1:42" x14ac:dyDescent="0.25">
      <c r="A2" s="6" t="s">
        <v>245</v>
      </c>
      <c r="B2" s="8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84"/>
      <c r="H2" s="4"/>
      <c r="I2" s="3"/>
      <c r="J2" s="3"/>
      <c r="K2" s="3"/>
      <c r="O2" s="13" t="s">
        <v>57</v>
      </c>
      <c r="Q2">
        <f>C6-H6</f>
        <v>50</v>
      </c>
      <c r="T2" s="19"/>
      <c r="U2" s="137"/>
      <c r="V2" s="19"/>
      <c r="W2" s="151">
        <v>42493</v>
      </c>
      <c r="X2" s="152">
        <v>59.24</v>
      </c>
      <c r="Y2" s="152">
        <v>59.85</v>
      </c>
      <c r="Z2" s="12">
        <v>59.03</v>
      </c>
      <c r="AA2" s="12">
        <v>59.52</v>
      </c>
      <c r="AB2" s="105">
        <v>7911400</v>
      </c>
      <c r="AC2" s="12">
        <v>59.52</v>
      </c>
      <c r="AE2" s="148"/>
    </row>
    <row r="3" spans="1:42" x14ac:dyDescent="0.25">
      <c r="A3" s="26" t="s">
        <v>71</v>
      </c>
      <c r="B3" s="84"/>
      <c r="C3" s="4"/>
      <c r="D3" s="3"/>
      <c r="E3" s="3"/>
      <c r="F3" s="3"/>
      <c r="G3" s="84"/>
      <c r="H3" s="4"/>
      <c r="I3" s="3"/>
      <c r="J3" s="3"/>
      <c r="K3" s="3"/>
      <c r="O3" s="13" t="s">
        <v>58</v>
      </c>
      <c r="Q3" s="252">
        <f>(F6-K6)/Q2</f>
        <v>56.99</v>
      </c>
      <c r="W3" s="143">
        <v>42492</v>
      </c>
      <c r="X3" s="12">
        <v>59.09</v>
      </c>
      <c r="Y3" s="12">
        <v>59.75</v>
      </c>
      <c r="Z3" s="12">
        <v>58.99</v>
      </c>
      <c r="AA3" s="12">
        <v>59.59</v>
      </c>
      <c r="AB3" s="105">
        <v>8624500</v>
      </c>
      <c r="AC3" s="12">
        <v>59.59</v>
      </c>
      <c r="AE3" s="148"/>
      <c r="AL3" s="260"/>
      <c r="AO3" s="260"/>
    </row>
    <row r="4" spans="1:42" x14ac:dyDescent="0.25">
      <c r="B4" s="84"/>
      <c r="C4" s="4"/>
      <c r="D4" s="3"/>
      <c r="E4" s="3"/>
      <c r="F4" s="3"/>
      <c r="G4" s="84"/>
      <c r="H4" s="4"/>
      <c r="I4" s="3"/>
      <c r="J4" s="3"/>
      <c r="K4" s="3"/>
      <c r="O4" s="13" t="s">
        <v>66</v>
      </c>
      <c r="Q4" s="221">
        <v>59.52</v>
      </c>
      <c r="T4" s="1"/>
      <c r="W4" s="143">
        <v>42489</v>
      </c>
      <c r="X4" s="12">
        <v>58.41</v>
      </c>
      <c r="Y4" s="12">
        <v>59.09</v>
      </c>
      <c r="Z4" s="12">
        <v>58.1</v>
      </c>
      <c r="AA4" s="12">
        <v>58.94</v>
      </c>
      <c r="AB4" s="105">
        <v>8080500</v>
      </c>
      <c r="AC4" s="12">
        <v>58.94</v>
      </c>
      <c r="AE4" s="148"/>
      <c r="AL4" s="260"/>
      <c r="AO4" s="260"/>
    </row>
    <row r="5" spans="1:42" x14ac:dyDescent="0.25">
      <c r="O5" s="13" t="s">
        <v>67</v>
      </c>
      <c r="Q5" s="3">
        <f>Q4*Q2</f>
        <v>2976</v>
      </c>
      <c r="W5" s="143">
        <v>42488</v>
      </c>
      <c r="X5" s="12">
        <v>58.95</v>
      </c>
      <c r="Y5" s="12">
        <v>59.89</v>
      </c>
      <c r="Z5" s="12">
        <v>58.42</v>
      </c>
      <c r="AA5" s="12">
        <v>58.54</v>
      </c>
      <c r="AB5" s="105">
        <v>5945600</v>
      </c>
      <c r="AC5" s="12">
        <v>58.54</v>
      </c>
      <c r="AE5" s="148"/>
      <c r="AL5" s="260"/>
      <c r="AO5" s="260"/>
    </row>
    <row r="6" spans="1:42" x14ac:dyDescent="0.25">
      <c r="A6" s="25" t="s">
        <v>81</v>
      </c>
      <c r="B6" s="14"/>
      <c r="C6" s="14">
        <f>SUM(C2:C5)</f>
        <v>50</v>
      </c>
      <c r="D6" s="14"/>
      <c r="E6" s="14"/>
      <c r="F6" s="15">
        <f>SUM(F2:F5)</f>
        <v>2849.5</v>
      </c>
      <c r="G6" s="14"/>
      <c r="H6" s="14">
        <f>SUM(H2:H5)</f>
        <v>0</v>
      </c>
      <c r="I6" s="15"/>
      <c r="J6" s="15"/>
      <c r="K6" s="15">
        <f>SUM(K2:K5)</f>
        <v>0</v>
      </c>
      <c r="L6" s="14"/>
      <c r="M6" s="14"/>
      <c r="O6" s="13" t="s">
        <v>64</v>
      </c>
      <c r="Q6" s="2">
        <f>Q3*Q2</f>
        <v>2849.5</v>
      </c>
      <c r="W6" s="143">
        <v>42487</v>
      </c>
      <c r="X6" s="12">
        <v>59.63</v>
      </c>
      <c r="Y6" s="12">
        <v>59.73</v>
      </c>
      <c r="Z6" s="12">
        <v>58.63</v>
      </c>
      <c r="AA6" s="12">
        <v>59.27</v>
      </c>
      <c r="AB6" s="105">
        <v>7917700</v>
      </c>
      <c r="AC6" s="12">
        <v>59.27</v>
      </c>
      <c r="AE6" s="148"/>
      <c r="AL6" s="260"/>
      <c r="AO6" s="260"/>
    </row>
    <row r="7" spans="1:42" ht="16.5" thickBot="1" x14ac:dyDescent="0.3">
      <c r="A7" s="407" t="s">
        <v>242</v>
      </c>
      <c r="B7" s="408"/>
      <c r="C7" s="409">
        <f>SumByColor($A$7,C2:C5)</f>
        <v>0</v>
      </c>
      <c r="D7" s="409"/>
      <c r="E7" s="409"/>
      <c r="F7" s="410">
        <f>SumByColor($A$7,F2:F5)</f>
        <v>0</v>
      </c>
      <c r="G7" s="409"/>
      <c r="H7" s="409">
        <f>SumByColor($A$7,H2:H5)</f>
        <v>0</v>
      </c>
      <c r="I7" s="409"/>
      <c r="J7" s="409"/>
      <c r="K7" s="410">
        <f>SumByColor($A$7,K2:K5)</f>
        <v>0</v>
      </c>
      <c r="L7" s="409"/>
      <c r="M7" s="410">
        <f>SumByColor($A$7,M2:M5)</f>
        <v>0</v>
      </c>
      <c r="O7" s="13" t="s">
        <v>65</v>
      </c>
      <c r="Q7" s="2">
        <f>Q5-Q6</f>
        <v>126.5</v>
      </c>
      <c r="R7" s="394"/>
      <c r="W7" s="143">
        <v>42486</v>
      </c>
      <c r="X7" s="12">
        <v>59.31</v>
      </c>
      <c r="Y7" s="12">
        <v>59.97</v>
      </c>
      <c r="Z7" s="12">
        <v>59.27</v>
      </c>
      <c r="AA7" s="12">
        <v>59.54</v>
      </c>
      <c r="AB7" s="105">
        <v>5573400</v>
      </c>
      <c r="AC7" s="12">
        <v>59.54</v>
      </c>
      <c r="AE7" s="148"/>
    </row>
    <row r="8" spans="1:42" x14ac:dyDescent="0.25">
      <c r="O8" s="13" t="s">
        <v>90</v>
      </c>
      <c r="Q8" s="148">
        <f>(Q4-Q3)/Q3</f>
        <v>4.4393753290050908E-2</v>
      </c>
      <c r="W8" s="143">
        <v>42485</v>
      </c>
      <c r="X8" s="12">
        <v>59.34</v>
      </c>
      <c r="Y8" s="12">
        <v>59.42</v>
      </c>
      <c r="Z8" s="12">
        <v>58.76</v>
      </c>
      <c r="AA8" s="12">
        <v>59.21</v>
      </c>
      <c r="AB8" s="105">
        <v>6020500</v>
      </c>
      <c r="AC8" s="12">
        <v>59.21</v>
      </c>
      <c r="AE8" s="148"/>
      <c r="AL8" s="260"/>
      <c r="AO8" s="260"/>
      <c r="AP8" s="260"/>
    </row>
    <row r="9" spans="1:42" x14ac:dyDescent="0.25">
      <c r="W9" s="143">
        <v>42482</v>
      </c>
      <c r="X9" s="12">
        <v>60.18</v>
      </c>
      <c r="Y9" s="12">
        <v>60.22</v>
      </c>
      <c r="Z9" s="12">
        <v>58.97</v>
      </c>
      <c r="AA9" s="12">
        <v>59.43</v>
      </c>
      <c r="AB9" s="105">
        <v>8031400</v>
      </c>
      <c r="AC9" s="12">
        <v>59.43</v>
      </c>
      <c r="AE9" s="148"/>
    </row>
    <row r="10" spans="1:42" x14ac:dyDescent="0.25">
      <c r="B10" s="209" t="s">
        <v>116</v>
      </c>
      <c r="C10" s="209" t="s">
        <v>159</v>
      </c>
      <c r="D10" s="210" t="s">
        <v>158</v>
      </c>
      <c r="E10" s="212" t="s">
        <v>160</v>
      </c>
      <c r="F10" s="213" t="s">
        <v>65</v>
      </c>
      <c r="G10" s="250" t="s">
        <v>164</v>
      </c>
      <c r="H10" s="213" t="s">
        <v>90</v>
      </c>
      <c r="I10" s="250" t="s">
        <v>170</v>
      </c>
      <c r="T10" s="13"/>
      <c r="W10" s="143">
        <v>42481</v>
      </c>
      <c r="X10" s="12">
        <v>60.53</v>
      </c>
      <c r="Y10" s="12">
        <v>60.53</v>
      </c>
      <c r="Z10" s="12">
        <v>59.71</v>
      </c>
      <c r="AA10" s="12">
        <v>60.08</v>
      </c>
      <c r="AB10" s="105">
        <v>7074200</v>
      </c>
      <c r="AC10" s="12">
        <v>60.08</v>
      </c>
      <c r="AE10" s="148"/>
      <c r="AL10" s="260"/>
      <c r="AO10" s="260"/>
    </row>
    <row r="11" spans="1:42" x14ac:dyDescent="0.25">
      <c r="B11" s="211">
        <v>42472</v>
      </c>
      <c r="C11" s="12">
        <v>50</v>
      </c>
      <c r="D11" s="220">
        <v>56.99</v>
      </c>
      <c r="E11" s="43">
        <v>58.55</v>
      </c>
      <c r="F11" s="43">
        <f t="shared" ref="F11" si="0">-C11*(D11-E11)</f>
        <v>77.999999999999758</v>
      </c>
      <c r="G11" s="43">
        <f>IF(C11=0, 0,D11*C11)</f>
        <v>2849.5</v>
      </c>
      <c r="H11" s="258">
        <f>IF(C11=0, D11, (E11-D11)/D11)</f>
        <v>2.7373223372521408E-2</v>
      </c>
      <c r="I11" s="43"/>
      <c r="T11" s="1"/>
      <c r="W11" s="143">
        <v>42480</v>
      </c>
      <c r="X11" s="12">
        <v>59.43</v>
      </c>
      <c r="Y11" s="12">
        <v>60.24</v>
      </c>
      <c r="Z11" s="12">
        <v>59.43</v>
      </c>
      <c r="AA11" s="12">
        <v>59.62</v>
      </c>
      <c r="AB11" s="105">
        <v>6469600</v>
      </c>
      <c r="AC11" s="12">
        <v>59.62</v>
      </c>
      <c r="AE11" s="148"/>
    </row>
    <row r="12" spans="1:42" x14ac:dyDescent="0.25">
      <c r="B12" s="211">
        <v>42484</v>
      </c>
      <c r="C12" s="12">
        <v>50</v>
      </c>
      <c r="D12" s="220">
        <v>56.99</v>
      </c>
      <c r="E12" s="43">
        <v>59.43</v>
      </c>
      <c r="F12" s="43">
        <f t="shared" ref="F12" si="1">-C12*(D12-E12)</f>
        <v>121.99999999999989</v>
      </c>
      <c r="G12" s="43">
        <f>IF(C12=0, 0,D12*C12)</f>
        <v>2849.5</v>
      </c>
      <c r="H12" s="258">
        <f>IF(C12=0, D12, (E12-D12)/D12)</f>
        <v>4.281452886471307E-2</v>
      </c>
      <c r="I12" s="43"/>
      <c r="W12" s="143">
        <v>42479</v>
      </c>
      <c r="X12" s="12">
        <v>59.96</v>
      </c>
      <c r="Y12" s="12">
        <v>59.99</v>
      </c>
      <c r="Z12" s="12">
        <v>59.33</v>
      </c>
      <c r="AA12" s="12">
        <v>59.56</v>
      </c>
      <c r="AB12" s="105">
        <v>6544800</v>
      </c>
      <c r="AC12" s="12">
        <v>59.56</v>
      </c>
      <c r="AE12" s="148"/>
      <c r="AL12" s="260"/>
      <c r="AO12" s="260"/>
    </row>
    <row r="13" spans="1:42" x14ac:dyDescent="0.25">
      <c r="B13" s="211"/>
      <c r="C13" s="12"/>
      <c r="D13" s="220"/>
      <c r="E13" s="43"/>
      <c r="F13" s="43"/>
      <c r="G13" s="43"/>
      <c r="H13" s="258"/>
      <c r="I13" s="43"/>
      <c r="T13" s="1"/>
      <c r="W13" s="143">
        <v>42478</v>
      </c>
      <c r="X13" s="12">
        <v>59.38</v>
      </c>
      <c r="Y13" s="12">
        <v>60</v>
      </c>
      <c r="Z13" s="12">
        <v>59.38</v>
      </c>
      <c r="AA13" s="12">
        <v>59.57</v>
      </c>
      <c r="AB13" s="105">
        <v>6059600</v>
      </c>
      <c r="AC13" s="12">
        <v>59.57</v>
      </c>
      <c r="AE13" s="148"/>
    </row>
    <row r="14" spans="1:42" x14ac:dyDescent="0.25">
      <c r="B14" s="211"/>
      <c r="C14" s="12"/>
      <c r="D14" s="220"/>
      <c r="E14" s="43"/>
      <c r="F14" s="43"/>
      <c r="G14" s="43"/>
      <c r="H14" s="258"/>
      <c r="I14" s="43"/>
      <c r="W14" s="143">
        <v>42475</v>
      </c>
      <c r="X14" s="12">
        <v>59.02</v>
      </c>
      <c r="Y14" s="12">
        <v>59.59</v>
      </c>
      <c r="Z14" s="12">
        <v>58.39</v>
      </c>
      <c r="AA14" s="12">
        <v>59.5</v>
      </c>
      <c r="AB14" s="105">
        <v>7642500</v>
      </c>
      <c r="AC14" s="12">
        <v>59.5</v>
      </c>
      <c r="AE14" s="148"/>
      <c r="AL14" s="260"/>
      <c r="AO14" s="260"/>
      <c r="AP14" s="260"/>
    </row>
    <row r="15" spans="1:42" x14ac:dyDescent="0.25">
      <c r="B15" s="211"/>
      <c r="C15" s="12"/>
      <c r="D15" s="220"/>
      <c r="E15" s="43"/>
      <c r="F15" s="43"/>
      <c r="G15" s="43"/>
      <c r="H15" s="258"/>
      <c r="I15" s="43"/>
      <c r="W15" s="143">
        <v>42474</v>
      </c>
      <c r="X15" s="12">
        <v>59.71</v>
      </c>
      <c r="Y15" s="12">
        <v>60.34</v>
      </c>
      <c r="Z15" s="12">
        <v>59.44</v>
      </c>
      <c r="AA15" s="12">
        <v>59.49</v>
      </c>
      <c r="AB15" s="105">
        <v>7756900</v>
      </c>
      <c r="AC15" s="12">
        <v>59.49</v>
      </c>
      <c r="AE15" s="148"/>
    </row>
    <row r="16" spans="1:42" x14ac:dyDescent="0.25">
      <c r="B16" s="211"/>
      <c r="C16" s="12"/>
      <c r="D16" s="220"/>
      <c r="E16" s="43"/>
      <c r="F16" s="43"/>
      <c r="G16" s="43"/>
      <c r="H16" s="258"/>
      <c r="I16" s="43"/>
      <c r="O16" s="2"/>
      <c r="P16" s="2"/>
      <c r="Q16" s="2"/>
      <c r="T16" s="78"/>
      <c r="W16" s="143">
        <v>42473</v>
      </c>
      <c r="X16" s="12">
        <v>59.02</v>
      </c>
      <c r="Y16" s="12">
        <v>59.95</v>
      </c>
      <c r="Z16" s="12">
        <v>58.83</v>
      </c>
      <c r="AA16" s="12">
        <v>59.58</v>
      </c>
      <c r="AB16" s="105">
        <v>10622300</v>
      </c>
      <c r="AC16" s="12">
        <v>59.58</v>
      </c>
      <c r="AE16" s="148"/>
    </row>
    <row r="17" spans="15:41" x14ac:dyDescent="0.25">
      <c r="O17" s="2"/>
      <c r="P17" s="2"/>
      <c r="Q17" s="2"/>
      <c r="W17" s="143">
        <v>42472</v>
      </c>
      <c r="X17" s="12">
        <v>58</v>
      </c>
      <c r="Y17" s="12">
        <v>58.62</v>
      </c>
      <c r="Z17" s="12">
        <v>56.89</v>
      </c>
      <c r="AA17" s="12">
        <v>58.55</v>
      </c>
      <c r="AB17" s="105">
        <v>12408900</v>
      </c>
      <c r="AC17" s="12">
        <v>58.55</v>
      </c>
      <c r="AE17" s="148"/>
    </row>
    <row r="18" spans="15:41" x14ac:dyDescent="0.25">
      <c r="O18" s="2"/>
      <c r="P18" s="2"/>
      <c r="Q18" s="2"/>
      <c r="W18" s="143">
        <v>42471</v>
      </c>
      <c r="X18" s="12">
        <v>59.73</v>
      </c>
      <c r="Y18" s="12">
        <v>59.78</v>
      </c>
      <c r="Z18" s="12">
        <v>57.82</v>
      </c>
      <c r="AA18" s="12">
        <v>57.92</v>
      </c>
      <c r="AB18" s="105">
        <v>12581900</v>
      </c>
      <c r="AC18" s="12">
        <v>57.92</v>
      </c>
      <c r="AE18" s="148"/>
      <c r="AL18" s="260"/>
      <c r="AO18" s="260"/>
    </row>
    <row r="19" spans="15:41" x14ac:dyDescent="0.25">
      <c r="O19" s="2"/>
      <c r="P19" s="2"/>
      <c r="Q19" s="2"/>
      <c r="W19" s="143">
        <v>42468</v>
      </c>
      <c r="X19" s="12">
        <v>60.49</v>
      </c>
      <c r="Y19" s="12">
        <v>60.56</v>
      </c>
      <c r="Z19" s="12">
        <v>59.32</v>
      </c>
      <c r="AA19" s="12">
        <v>59.42</v>
      </c>
      <c r="AB19" s="105">
        <v>8747800</v>
      </c>
      <c r="AC19" s="12">
        <v>59.42</v>
      </c>
      <c r="AE19" s="148"/>
    </row>
    <row r="20" spans="15:41" x14ac:dyDescent="0.25">
      <c r="O20" s="2"/>
      <c r="P20" s="2"/>
      <c r="Q20" s="2"/>
      <c r="W20" s="143">
        <v>42467</v>
      </c>
      <c r="X20" s="12">
        <v>59.79</v>
      </c>
      <c r="Y20" s="12">
        <v>60.58</v>
      </c>
      <c r="Z20" s="12">
        <v>59.71</v>
      </c>
      <c r="AA20" s="12">
        <v>60.3</v>
      </c>
      <c r="AB20" s="105">
        <v>7081600</v>
      </c>
      <c r="AC20" s="12">
        <v>60.3</v>
      </c>
      <c r="AE20" s="148"/>
    </row>
    <row r="21" spans="15:41" x14ac:dyDescent="0.25">
      <c r="O21" s="2"/>
      <c r="P21" s="2"/>
      <c r="Q21" s="2"/>
      <c r="W21" s="143">
        <v>42466</v>
      </c>
      <c r="X21" s="12">
        <v>59.6</v>
      </c>
      <c r="Y21" s="12">
        <v>60.68</v>
      </c>
      <c r="Z21" s="12">
        <v>59.19</v>
      </c>
      <c r="AA21" s="12">
        <v>60.31</v>
      </c>
      <c r="AB21" s="105">
        <v>10194900</v>
      </c>
      <c r="AC21" s="12">
        <v>60.31</v>
      </c>
      <c r="AE21" s="148"/>
    </row>
    <row r="22" spans="15:41" x14ac:dyDescent="0.25">
      <c r="O22" s="2"/>
      <c r="P22" s="2"/>
      <c r="Q22" s="2"/>
      <c r="W22" s="143">
        <v>42465</v>
      </c>
      <c r="X22" s="12">
        <v>59.62</v>
      </c>
      <c r="Y22" s="12">
        <v>60.17</v>
      </c>
      <c r="Z22" s="12">
        <v>59.44</v>
      </c>
      <c r="AA22" s="12">
        <v>59.67</v>
      </c>
      <c r="AB22" s="105">
        <v>7537600</v>
      </c>
      <c r="AC22" s="12">
        <v>59.67</v>
      </c>
      <c r="AE22" s="148"/>
    </row>
    <row r="23" spans="15:41" x14ac:dyDescent="0.25">
      <c r="O23" s="2"/>
      <c r="P23" s="2"/>
      <c r="Q23" s="2"/>
      <c r="W23" s="143">
        <v>42464</v>
      </c>
      <c r="X23" s="12">
        <v>61.73</v>
      </c>
      <c r="Y23" s="12">
        <v>61.85</v>
      </c>
      <c r="Z23" s="12">
        <v>59.42</v>
      </c>
      <c r="AA23" s="12">
        <v>59.97</v>
      </c>
      <c r="AB23" s="105">
        <v>16511700</v>
      </c>
      <c r="AC23" s="12">
        <v>59.97</v>
      </c>
      <c r="AE23" s="148"/>
    </row>
    <row r="24" spans="15:41" x14ac:dyDescent="0.25">
      <c r="O24" s="2"/>
      <c r="P24" s="2"/>
      <c r="Q24" s="2"/>
      <c r="W24" s="143">
        <v>42461</v>
      </c>
      <c r="X24" s="12">
        <v>61.22</v>
      </c>
      <c r="Y24" s="12">
        <v>61.82</v>
      </c>
      <c r="Z24" s="12">
        <v>61.15</v>
      </c>
      <c r="AA24" s="12">
        <v>61.59</v>
      </c>
      <c r="AB24" s="105">
        <v>7552600</v>
      </c>
      <c r="AC24" s="12">
        <v>61.59</v>
      </c>
      <c r="AE24" s="148"/>
    </row>
    <row r="25" spans="15:41" x14ac:dyDescent="0.25">
      <c r="O25" s="2"/>
      <c r="P25" s="2"/>
      <c r="Q25" s="2"/>
      <c r="W25" s="143">
        <v>42460</v>
      </c>
      <c r="X25" s="12">
        <v>61.99</v>
      </c>
      <c r="Y25" s="12">
        <v>62.64</v>
      </c>
      <c r="Z25" s="12">
        <v>61.31</v>
      </c>
      <c r="AA25" s="12">
        <v>61.47</v>
      </c>
      <c r="AB25" s="105">
        <v>7819300</v>
      </c>
      <c r="AC25" s="12">
        <v>61.47</v>
      </c>
      <c r="AE25" s="148"/>
    </row>
    <row r="26" spans="15:41" x14ac:dyDescent="0.25">
      <c r="O26" s="2"/>
      <c r="P26" s="2"/>
      <c r="Q26" s="2"/>
      <c r="W26" s="143">
        <v>42459</v>
      </c>
      <c r="X26" s="12">
        <v>61.77</v>
      </c>
      <c r="Y26" s="12">
        <v>62.41</v>
      </c>
      <c r="Z26" s="12">
        <v>61.77</v>
      </c>
      <c r="AA26" s="12">
        <v>62.04</v>
      </c>
      <c r="AB26" s="105">
        <v>7834100</v>
      </c>
      <c r="AC26" s="12">
        <v>62.04</v>
      </c>
      <c r="AE26" s="148"/>
    </row>
    <row r="27" spans="15:41" x14ac:dyDescent="0.25">
      <c r="O27" s="2"/>
      <c r="P27" s="2"/>
      <c r="Q27" s="2"/>
      <c r="W27" s="143">
        <v>42458</v>
      </c>
      <c r="X27" s="12">
        <v>61.26</v>
      </c>
      <c r="Y27" s="12">
        <v>61.9</v>
      </c>
      <c r="Z27" s="12">
        <v>61.25</v>
      </c>
      <c r="AA27" s="12">
        <v>61.49</v>
      </c>
      <c r="AB27" s="105">
        <v>7404100</v>
      </c>
      <c r="AC27" s="12">
        <v>61.49</v>
      </c>
      <c r="AE27" s="148"/>
    </row>
    <row r="28" spans="15:41" x14ac:dyDescent="0.25">
      <c r="O28" s="2"/>
      <c r="P28" s="2"/>
      <c r="Q28" s="2"/>
      <c r="W28" s="143">
        <v>42457</v>
      </c>
      <c r="X28" s="12">
        <v>61.58</v>
      </c>
      <c r="Y28" s="12">
        <v>61.98</v>
      </c>
      <c r="Z28" s="12">
        <v>61.25</v>
      </c>
      <c r="AA28" s="12">
        <v>61.34</v>
      </c>
      <c r="AB28" s="105">
        <v>7891600</v>
      </c>
      <c r="AC28" s="12">
        <v>61.34</v>
      </c>
      <c r="AE28" s="148"/>
    </row>
    <row r="29" spans="15:41" x14ac:dyDescent="0.25">
      <c r="W29" s="143">
        <v>42453</v>
      </c>
      <c r="X29" s="12">
        <v>62.06</v>
      </c>
      <c r="Y29" s="12">
        <v>62.14</v>
      </c>
      <c r="Z29" s="12">
        <v>61.12</v>
      </c>
      <c r="AA29" s="12">
        <v>61.65</v>
      </c>
      <c r="AB29" s="105">
        <v>12205100</v>
      </c>
      <c r="AC29" s="12">
        <v>61.65</v>
      </c>
      <c r="AE29" s="148"/>
    </row>
    <row r="30" spans="15:41" x14ac:dyDescent="0.25">
      <c r="W30" s="143">
        <v>42452</v>
      </c>
      <c r="X30" s="12">
        <v>61.33</v>
      </c>
      <c r="Y30" s="12">
        <v>63.45</v>
      </c>
      <c r="Z30" s="12">
        <v>61.15</v>
      </c>
      <c r="AA30" s="12">
        <v>62.44</v>
      </c>
      <c r="AB30" s="105">
        <v>26950000</v>
      </c>
      <c r="AC30" s="12">
        <v>62.44</v>
      </c>
      <c r="AE30" s="148"/>
    </row>
    <row r="31" spans="15:41" x14ac:dyDescent="0.25">
      <c r="W31" s="143">
        <v>42451</v>
      </c>
      <c r="X31" s="12">
        <v>64.83</v>
      </c>
      <c r="Y31" s="12">
        <v>65.44</v>
      </c>
      <c r="Z31" s="12">
        <v>64.17</v>
      </c>
      <c r="AA31" s="12">
        <v>64.900000000000006</v>
      </c>
      <c r="AB31" s="105">
        <v>15378200</v>
      </c>
      <c r="AC31" s="12">
        <v>64.900000000000006</v>
      </c>
      <c r="AE31" s="148"/>
    </row>
    <row r="32" spans="15:41" x14ac:dyDescent="0.25">
      <c r="W32" s="143">
        <v>42450</v>
      </c>
      <c r="X32" s="12">
        <v>63.55</v>
      </c>
      <c r="Y32" s="12">
        <v>65.290000000000006</v>
      </c>
      <c r="Z32" s="12">
        <v>63.4</v>
      </c>
      <c r="AA32" s="12">
        <v>64.72</v>
      </c>
      <c r="AB32" s="105">
        <v>13393000</v>
      </c>
      <c r="AC32" s="12">
        <v>64.72</v>
      </c>
      <c r="AE32" s="148"/>
    </row>
    <row r="33" spans="15:41" x14ac:dyDescent="0.25">
      <c r="W33" s="143">
        <v>42447</v>
      </c>
      <c r="X33" s="12">
        <v>63.55</v>
      </c>
      <c r="Y33" s="12">
        <v>63.98</v>
      </c>
      <c r="Z33" s="12">
        <v>62.85</v>
      </c>
      <c r="AA33" s="12">
        <v>62.99</v>
      </c>
      <c r="AB33" s="105">
        <v>13121300</v>
      </c>
      <c r="AC33" s="12">
        <v>62.99</v>
      </c>
      <c r="AE33" s="148"/>
    </row>
    <row r="34" spans="15:41" x14ac:dyDescent="0.25">
      <c r="W34" s="143">
        <v>42446</v>
      </c>
      <c r="X34" s="12">
        <v>61.76</v>
      </c>
      <c r="Y34" s="12">
        <v>63.38</v>
      </c>
      <c r="Z34" s="12">
        <v>61.74</v>
      </c>
      <c r="AA34" s="12">
        <v>63.18</v>
      </c>
      <c r="AB34" s="105">
        <v>9862800</v>
      </c>
      <c r="AC34" s="12">
        <v>63.18</v>
      </c>
      <c r="AE34" s="148"/>
    </row>
    <row r="35" spans="15:41" x14ac:dyDescent="0.25">
      <c r="W35" s="143">
        <v>42445</v>
      </c>
      <c r="X35" s="12">
        <v>61.47</v>
      </c>
      <c r="Y35" s="12">
        <v>62.23</v>
      </c>
      <c r="Z35" s="12">
        <v>61.29</v>
      </c>
      <c r="AA35" s="12">
        <v>61.86</v>
      </c>
      <c r="AB35" s="105">
        <v>7008000</v>
      </c>
      <c r="AC35" s="12">
        <v>61.86</v>
      </c>
      <c r="AE35" s="148"/>
    </row>
    <row r="36" spans="15:41" x14ac:dyDescent="0.25">
      <c r="W36" s="143">
        <v>42444</v>
      </c>
      <c r="X36" s="12">
        <v>60.5</v>
      </c>
      <c r="Y36" s="12">
        <v>61.75</v>
      </c>
      <c r="Z36" s="12">
        <v>60.36</v>
      </c>
      <c r="AA36" s="12">
        <v>61.4</v>
      </c>
      <c r="AB36" s="105">
        <v>6187700</v>
      </c>
      <c r="AC36" s="12">
        <v>61.4</v>
      </c>
      <c r="AE36" s="148"/>
      <c r="AL36" s="260"/>
    </row>
    <row r="37" spans="15:41" x14ac:dyDescent="0.25">
      <c r="W37" s="143">
        <v>42443</v>
      </c>
      <c r="X37" s="12">
        <v>60.19</v>
      </c>
      <c r="Y37" s="12">
        <v>61.33</v>
      </c>
      <c r="Z37" s="12">
        <v>60.1</v>
      </c>
      <c r="AA37" s="12">
        <v>60.81</v>
      </c>
      <c r="AB37" s="105">
        <v>7082200</v>
      </c>
      <c r="AC37" s="12">
        <v>60.81</v>
      </c>
      <c r="AE37" s="148"/>
    </row>
    <row r="38" spans="15:41" x14ac:dyDescent="0.25">
      <c r="W38" s="143">
        <v>42440</v>
      </c>
      <c r="X38" s="12">
        <v>59.13</v>
      </c>
      <c r="Y38" s="12">
        <v>60.44</v>
      </c>
      <c r="Z38" s="12">
        <v>59.13</v>
      </c>
      <c r="AA38" s="12">
        <v>60.08</v>
      </c>
      <c r="AB38" s="105">
        <v>8565200</v>
      </c>
      <c r="AC38" s="12">
        <v>60.08</v>
      </c>
      <c r="AE38" s="148"/>
    </row>
    <row r="39" spans="15:41" x14ac:dyDescent="0.25">
      <c r="W39" s="143">
        <v>42439</v>
      </c>
      <c r="X39" s="12">
        <v>58.7</v>
      </c>
      <c r="Y39" s="12">
        <v>59.04</v>
      </c>
      <c r="Z39" s="12">
        <v>57.97</v>
      </c>
      <c r="AA39" s="12">
        <v>58.88</v>
      </c>
      <c r="AB39" s="105">
        <v>9345000</v>
      </c>
      <c r="AC39" s="12">
        <v>58.88</v>
      </c>
      <c r="AE39" s="148"/>
    </row>
    <row r="40" spans="15:41" x14ac:dyDescent="0.25">
      <c r="W40" s="143">
        <v>42438</v>
      </c>
      <c r="X40" s="12">
        <v>59.58</v>
      </c>
      <c r="Y40" s="12">
        <v>59.62</v>
      </c>
      <c r="Z40" s="12">
        <v>57.95</v>
      </c>
      <c r="AA40" s="12">
        <v>58.33</v>
      </c>
      <c r="AB40" s="105">
        <v>12757600</v>
      </c>
      <c r="AC40" s="12">
        <v>58.33</v>
      </c>
      <c r="AE40" s="148"/>
    </row>
    <row r="41" spans="15:41" x14ac:dyDescent="0.25">
      <c r="W41" s="143">
        <v>42437</v>
      </c>
      <c r="X41" s="12">
        <v>59.03</v>
      </c>
      <c r="Y41" s="12">
        <v>60.6</v>
      </c>
      <c r="Z41" s="12">
        <v>58.71</v>
      </c>
      <c r="AA41" s="12">
        <v>59.81</v>
      </c>
      <c r="AB41" s="105">
        <v>9280800</v>
      </c>
      <c r="AC41" s="12">
        <v>59.81</v>
      </c>
      <c r="AE41" s="148"/>
    </row>
    <row r="42" spans="15:41" x14ac:dyDescent="0.25">
      <c r="W42" s="143">
        <v>42436</v>
      </c>
      <c r="X42" s="12">
        <v>61.07</v>
      </c>
      <c r="Y42" s="12">
        <v>61.14</v>
      </c>
      <c r="Z42" s="12">
        <v>58.79</v>
      </c>
      <c r="AA42" s="12">
        <v>59.25</v>
      </c>
      <c r="AB42" s="105">
        <v>12801900</v>
      </c>
      <c r="AC42" s="12">
        <v>59.25</v>
      </c>
      <c r="AE42" s="148"/>
      <c r="AL42" s="260"/>
      <c r="AO42" s="260"/>
    </row>
    <row r="43" spans="15:41" x14ac:dyDescent="0.25">
      <c r="W43" s="143">
        <v>42433</v>
      </c>
      <c r="X43" s="12">
        <v>61.42</v>
      </c>
      <c r="Y43" s="12">
        <v>61.54</v>
      </c>
      <c r="Z43" s="12">
        <v>60.38</v>
      </c>
      <c r="AA43" s="12">
        <v>61.26</v>
      </c>
      <c r="AB43" s="105">
        <v>7274300</v>
      </c>
      <c r="AC43" s="12">
        <v>61.26</v>
      </c>
      <c r="AE43" s="148"/>
    </row>
    <row r="44" spans="15:41" ht="20.25" thickBot="1" x14ac:dyDescent="0.35">
      <c r="O44" s="427" t="s">
        <v>78</v>
      </c>
      <c r="P44" s="427"/>
      <c r="T44" s="101" t="s">
        <v>115</v>
      </c>
      <c r="W44" s="143">
        <v>42432</v>
      </c>
      <c r="X44" s="12">
        <v>62.05</v>
      </c>
      <c r="Y44" s="12">
        <v>62.2</v>
      </c>
      <c r="Z44" s="12">
        <v>60.92</v>
      </c>
      <c r="AA44" s="12">
        <v>61.47</v>
      </c>
      <c r="AB44" s="105">
        <v>7924400</v>
      </c>
      <c r="AC44" s="12">
        <v>61.47</v>
      </c>
      <c r="AE44" s="148"/>
    </row>
    <row r="45" spans="15:41" ht="15.75" thickTop="1" x14ac:dyDescent="0.25">
      <c r="O45" s="93">
        <v>1.1000000000000001</v>
      </c>
      <c r="P45" s="93">
        <f>O45*$Q$4</f>
        <v>65.472000000000008</v>
      </c>
      <c r="T45" s="138" t="s">
        <v>100</v>
      </c>
      <c r="U45" s="139">
        <v>59.59</v>
      </c>
      <c r="W45" s="143">
        <v>42432</v>
      </c>
      <c r="X45" s="12" t="s">
        <v>248</v>
      </c>
      <c r="Y45" s="12"/>
      <c r="Z45" s="12"/>
      <c r="AA45" s="12"/>
      <c r="AB45" s="105"/>
      <c r="AC45" s="12"/>
      <c r="AE45" s="148"/>
    </row>
    <row r="46" spans="15:41" x14ac:dyDescent="0.25">
      <c r="O46" s="93">
        <v>1.0900000000000001</v>
      </c>
      <c r="P46" s="93">
        <f t="shared" ref="P46:P65" si="2">O46*$Q$4</f>
        <v>64.876800000000003</v>
      </c>
      <c r="T46" s="103" t="s">
        <v>101</v>
      </c>
      <c r="U46" s="140">
        <v>59.24</v>
      </c>
      <c r="W46" s="143">
        <v>42431</v>
      </c>
      <c r="X46" s="12">
        <v>62.52</v>
      </c>
      <c r="Y46" s="12">
        <v>62.89</v>
      </c>
      <c r="Z46" s="12">
        <v>61.5</v>
      </c>
      <c r="AA46" s="12">
        <v>62.22</v>
      </c>
      <c r="AB46" s="105">
        <v>8465800</v>
      </c>
      <c r="AC46" s="12">
        <v>62.06</v>
      </c>
      <c r="AE46" s="148"/>
    </row>
    <row r="47" spans="15:41" x14ac:dyDescent="0.25">
      <c r="O47" s="93">
        <v>1.08</v>
      </c>
      <c r="P47" s="93">
        <f t="shared" si="2"/>
        <v>64.281600000000012</v>
      </c>
      <c r="T47" s="103" t="s">
        <v>102</v>
      </c>
      <c r="U47" s="140" t="s">
        <v>442</v>
      </c>
      <c r="W47" s="143">
        <v>42430</v>
      </c>
      <c r="X47" s="12">
        <v>61.97</v>
      </c>
      <c r="Y47" s="12">
        <v>63.1</v>
      </c>
      <c r="Z47" s="12">
        <v>61.75</v>
      </c>
      <c r="AA47" s="12">
        <v>62.92</v>
      </c>
      <c r="AB47" s="105">
        <v>7438300</v>
      </c>
      <c r="AC47" s="12">
        <v>62.76</v>
      </c>
      <c r="AE47" s="148"/>
    </row>
    <row r="48" spans="15:41" x14ac:dyDescent="0.25">
      <c r="O48" s="93">
        <v>1.07</v>
      </c>
      <c r="P48" s="93">
        <f t="shared" si="2"/>
        <v>63.686400000000006</v>
      </c>
      <c r="T48" s="103" t="s">
        <v>103</v>
      </c>
      <c r="U48" s="140" t="s">
        <v>443</v>
      </c>
      <c r="W48" s="143">
        <v>42429</v>
      </c>
      <c r="X48" s="12">
        <v>62.46</v>
      </c>
      <c r="Y48" s="12">
        <v>62.68</v>
      </c>
      <c r="Z48" s="12">
        <v>61.58</v>
      </c>
      <c r="AA48" s="12">
        <v>61.59</v>
      </c>
      <c r="AB48" s="105">
        <v>7720600</v>
      </c>
      <c r="AC48" s="12">
        <v>61.43</v>
      </c>
      <c r="AE48" s="148"/>
    </row>
    <row r="49" spans="15:41" x14ac:dyDescent="0.25">
      <c r="O49" s="93">
        <v>1.06</v>
      </c>
      <c r="P49" s="93">
        <f t="shared" si="2"/>
        <v>63.091200000000008</v>
      </c>
      <c r="T49" s="103" t="s">
        <v>104</v>
      </c>
      <c r="U49" s="140">
        <v>71.319999999999993</v>
      </c>
      <c r="W49" s="143">
        <v>42426</v>
      </c>
      <c r="X49" s="12">
        <v>62.64</v>
      </c>
      <c r="Y49" s="12">
        <v>63.49</v>
      </c>
      <c r="Z49" s="12">
        <v>62.47</v>
      </c>
      <c r="AA49" s="12">
        <v>62.6</v>
      </c>
      <c r="AB49" s="105">
        <v>8896100</v>
      </c>
      <c r="AC49" s="12">
        <v>62.44</v>
      </c>
      <c r="AE49" s="148"/>
    </row>
    <row r="50" spans="15:41" x14ac:dyDescent="0.25">
      <c r="O50" s="93">
        <v>1.05</v>
      </c>
      <c r="P50" s="93">
        <f t="shared" si="2"/>
        <v>62.496000000000009</v>
      </c>
      <c r="T50" s="103" t="s">
        <v>105</v>
      </c>
      <c r="U50" s="140">
        <v>0.51301300000000005</v>
      </c>
      <c r="W50" s="143">
        <v>42425</v>
      </c>
      <c r="X50" s="12">
        <v>60.68</v>
      </c>
      <c r="Y50" s="12">
        <v>62.38</v>
      </c>
      <c r="Z50" s="12">
        <v>60.63</v>
      </c>
      <c r="AA50" s="12">
        <v>62.38</v>
      </c>
      <c r="AB50" s="105">
        <v>8524300</v>
      </c>
      <c r="AC50" s="12">
        <v>62.22</v>
      </c>
      <c r="AE50" s="148"/>
      <c r="AL50" s="260"/>
      <c r="AO50" s="260"/>
    </row>
    <row r="51" spans="15:41" x14ac:dyDescent="0.25">
      <c r="O51" s="93">
        <v>1.04</v>
      </c>
      <c r="P51" s="93">
        <f t="shared" si="2"/>
        <v>61.900800000000004</v>
      </c>
      <c r="T51" s="103" t="s">
        <v>125</v>
      </c>
      <c r="U51" s="140" t="s">
        <v>246</v>
      </c>
      <c r="W51" s="143">
        <v>42424</v>
      </c>
      <c r="X51" s="12">
        <v>59.74</v>
      </c>
      <c r="Y51" s="12">
        <v>60.7</v>
      </c>
      <c r="Z51" s="12">
        <v>59.2</v>
      </c>
      <c r="AA51" s="12">
        <v>60.4</v>
      </c>
      <c r="AB51" s="105">
        <v>10390800</v>
      </c>
      <c r="AC51" s="12">
        <v>60.24</v>
      </c>
      <c r="AE51" s="148"/>
    </row>
    <row r="52" spans="15:41" x14ac:dyDescent="0.25">
      <c r="O52" s="93">
        <v>1.03</v>
      </c>
      <c r="P52" s="93">
        <f t="shared" si="2"/>
        <v>61.305600000000005</v>
      </c>
      <c r="T52" s="103"/>
      <c r="U52" s="140"/>
      <c r="W52" s="143">
        <v>42423</v>
      </c>
      <c r="X52" s="12">
        <v>60.26</v>
      </c>
      <c r="Y52" s="12">
        <v>60.74</v>
      </c>
      <c r="Z52" s="12">
        <v>59.89</v>
      </c>
      <c r="AA52" s="12">
        <v>60.21</v>
      </c>
      <c r="AB52" s="105">
        <v>7504600</v>
      </c>
      <c r="AC52" s="12">
        <v>60.06</v>
      </c>
      <c r="AE52" s="148"/>
    </row>
    <row r="53" spans="15:41" x14ac:dyDescent="0.25">
      <c r="O53" s="93">
        <v>1.02</v>
      </c>
      <c r="P53" s="93">
        <f t="shared" si="2"/>
        <v>60.710400000000007</v>
      </c>
      <c r="T53" s="103" t="s">
        <v>107</v>
      </c>
      <c r="U53" s="140" t="s">
        <v>444</v>
      </c>
      <c r="W53" s="143">
        <v>42422</v>
      </c>
      <c r="X53" s="12">
        <v>59.31</v>
      </c>
      <c r="Y53" s="12">
        <v>60.48</v>
      </c>
      <c r="Z53" s="12">
        <v>59.26</v>
      </c>
      <c r="AA53" s="12">
        <v>60.17</v>
      </c>
      <c r="AB53" s="105">
        <v>11523400</v>
      </c>
      <c r="AC53" s="12">
        <v>60.02</v>
      </c>
      <c r="AE53" s="148"/>
    </row>
    <row r="54" spans="15:41" x14ac:dyDescent="0.25">
      <c r="O54" s="93">
        <v>1.01</v>
      </c>
      <c r="P54" s="93">
        <f t="shared" si="2"/>
        <v>60.115200000000002</v>
      </c>
      <c r="T54" s="103" t="s">
        <v>108</v>
      </c>
      <c r="U54" s="140" t="s">
        <v>247</v>
      </c>
      <c r="W54" s="143">
        <v>42419</v>
      </c>
      <c r="X54" s="12">
        <v>58.5</v>
      </c>
      <c r="Y54" s="12">
        <v>59.31</v>
      </c>
      <c r="Z54" s="12">
        <v>57.63</v>
      </c>
      <c r="AA54" s="12">
        <v>59.31</v>
      </c>
      <c r="AB54" s="105">
        <v>10080100</v>
      </c>
      <c r="AC54" s="12">
        <v>59.16</v>
      </c>
      <c r="AE54" s="148"/>
      <c r="AL54" s="260"/>
      <c r="AO54" s="260"/>
    </row>
    <row r="55" spans="15:41" x14ac:dyDescent="0.25">
      <c r="O55" s="93">
        <v>1</v>
      </c>
      <c r="P55" s="93">
        <f t="shared" si="2"/>
        <v>59.52</v>
      </c>
      <c r="T55" s="103" t="s">
        <v>109</v>
      </c>
      <c r="U55" s="141">
        <v>8061257</v>
      </c>
      <c r="W55" s="143">
        <v>42418</v>
      </c>
      <c r="X55" s="12">
        <v>58.17</v>
      </c>
      <c r="Y55" s="12">
        <v>58.96</v>
      </c>
      <c r="Z55" s="12">
        <v>57.98</v>
      </c>
      <c r="AA55" s="12">
        <v>58.6</v>
      </c>
      <c r="AB55" s="105">
        <v>9658600</v>
      </c>
      <c r="AC55" s="12">
        <v>58.45</v>
      </c>
      <c r="AE55" s="148"/>
    </row>
    <row r="56" spans="15:41" x14ac:dyDescent="0.25">
      <c r="O56" s="93">
        <v>0.99</v>
      </c>
      <c r="P56" s="93">
        <f t="shared" si="2"/>
        <v>58.924800000000005</v>
      </c>
      <c r="T56" s="103" t="s">
        <v>112</v>
      </c>
      <c r="U56" s="141">
        <v>9865420</v>
      </c>
      <c r="W56" s="143">
        <v>42417</v>
      </c>
      <c r="X56" s="12">
        <v>58.6</v>
      </c>
      <c r="Y56" s="12">
        <v>58.6</v>
      </c>
      <c r="Z56" s="12">
        <v>57.1</v>
      </c>
      <c r="AA56" s="12">
        <v>58.17</v>
      </c>
      <c r="AB56" s="105">
        <v>10332700</v>
      </c>
      <c r="AC56" s="12">
        <v>58.02</v>
      </c>
      <c r="AE56" s="148"/>
    </row>
    <row r="57" spans="15:41" x14ac:dyDescent="0.25">
      <c r="O57" s="93">
        <v>0.98</v>
      </c>
      <c r="P57" s="93">
        <f t="shared" si="2"/>
        <v>58.329599999999999</v>
      </c>
      <c r="T57" s="103" t="s">
        <v>110</v>
      </c>
      <c r="U57" s="140" t="s">
        <v>445</v>
      </c>
      <c r="W57" s="143">
        <v>42416</v>
      </c>
      <c r="X57" s="12">
        <v>57.57</v>
      </c>
      <c r="Y57" s="12">
        <v>58</v>
      </c>
      <c r="Z57" s="12">
        <v>56.82</v>
      </c>
      <c r="AA57" s="12">
        <v>57.79</v>
      </c>
      <c r="AB57" s="105">
        <v>8058000</v>
      </c>
      <c r="AC57" s="12">
        <v>57.64</v>
      </c>
      <c r="AE57" s="148"/>
    </row>
    <row r="58" spans="15:41" x14ac:dyDescent="0.25">
      <c r="O58" s="93">
        <v>0.97</v>
      </c>
      <c r="P58" s="93">
        <f t="shared" si="2"/>
        <v>57.734400000000001</v>
      </c>
      <c r="T58" s="103" t="s">
        <v>113</v>
      </c>
      <c r="U58" s="140">
        <v>28.91</v>
      </c>
      <c r="W58" s="143">
        <v>42412</v>
      </c>
      <c r="X58" s="12">
        <v>57.37</v>
      </c>
      <c r="Y58" s="12">
        <v>57.45</v>
      </c>
      <c r="Z58" s="12">
        <v>55.5</v>
      </c>
      <c r="AA58" s="12">
        <v>56.42</v>
      </c>
      <c r="AB58" s="105">
        <v>10229500</v>
      </c>
      <c r="AC58" s="12">
        <v>56.27</v>
      </c>
      <c r="AE58" s="148"/>
      <c r="AL58" s="260"/>
      <c r="AO58" s="260"/>
    </row>
    <row r="59" spans="15:41" x14ac:dyDescent="0.25">
      <c r="O59" s="93">
        <v>0.96</v>
      </c>
      <c r="P59" s="93">
        <f t="shared" si="2"/>
        <v>57.139200000000002</v>
      </c>
      <c r="T59" s="103" t="s">
        <v>114</v>
      </c>
      <c r="U59" s="140">
        <v>2.06</v>
      </c>
      <c r="W59" s="143">
        <v>42411</v>
      </c>
      <c r="X59" s="12">
        <v>56.46</v>
      </c>
      <c r="Y59" s="12">
        <v>56.91</v>
      </c>
      <c r="Z59" s="12">
        <v>55.39</v>
      </c>
      <c r="AA59" s="12">
        <v>56</v>
      </c>
      <c r="AB59" s="105">
        <v>13090900</v>
      </c>
      <c r="AC59" s="12">
        <v>55.86</v>
      </c>
      <c r="AE59" s="148"/>
    </row>
    <row r="60" spans="15:41" x14ac:dyDescent="0.25">
      <c r="O60" s="93">
        <v>0.95</v>
      </c>
      <c r="P60" s="93">
        <f t="shared" si="2"/>
        <v>56.543999999999997</v>
      </c>
      <c r="T60" s="103" t="s">
        <v>111</v>
      </c>
      <c r="U60" s="140" t="s">
        <v>309</v>
      </c>
      <c r="W60" s="143">
        <v>42410</v>
      </c>
      <c r="X60" s="12">
        <v>56.54</v>
      </c>
      <c r="Y60" s="12">
        <v>58.18</v>
      </c>
      <c r="Z60" s="12">
        <v>55.93</v>
      </c>
      <c r="AA60" s="12">
        <v>57.41</v>
      </c>
      <c r="AB60" s="105">
        <v>13376800</v>
      </c>
      <c r="AC60" s="12">
        <v>57.26</v>
      </c>
      <c r="AE60" s="148"/>
    </row>
    <row r="61" spans="15:41" x14ac:dyDescent="0.25">
      <c r="O61" s="93">
        <v>0.94</v>
      </c>
      <c r="P61" s="93">
        <f t="shared" si="2"/>
        <v>55.948799999999999</v>
      </c>
      <c r="W61" s="143">
        <v>42409</v>
      </c>
      <c r="X61" s="12">
        <v>54.5</v>
      </c>
      <c r="Y61" s="12">
        <v>56.62</v>
      </c>
      <c r="Z61" s="12">
        <v>54.28</v>
      </c>
      <c r="AA61" s="12">
        <v>55.68</v>
      </c>
      <c r="AB61" s="105">
        <v>10915700</v>
      </c>
      <c r="AC61" s="12">
        <v>55.54</v>
      </c>
      <c r="AE61" s="148"/>
    </row>
    <row r="62" spans="15:41" x14ac:dyDescent="0.25">
      <c r="O62" s="93">
        <v>0.93</v>
      </c>
      <c r="P62" s="93">
        <f t="shared" si="2"/>
        <v>55.353600000000007</v>
      </c>
      <c r="W62" s="143">
        <v>42408</v>
      </c>
      <c r="X62" s="12">
        <v>56.1</v>
      </c>
      <c r="Y62" s="12">
        <v>56.21</v>
      </c>
      <c r="Z62" s="12">
        <v>53.64</v>
      </c>
      <c r="AA62" s="12">
        <v>55.04</v>
      </c>
      <c r="AB62" s="105">
        <v>21214500</v>
      </c>
      <c r="AC62" s="12">
        <v>54.9</v>
      </c>
      <c r="AE62" s="148"/>
    </row>
    <row r="63" spans="15:41" x14ac:dyDescent="0.25">
      <c r="O63" s="93">
        <v>0.92</v>
      </c>
      <c r="P63" s="93">
        <f t="shared" si="2"/>
        <v>54.758400000000002</v>
      </c>
      <c r="W63" s="143">
        <v>42405</v>
      </c>
      <c r="X63" s="12">
        <v>59.76</v>
      </c>
      <c r="Y63" s="12">
        <v>59.84</v>
      </c>
      <c r="Z63" s="12">
        <v>56.98</v>
      </c>
      <c r="AA63" s="12">
        <v>57.17</v>
      </c>
      <c r="AB63" s="105">
        <v>14415900</v>
      </c>
      <c r="AC63" s="12">
        <v>57.02</v>
      </c>
      <c r="AE63" s="148"/>
    </row>
    <row r="64" spans="15:41" x14ac:dyDescent="0.25">
      <c r="O64" s="93">
        <v>0.91</v>
      </c>
      <c r="P64" s="93">
        <f t="shared" si="2"/>
        <v>54.163200000000003</v>
      </c>
      <c r="W64" s="143">
        <v>42404</v>
      </c>
      <c r="X64" s="12">
        <v>62.02</v>
      </c>
      <c r="Y64" s="12">
        <v>62.16</v>
      </c>
      <c r="Z64" s="12">
        <v>59.99</v>
      </c>
      <c r="AA64" s="12">
        <v>60.17</v>
      </c>
      <c r="AB64" s="105">
        <v>10455700</v>
      </c>
      <c r="AC64" s="12">
        <v>60.02</v>
      </c>
      <c r="AE64" s="148"/>
    </row>
    <row r="65" spans="15:31" x14ac:dyDescent="0.25">
      <c r="O65" s="93">
        <v>0.9</v>
      </c>
      <c r="P65" s="93">
        <f t="shared" si="2"/>
        <v>53.568000000000005</v>
      </c>
      <c r="W65" s="143">
        <v>42403</v>
      </c>
      <c r="X65" s="12">
        <v>62.88</v>
      </c>
      <c r="Y65" s="12">
        <v>62.9</v>
      </c>
      <c r="Z65" s="12">
        <v>61.3</v>
      </c>
      <c r="AA65" s="12">
        <v>62.49</v>
      </c>
      <c r="AB65" s="105">
        <v>7213500</v>
      </c>
      <c r="AC65" s="12">
        <v>62.33</v>
      </c>
      <c r="AE65" s="148"/>
    </row>
    <row r="66" spans="15:31" x14ac:dyDescent="0.25">
      <c r="W66" s="143">
        <v>42402</v>
      </c>
      <c r="X66" s="12">
        <v>63.02</v>
      </c>
      <c r="Y66" s="12">
        <v>63.5</v>
      </c>
      <c r="Z66" s="12">
        <v>62.31</v>
      </c>
      <c r="AA66" s="12">
        <v>62.55</v>
      </c>
      <c r="AB66" s="105">
        <v>9458500</v>
      </c>
      <c r="AC66" s="12">
        <v>62.39</v>
      </c>
      <c r="AE66" s="148"/>
    </row>
    <row r="67" spans="15:31" x14ac:dyDescent="0.25">
      <c r="W67" s="143">
        <v>42401</v>
      </c>
      <c r="X67" s="12">
        <v>61.75</v>
      </c>
      <c r="Y67" s="12">
        <v>63.47</v>
      </c>
      <c r="Z67" s="12">
        <v>61.7</v>
      </c>
      <c r="AA67" s="12">
        <v>63.16</v>
      </c>
      <c r="AB67" s="105">
        <v>8247800</v>
      </c>
      <c r="AC67" s="12">
        <v>63</v>
      </c>
      <c r="AE67" s="148"/>
    </row>
    <row r="68" spans="15:31" x14ac:dyDescent="0.25">
      <c r="W68" s="143">
        <v>42398</v>
      </c>
      <c r="X68" s="12">
        <v>61.2</v>
      </c>
      <c r="Y68" s="12">
        <v>62.16</v>
      </c>
      <c r="Z68" s="12">
        <v>61.2</v>
      </c>
      <c r="AA68" s="12">
        <v>62.01</v>
      </c>
      <c r="AB68" s="105">
        <v>10475200</v>
      </c>
      <c r="AC68" s="12">
        <v>61.85</v>
      </c>
      <c r="AE68" s="148"/>
    </row>
    <row r="69" spans="15:31" x14ac:dyDescent="0.25">
      <c r="W69" t="s">
        <v>124</v>
      </c>
    </row>
  </sheetData>
  <mergeCells count="1">
    <mergeCell ref="O44:P44"/>
  </mergeCells>
  <conditionalFormatting sqref="Q7">
    <cfRule type="expression" dxfId="415" priority="28">
      <formula>Q7&gt;0</formula>
    </cfRule>
    <cfRule type="expression" dxfId="414" priority="29">
      <formula>Q7&lt;0</formula>
    </cfRule>
  </conditionalFormatting>
  <conditionalFormatting sqref="P16:P2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413" priority="21">
      <formula>F13&gt;0</formula>
    </cfRule>
    <cfRule type="expression" dxfId="412" priority="22">
      <formula>F13&lt;0</formula>
    </cfRule>
  </conditionalFormatting>
  <conditionalFormatting sqref="H13:H16">
    <cfRule type="expression" dxfId="411" priority="17">
      <formula>H13&gt;0</formula>
    </cfRule>
    <cfRule type="expression" dxfId="410" priority="18">
      <formula>H13&lt;0</formula>
    </cfRule>
  </conditionalFormatting>
  <conditionalFormatting sqref="F11:F12">
    <cfRule type="expression" dxfId="409" priority="3">
      <formula>F11&gt;0</formula>
    </cfRule>
    <cfRule type="expression" dxfId="408" priority="4">
      <formula>F11&lt;0</formula>
    </cfRule>
  </conditionalFormatting>
  <conditionalFormatting sqref="H11:H12">
    <cfRule type="expression" dxfId="407" priority="1">
      <formula>H11&gt;0</formula>
    </cfRule>
    <cfRule type="expression" dxfId="406" priority="2">
      <formula>H11&lt;0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66"/>
  <sheetViews>
    <sheetView zoomScaleNormal="100" workbookViewId="0">
      <pane ySplit="1" topLeftCell="A74" activePane="bottomLeft" state="frozen"/>
      <selection activeCell="A2" sqref="A2"/>
      <selection pane="bottomLeft" activeCell="J81" sqref="J81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3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116</v>
      </c>
      <c r="X1" s="142" t="s">
        <v>117</v>
      </c>
      <c r="Y1" s="142" t="s">
        <v>118</v>
      </c>
      <c r="Z1" s="142" t="s">
        <v>119</v>
      </c>
      <c r="AA1" s="142" t="s">
        <v>120</v>
      </c>
      <c r="AB1" s="142" t="s">
        <v>121</v>
      </c>
      <c r="AC1" s="142" t="s">
        <v>122</v>
      </c>
      <c r="AD1" s="19" t="s">
        <v>129</v>
      </c>
      <c r="AE1" s="19" t="s">
        <v>131</v>
      </c>
    </row>
    <row r="2" spans="1:42" x14ac:dyDescent="0.25">
      <c r="A2" s="6" t="s">
        <v>34</v>
      </c>
      <c r="B2" s="84">
        <v>42166</v>
      </c>
      <c r="C2" s="7">
        <v>5</v>
      </c>
      <c r="D2" s="47">
        <v>26.04</v>
      </c>
      <c r="E2" s="47">
        <v>0</v>
      </c>
      <c r="F2" s="47">
        <f>C2*D2+E2</f>
        <v>130.19999999999999</v>
      </c>
      <c r="G2" s="84">
        <v>42186</v>
      </c>
      <c r="H2" s="7">
        <v>185</v>
      </c>
      <c r="I2" s="47">
        <v>19.75</v>
      </c>
      <c r="J2" s="47">
        <v>7.0000000000000007E-2</v>
      </c>
      <c r="K2" s="47">
        <f t="shared" ref="K2:K13" si="0">H2*I2-J2</f>
        <v>3653.68</v>
      </c>
      <c r="L2" t="s">
        <v>79</v>
      </c>
      <c r="O2" s="13" t="s">
        <v>57</v>
      </c>
      <c r="Q2">
        <f>C104-H104</f>
        <v>5500</v>
      </c>
      <c r="T2" s="19"/>
      <c r="U2" s="137"/>
      <c r="V2" s="19"/>
      <c r="W2" s="151">
        <v>42493</v>
      </c>
      <c r="X2" s="152">
        <v>10.49</v>
      </c>
      <c r="Y2" s="152">
        <v>10.62</v>
      </c>
      <c r="Z2" s="12">
        <v>10.25</v>
      </c>
      <c r="AA2" s="12">
        <v>10.36</v>
      </c>
      <c r="AB2" s="105">
        <v>27317000</v>
      </c>
      <c r="AC2" s="12">
        <v>10.36</v>
      </c>
      <c r="AD2">
        <f>Y2-Z2</f>
        <v>0.36999999999999922</v>
      </c>
      <c r="AE2" s="148">
        <f>AC2/AC3-1</f>
        <v>-2.4482109227871973E-2</v>
      </c>
    </row>
    <row r="3" spans="1:42" x14ac:dyDescent="0.25">
      <c r="A3" s="26" t="s">
        <v>71</v>
      </c>
      <c r="B3" s="84">
        <v>42167</v>
      </c>
      <c r="C3" s="7">
        <v>10</v>
      </c>
      <c r="D3" s="47">
        <v>25.1</v>
      </c>
      <c r="E3" s="47">
        <v>0</v>
      </c>
      <c r="F3" s="47">
        <f t="shared" ref="F3:F53" si="1">C3*D3+E3</f>
        <v>251</v>
      </c>
      <c r="G3" s="84">
        <v>42207</v>
      </c>
      <c r="H3" s="7">
        <v>20</v>
      </c>
      <c r="I3" s="47">
        <v>19.899999999999999</v>
      </c>
      <c r="J3" s="47">
        <v>0.01</v>
      </c>
      <c r="K3" s="47">
        <f t="shared" si="0"/>
        <v>397.99</v>
      </c>
      <c r="O3" s="13" t="s">
        <v>58</v>
      </c>
      <c r="Q3" s="252">
        <f>(F104-K104)/Q2</f>
        <v>15.848551454545465</v>
      </c>
      <c r="W3" s="143">
        <v>42492</v>
      </c>
      <c r="X3" s="12">
        <v>10.8</v>
      </c>
      <c r="Y3" s="12">
        <v>10.86</v>
      </c>
      <c r="Z3" s="12">
        <v>10.43</v>
      </c>
      <c r="AA3" s="12">
        <v>10.62</v>
      </c>
      <c r="AB3" s="105">
        <v>23706100</v>
      </c>
      <c r="AC3" s="12">
        <v>10.62</v>
      </c>
      <c r="AD3">
        <f t="shared" ref="AD3:AD66" si="2">Y3-Z3</f>
        <v>0.42999999999999972</v>
      </c>
      <c r="AE3" s="148">
        <f t="shared" ref="AE3:AE66" si="3">AC3/AC4-1</f>
        <v>-1.2093023255814073E-2</v>
      </c>
      <c r="AL3" s="260"/>
      <c r="AO3" s="260"/>
    </row>
    <row r="4" spans="1:42" x14ac:dyDescent="0.25">
      <c r="B4" s="84">
        <v>42179</v>
      </c>
      <c r="C4" s="7">
        <v>15</v>
      </c>
      <c r="D4" s="47">
        <v>24.51</v>
      </c>
      <c r="E4" s="47">
        <v>0</v>
      </c>
      <c r="F4" s="47">
        <f t="shared" si="1"/>
        <v>367.65000000000003</v>
      </c>
      <c r="G4" s="84">
        <v>42207</v>
      </c>
      <c r="H4" s="7">
        <v>95</v>
      </c>
      <c r="I4" s="47">
        <v>20.02</v>
      </c>
      <c r="J4" s="47">
        <v>0.5</v>
      </c>
      <c r="K4" s="47">
        <f t="shared" si="0"/>
        <v>1901.3999999999999</v>
      </c>
      <c r="O4" s="13" t="s">
        <v>66</v>
      </c>
      <c r="Q4" s="221">
        <v>10.36</v>
      </c>
      <c r="T4" s="1"/>
      <c r="W4" s="143">
        <v>42489</v>
      </c>
      <c r="X4" s="12">
        <v>11.63</v>
      </c>
      <c r="Y4" s="12">
        <v>11.69</v>
      </c>
      <c r="Z4" s="12">
        <v>10.65</v>
      </c>
      <c r="AA4" s="12">
        <v>10.75</v>
      </c>
      <c r="AB4" s="105">
        <v>40087400</v>
      </c>
      <c r="AC4" s="12">
        <v>10.75</v>
      </c>
      <c r="AD4">
        <f t="shared" si="2"/>
        <v>1.0399999999999991</v>
      </c>
      <c r="AE4" s="148">
        <f t="shared" si="3"/>
        <v>-7.4870912220309727E-2</v>
      </c>
      <c r="AL4" s="260"/>
      <c r="AO4" s="260"/>
    </row>
    <row r="5" spans="1:42" x14ac:dyDescent="0.25">
      <c r="B5" s="84">
        <v>42180</v>
      </c>
      <c r="C5" s="7">
        <v>100</v>
      </c>
      <c r="D5" s="47">
        <v>23.92</v>
      </c>
      <c r="E5" s="47">
        <v>0</v>
      </c>
      <c r="F5" s="47">
        <f t="shared" si="1"/>
        <v>2392</v>
      </c>
      <c r="G5" s="84">
        <v>42216</v>
      </c>
      <c r="H5" s="7">
        <v>165</v>
      </c>
      <c r="I5" s="47">
        <v>19.899999999999999</v>
      </c>
      <c r="J5" s="47">
        <v>0.06</v>
      </c>
      <c r="K5" s="47">
        <f t="shared" si="0"/>
        <v>3283.4399999999996</v>
      </c>
      <c r="O5" s="13" t="s">
        <v>67</v>
      </c>
      <c r="Q5" s="3">
        <f>Q4*Q2</f>
        <v>56980</v>
      </c>
      <c r="W5" s="143">
        <v>42488</v>
      </c>
      <c r="X5" s="12">
        <v>11.53</v>
      </c>
      <c r="Y5" s="12">
        <v>12.41</v>
      </c>
      <c r="Z5" s="12">
        <v>11.52</v>
      </c>
      <c r="AA5" s="12">
        <v>11.62</v>
      </c>
      <c r="AB5" s="105">
        <v>41155500</v>
      </c>
      <c r="AC5" s="12">
        <v>11.62</v>
      </c>
      <c r="AD5">
        <f t="shared" si="2"/>
        <v>0.89000000000000057</v>
      </c>
      <c r="AE5" s="148">
        <f t="shared" si="3"/>
        <v>5.1903114186850896E-3</v>
      </c>
      <c r="AL5" s="260"/>
      <c r="AO5" s="260"/>
    </row>
    <row r="6" spans="1:42" x14ac:dyDescent="0.25">
      <c r="B6" s="84">
        <v>42185</v>
      </c>
      <c r="C6" s="7">
        <v>50</v>
      </c>
      <c r="D6" s="47">
        <v>21.21</v>
      </c>
      <c r="E6" s="47">
        <v>0</v>
      </c>
      <c r="F6" s="47">
        <f t="shared" si="1"/>
        <v>1060.5</v>
      </c>
      <c r="G6" s="84">
        <v>42236</v>
      </c>
      <c r="H6" s="7">
        <v>630</v>
      </c>
      <c r="I6" s="47">
        <v>17.199682539682538</v>
      </c>
      <c r="J6" s="47">
        <v>0</v>
      </c>
      <c r="K6" s="47">
        <f t="shared" si="0"/>
        <v>10835.8</v>
      </c>
      <c r="O6" s="13" t="s">
        <v>64</v>
      </c>
      <c r="Q6" s="2">
        <f>Q3*Q2</f>
        <v>87167.033000000054</v>
      </c>
      <c r="W6" s="143">
        <v>42487</v>
      </c>
      <c r="X6" s="12">
        <v>11.34</v>
      </c>
      <c r="Y6" s="12">
        <v>11.61</v>
      </c>
      <c r="Z6" s="12">
        <v>11.2</v>
      </c>
      <c r="AA6" s="12">
        <v>11.56</v>
      </c>
      <c r="AB6" s="105">
        <v>24314100</v>
      </c>
      <c r="AC6" s="12">
        <v>11.56</v>
      </c>
      <c r="AD6">
        <f t="shared" si="2"/>
        <v>0.41000000000000014</v>
      </c>
      <c r="AE6" s="148">
        <f t="shared" si="3"/>
        <v>4.344048653345034E-3</v>
      </c>
      <c r="AL6" s="260"/>
      <c r="AO6" s="260"/>
    </row>
    <row r="7" spans="1:42" ht="15.75" x14ac:dyDescent="0.25">
      <c r="B7" s="84">
        <v>42186</v>
      </c>
      <c r="C7" s="7">
        <v>50</v>
      </c>
      <c r="D7" s="47">
        <v>20.5</v>
      </c>
      <c r="E7" s="47">
        <v>0</v>
      </c>
      <c r="F7" s="47">
        <f t="shared" si="1"/>
        <v>1025</v>
      </c>
      <c r="G7" s="84">
        <v>42257</v>
      </c>
      <c r="H7" s="7">
        <v>850</v>
      </c>
      <c r="I7" s="47">
        <v>17.18</v>
      </c>
      <c r="J7" s="47">
        <v>0.27</v>
      </c>
      <c r="K7" s="47">
        <f t="shared" si="0"/>
        <v>14602.73</v>
      </c>
      <c r="O7" s="13" t="s">
        <v>65</v>
      </c>
      <c r="Q7" s="2">
        <f>Q5-Q6</f>
        <v>-30187.033000000054</v>
      </c>
      <c r="R7" s="394"/>
      <c r="W7" s="143">
        <v>42486</v>
      </c>
      <c r="X7" s="12">
        <v>10.82</v>
      </c>
      <c r="Y7" s="12">
        <v>11.65</v>
      </c>
      <c r="Z7" s="12">
        <v>10.71</v>
      </c>
      <c r="AA7" s="12">
        <v>11.51</v>
      </c>
      <c r="AB7" s="105">
        <v>47026100</v>
      </c>
      <c r="AC7" s="12">
        <v>11.51</v>
      </c>
      <c r="AD7">
        <f t="shared" si="2"/>
        <v>0.9399999999999995</v>
      </c>
      <c r="AE7" s="148">
        <f t="shared" si="3"/>
        <v>9.0995260663506938E-2</v>
      </c>
    </row>
    <row r="8" spans="1:42" x14ac:dyDescent="0.25">
      <c r="B8" s="84">
        <v>42186</v>
      </c>
      <c r="C8" s="7">
        <v>170</v>
      </c>
      <c r="D8" s="47">
        <v>19.600000000000001</v>
      </c>
      <c r="E8" s="47">
        <v>0</v>
      </c>
      <c r="F8" s="47">
        <f t="shared" si="1"/>
        <v>3332.0000000000005</v>
      </c>
      <c r="G8" s="84">
        <v>42283</v>
      </c>
      <c r="H8" s="7">
        <v>1580</v>
      </c>
      <c r="I8" s="47">
        <v>15.83</v>
      </c>
      <c r="J8" s="47">
        <v>0.46</v>
      </c>
      <c r="K8" s="47">
        <f t="shared" si="0"/>
        <v>25010.940000000002</v>
      </c>
      <c r="O8" s="13" t="s">
        <v>90</v>
      </c>
      <c r="Q8" s="148">
        <f>(Q4-Q3)/Q3</f>
        <v>-0.34631249867137315</v>
      </c>
      <c r="W8" s="143">
        <v>42485</v>
      </c>
      <c r="X8" s="12">
        <v>10.67</v>
      </c>
      <c r="Y8" s="12">
        <v>10.88</v>
      </c>
      <c r="Z8" s="12">
        <v>10.48</v>
      </c>
      <c r="AA8" s="12">
        <v>10.55</v>
      </c>
      <c r="AB8" s="105">
        <v>22480400</v>
      </c>
      <c r="AC8" s="12">
        <v>10.55</v>
      </c>
      <c r="AD8">
        <f t="shared" si="2"/>
        <v>0.40000000000000036</v>
      </c>
      <c r="AE8" s="148">
        <f t="shared" si="3"/>
        <v>-1.0318949343339545E-2</v>
      </c>
      <c r="AL8" s="260"/>
      <c r="AO8" s="260"/>
      <c r="AP8" s="260"/>
    </row>
    <row r="9" spans="1:42" x14ac:dyDescent="0.25">
      <c r="B9" s="84">
        <v>42187</v>
      </c>
      <c r="C9" s="7">
        <v>1000</v>
      </c>
      <c r="D9" s="47">
        <v>19.2</v>
      </c>
      <c r="E9" s="47">
        <v>0</v>
      </c>
      <c r="F9" s="47">
        <f t="shared" si="1"/>
        <v>19200</v>
      </c>
      <c r="G9" s="174">
        <v>42285</v>
      </c>
      <c r="H9" s="7">
        <v>1440</v>
      </c>
      <c r="I9" s="47">
        <v>16.75</v>
      </c>
      <c r="J9" s="47">
        <v>0.44</v>
      </c>
      <c r="K9" s="47">
        <f t="shared" si="0"/>
        <v>24119.56</v>
      </c>
      <c r="W9" s="143">
        <v>42482</v>
      </c>
      <c r="X9" s="12">
        <v>10.66</v>
      </c>
      <c r="Y9" s="12">
        <v>10.81</v>
      </c>
      <c r="Z9" s="12">
        <v>10.5</v>
      </c>
      <c r="AA9" s="12">
        <v>10.66</v>
      </c>
      <c r="AB9" s="105">
        <v>18694600</v>
      </c>
      <c r="AC9" s="12">
        <v>10.66</v>
      </c>
      <c r="AD9">
        <f t="shared" si="2"/>
        <v>0.3100000000000005</v>
      </c>
      <c r="AE9" s="148">
        <f t="shared" si="3"/>
        <v>9.3896713615015948E-4</v>
      </c>
    </row>
    <row r="10" spans="1:42" x14ac:dyDescent="0.25">
      <c r="B10" s="84">
        <v>42199</v>
      </c>
      <c r="C10" s="7">
        <v>100</v>
      </c>
      <c r="D10" s="47">
        <v>17.25</v>
      </c>
      <c r="E10" s="47">
        <v>0</v>
      </c>
      <c r="F10" s="47">
        <f t="shared" si="1"/>
        <v>1725</v>
      </c>
      <c r="G10" s="174">
        <v>42291</v>
      </c>
      <c r="H10" s="7">
        <v>410</v>
      </c>
      <c r="I10" s="47">
        <v>18.989999999999998</v>
      </c>
      <c r="J10" s="47">
        <v>0.14000000000000001</v>
      </c>
      <c r="K10" s="47">
        <f t="shared" si="0"/>
        <v>7785.7599999999993</v>
      </c>
      <c r="L10" s="2"/>
      <c r="T10" s="13"/>
      <c r="W10" s="143">
        <v>42481</v>
      </c>
      <c r="X10" s="12">
        <v>10.8</v>
      </c>
      <c r="Y10" s="12">
        <v>10.89</v>
      </c>
      <c r="Z10" s="12">
        <v>10.6</v>
      </c>
      <c r="AA10" s="12">
        <v>10.65</v>
      </c>
      <c r="AB10" s="105">
        <v>15596100</v>
      </c>
      <c r="AC10" s="12">
        <v>10.65</v>
      </c>
      <c r="AD10">
        <f t="shared" si="2"/>
        <v>0.29000000000000092</v>
      </c>
      <c r="AE10" s="148">
        <f t="shared" si="3"/>
        <v>-9.302325581395321E-3</v>
      </c>
      <c r="AL10" s="260"/>
      <c r="AO10" s="260"/>
    </row>
    <row r="11" spans="1:42" x14ac:dyDescent="0.25">
      <c r="B11" s="84">
        <v>42205</v>
      </c>
      <c r="C11" s="7">
        <v>20</v>
      </c>
      <c r="D11" s="47">
        <v>18.850000000000001</v>
      </c>
      <c r="E11" s="47">
        <v>0</v>
      </c>
      <c r="F11" s="47">
        <f t="shared" si="1"/>
        <v>377</v>
      </c>
      <c r="G11" s="1">
        <v>42296</v>
      </c>
      <c r="H11" s="7">
        <v>2470</v>
      </c>
      <c r="I11" s="47">
        <v>19.100000000000001</v>
      </c>
      <c r="J11" s="47">
        <v>0.87</v>
      </c>
      <c r="K11" s="47">
        <f t="shared" si="0"/>
        <v>47176.13</v>
      </c>
      <c r="T11" s="1"/>
      <c r="W11" s="143">
        <v>42480</v>
      </c>
      <c r="X11" s="12">
        <v>10.63</v>
      </c>
      <c r="Y11" s="12">
        <v>10.77</v>
      </c>
      <c r="Z11" s="12">
        <v>10.5</v>
      </c>
      <c r="AA11" s="12">
        <v>10.75</v>
      </c>
      <c r="AB11" s="105">
        <v>19260200</v>
      </c>
      <c r="AC11" s="12">
        <v>10.75</v>
      </c>
      <c r="AD11">
        <f t="shared" si="2"/>
        <v>0.26999999999999957</v>
      </c>
      <c r="AE11" s="148">
        <f t="shared" si="3"/>
        <v>2.7985074626866169E-3</v>
      </c>
    </row>
    <row r="12" spans="1:42" x14ac:dyDescent="0.25">
      <c r="A12" s="2"/>
      <c r="B12" s="84">
        <v>42208</v>
      </c>
      <c r="C12" s="7">
        <v>80</v>
      </c>
      <c r="D12" s="47">
        <v>18.95</v>
      </c>
      <c r="E12" s="47">
        <v>0</v>
      </c>
      <c r="F12" s="47">
        <f t="shared" si="1"/>
        <v>1516</v>
      </c>
      <c r="G12" s="1">
        <v>42310</v>
      </c>
      <c r="H12" s="7">
        <v>1100</v>
      </c>
      <c r="I12" s="47">
        <v>16.989999999999998</v>
      </c>
      <c r="J12" s="47">
        <v>7.29</v>
      </c>
      <c r="K12" s="47">
        <f t="shared" si="0"/>
        <v>18681.71</v>
      </c>
      <c r="W12" s="143">
        <v>42479</v>
      </c>
      <c r="X12" s="12">
        <v>11.08</v>
      </c>
      <c r="Y12" s="12">
        <v>11.08</v>
      </c>
      <c r="Z12" s="12">
        <v>10.6</v>
      </c>
      <c r="AA12" s="12">
        <v>10.72</v>
      </c>
      <c r="AB12" s="105">
        <v>20952300</v>
      </c>
      <c r="AC12" s="12">
        <v>10.72</v>
      </c>
      <c r="AD12">
        <f t="shared" si="2"/>
        <v>0.48000000000000043</v>
      </c>
      <c r="AE12" s="148">
        <f t="shared" si="3"/>
        <v>-1.5610651974288348E-2</v>
      </c>
      <c r="AL12" s="260"/>
      <c r="AO12" s="260"/>
    </row>
    <row r="13" spans="1:42" x14ac:dyDescent="0.25">
      <c r="B13" s="84">
        <v>42212</v>
      </c>
      <c r="C13" s="7">
        <v>100</v>
      </c>
      <c r="D13" s="47">
        <v>17.95</v>
      </c>
      <c r="E13" s="47">
        <v>0</v>
      </c>
      <c r="F13" s="47">
        <f t="shared" si="1"/>
        <v>1795</v>
      </c>
      <c r="G13" s="426">
        <v>42314</v>
      </c>
      <c r="H13" s="7">
        <v>2200</v>
      </c>
      <c r="I13" s="47">
        <v>17.55</v>
      </c>
      <c r="J13" s="47">
        <v>0.77</v>
      </c>
      <c r="K13" s="47">
        <f t="shared" si="0"/>
        <v>38609.230000000003</v>
      </c>
      <c r="T13" s="1"/>
      <c r="W13" s="143">
        <v>42478</v>
      </c>
      <c r="X13" s="12">
        <v>10.63</v>
      </c>
      <c r="Y13" s="12">
        <v>11.1</v>
      </c>
      <c r="Z13" s="12">
        <v>10.56</v>
      </c>
      <c r="AA13" s="12">
        <v>10.89</v>
      </c>
      <c r="AB13" s="105">
        <v>26355200</v>
      </c>
      <c r="AC13" s="12">
        <v>10.89</v>
      </c>
      <c r="AD13">
        <f t="shared" si="2"/>
        <v>0.53999999999999915</v>
      </c>
      <c r="AE13" s="148">
        <f t="shared" si="3"/>
        <v>1.8709073900841977E-2</v>
      </c>
    </row>
    <row r="14" spans="1:42" x14ac:dyDescent="0.25">
      <c r="B14" s="84">
        <v>42221</v>
      </c>
      <c r="C14" s="7">
        <v>65</v>
      </c>
      <c r="D14" s="47">
        <v>19.100000000000001</v>
      </c>
      <c r="E14" s="47">
        <v>0</v>
      </c>
      <c r="F14" s="47">
        <f t="shared" si="1"/>
        <v>1241.5</v>
      </c>
      <c r="G14" s="426"/>
      <c r="H14" s="7">
        <v>190</v>
      </c>
      <c r="I14" s="47">
        <v>17.55</v>
      </c>
      <c r="J14" s="47">
        <v>0</v>
      </c>
      <c r="K14" s="47">
        <f t="shared" ref="K14:K47" si="4">H14*I14-J14</f>
        <v>3334.5</v>
      </c>
      <c r="W14" s="143">
        <v>42475</v>
      </c>
      <c r="X14" s="12">
        <v>10.73</v>
      </c>
      <c r="Y14" s="12">
        <v>10.78</v>
      </c>
      <c r="Z14" s="12">
        <v>10.46</v>
      </c>
      <c r="AA14" s="12">
        <v>10.69</v>
      </c>
      <c r="AB14" s="105">
        <v>25295600</v>
      </c>
      <c r="AC14" s="12">
        <v>10.69</v>
      </c>
      <c r="AD14">
        <f t="shared" si="2"/>
        <v>0.31999999999999851</v>
      </c>
      <c r="AE14" s="148">
        <f t="shared" si="3"/>
        <v>2.7884615384615286E-2</v>
      </c>
      <c r="AL14" s="260"/>
      <c r="AO14" s="260"/>
      <c r="AP14" s="260"/>
    </row>
    <row r="15" spans="1:42" x14ac:dyDescent="0.25">
      <c r="B15" s="84">
        <v>42221</v>
      </c>
      <c r="C15" s="7">
        <v>300</v>
      </c>
      <c r="D15" s="47">
        <v>18.600000000000001</v>
      </c>
      <c r="E15" s="47">
        <v>0</v>
      </c>
      <c r="F15" s="47">
        <f t="shared" si="1"/>
        <v>5580</v>
      </c>
      <c r="G15" s="1">
        <v>42320</v>
      </c>
      <c r="H15" s="7">
        <v>1000</v>
      </c>
      <c r="I15" s="47">
        <v>16.734999999999999</v>
      </c>
      <c r="J15" s="47">
        <v>0.31</v>
      </c>
      <c r="K15" s="47">
        <f t="shared" si="4"/>
        <v>16734.689999999999</v>
      </c>
      <c r="W15" s="143">
        <v>42474</v>
      </c>
      <c r="X15" s="12">
        <v>10.79</v>
      </c>
      <c r="Y15" s="12">
        <v>10.79</v>
      </c>
      <c r="Z15" s="12">
        <v>10.39</v>
      </c>
      <c r="AA15" s="12">
        <v>10.4</v>
      </c>
      <c r="AB15" s="105">
        <v>17765400</v>
      </c>
      <c r="AC15" s="12">
        <v>10.4</v>
      </c>
      <c r="AD15">
        <f t="shared" si="2"/>
        <v>0.39999999999999858</v>
      </c>
      <c r="AE15" s="148">
        <f t="shared" si="3"/>
        <v>-4.4117647058823595E-2</v>
      </c>
    </row>
    <row r="16" spans="1:42" x14ac:dyDescent="0.25">
      <c r="B16" s="84">
        <v>42221</v>
      </c>
      <c r="C16" s="7">
        <v>200</v>
      </c>
      <c r="D16" s="47">
        <v>18.5</v>
      </c>
      <c r="E16" s="47">
        <v>0</v>
      </c>
      <c r="F16" s="47">
        <f t="shared" si="1"/>
        <v>3700</v>
      </c>
      <c r="G16" s="1">
        <v>42328</v>
      </c>
      <c r="H16" s="7">
        <v>940</v>
      </c>
      <c r="I16" s="47">
        <v>15.51</v>
      </c>
      <c r="J16" s="47">
        <v>0.27</v>
      </c>
      <c r="K16" s="47">
        <f t="shared" si="4"/>
        <v>14579.13</v>
      </c>
      <c r="O16" s="2"/>
      <c r="P16" s="2"/>
      <c r="Q16" s="2"/>
      <c r="T16" s="78"/>
      <c r="W16" s="143">
        <v>42473</v>
      </c>
      <c r="X16" s="12">
        <v>10.3</v>
      </c>
      <c r="Y16" s="12">
        <v>10.9</v>
      </c>
      <c r="Z16" s="12">
        <v>10.199999999999999</v>
      </c>
      <c r="AA16" s="12">
        <v>10.88</v>
      </c>
      <c r="AB16" s="105">
        <v>26081500</v>
      </c>
      <c r="AC16" s="12">
        <v>10.88</v>
      </c>
      <c r="AD16">
        <f t="shared" si="2"/>
        <v>0.70000000000000107</v>
      </c>
      <c r="AE16" s="148">
        <f t="shared" si="3"/>
        <v>6.9813176007866407E-2</v>
      </c>
    </row>
    <row r="17" spans="2:41" x14ac:dyDescent="0.25">
      <c r="B17" s="84">
        <v>42223</v>
      </c>
      <c r="C17" s="7">
        <v>50</v>
      </c>
      <c r="D17" s="47">
        <v>18.75</v>
      </c>
      <c r="E17" s="47">
        <v>0</v>
      </c>
      <c r="F17" s="47">
        <f t="shared" si="1"/>
        <v>937.5</v>
      </c>
      <c r="G17" s="1">
        <v>42335</v>
      </c>
      <c r="H17" s="7">
        <v>940</v>
      </c>
      <c r="I17" s="47">
        <v>15.62</v>
      </c>
      <c r="J17" s="47">
        <v>0.27</v>
      </c>
      <c r="K17" s="47">
        <f t="shared" si="4"/>
        <v>14682.529999999999</v>
      </c>
      <c r="O17" s="2"/>
      <c r="P17" s="2"/>
      <c r="Q17" s="2"/>
      <c r="W17" s="143">
        <v>42472</v>
      </c>
      <c r="X17" s="12">
        <v>10.51</v>
      </c>
      <c r="Y17" s="12">
        <v>10.54</v>
      </c>
      <c r="Z17" s="12">
        <v>10.050000000000001</v>
      </c>
      <c r="AA17" s="12">
        <v>10.17</v>
      </c>
      <c r="AB17" s="105">
        <v>25651400</v>
      </c>
      <c r="AC17" s="12">
        <v>10.17</v>
      </c>
      <c r="AD17">
        <f t="shared" si="2"/>
        <v>0.48999999999999844</v>
      </c>
      <c r="AE17" s="148">
        <f t="shared" si="3"/>
        <v>-2.6794258373205704E-2</v>
      </c>
    </row>
    <row r="18" spans="2:41" x14ac:dyDescent="0.25">
      <c r="B18" s="84">
        <v>42227</v>
      </c>
      <c r="C18" s="7">
        <v>50</v>
      </c>
      <c r="D18" s="47">
        <v>18.45</v>
      </c>
      <c r="E18" s="47">
        <v>0</v>
      </c>
      <c r="F18" s="47">
        <f t="shared" si="1"/>
        <v>922.5</v>
      </c>
      <c r="G18" s="1">
        <v>42341</v>
      </c>
      <c r="H18" s="7">
        <v>350</v>
      </c>
      <c r="I18" s="47">
        <v>16.03</v>
      </c>
      <c r="J18" s="47">
        <v>0.1</v>
      </c>
      <c r="K18" s="47">
        <f t="shared" si="4"/>
        <v>5610.4</v>
      </c>
      <c r="O18" s="2"/>
      <c r="P18" s="2"/>
      <c r="Q18" s="2"/>
      <c r="W18" s="143">
        <v>42471</v>
      </c>
      <c r="X18" s="12">
        <v>10.75</v>
      </c>
      <c r="Y18" s="12">
        <v>10.92</v>
      </c>
      <c r="Z18" s="12">
        <v>10.44</v>
      </c>
      <c r="AA18" s="12">
        <v>10.45</v>
      </c>
      <c r="AB18" s="105">
        <v>18235600</v>
      </c>
      <c r="AC18" s="12">
        <v>10.45</v>
      </c>
      <c r="AD18">
        <f t="shared" si="2"/>
        <v>0.48000000000000043</v>
      </c>
      <c r="AE18" s="148">
        <f t="shared" si="3"/>
        <v>-2.5186567164179219E-2</v>
      </c>
      <c r="AL18" s="260"/>
      <c r="AO18" s="260"/>
    </row>
    <row r="19" spans="2:41" x14ac:dyDescent="0.25">
      <c r="B19" s="84">
        <v>42228</v>
      </c>
      <c r="C19" s="7">
        <v>100</v>
      </c>
      <c r="D19" s="47">
        <v>18.45</v>
      </c>
      <c r="E19" s="47">
        <v>0</v>
      </c>
      <c r="F19" s="47">
        <f t="shared" si="1"/>
        <v>1845</v>
      </c>
      <c r="G19" s="1">
        <v>42346</v>
      </c>
      <c r="H19" s="7">
        <v>200</v>
      </c>
      <c r="I19" s="47">
        <v>16.2</v>
      </c>
      <c r="J19" s="47">
        <v>0.06</v>
      </c>
      <c r="K19" s="47">
        <f t="shared" si="4"/>
        <v>3239.94</v>
      </c>
      <c r="O19" s="2"/>
      <c r="P19" s="2"/>
      <c r="Q19" s="2"/>
      <c r="W19" s="143">
        <v>42468</v>
      </c>
      <c r="X19" s="12">
        <v>10.64</v>
      </c>
      <c r="Y19" s="12">
        <v>10.89</v>
      </c>
      <c r="Z19" s="12">
        <v>10.57</v>
      </c>
      <c r="AA19" s="12">
        <v>10.72</v>
      </c>
      <c r="AB19" s="105">
        <v>18934600</v>
      </c>
      <c r="AC19" s="12">
        <v>10.72</v>
      </c>
      <c r="AD19">
        <f t="shared" si="2"/>
        <v>0.32000000000000028</v>
      </c>
      <c r="AE19" s="148">
        <f t="shared" si="3"/>
        <v>1.9980970504281714E-2</v>
      </c>
    </row>
    <row r="20" spans="2:41" x14ac:dyDescent="0.25">
      <c r="B20" s="84">
        <v>42228</v>
      </c>
      <c r="C20" s="7">
        <v>200</v>
      </c>
      <c r="D20" s="47">
        <v>18.190000000000001</v>
      </c>
      <c r="E20" s="47">
        <v>0</v>
      </c>
      <c r="F20" s="47">
        <f t="shared" si="1"/>
        <v>3638.0000000000005</v>
      </c>
      <c r="G20" s="1">
        <v>42353</v>
      </c>
      <c r="H20" s="7">
        <v>200</v>
      </c>
      <c r="I20" s="47">
        <v>14.74</v>
      </c>
      <c r="J20" s="47">
        <v>0.05</v>
      </c>
      <c r="K20" s="47">
        <f t="shared" si="4"/>
        <v>2947.95</v>
      </c>
      <c r="O20" s="2"/>
      <c r="P20" s="2"/>
      <c r="Q20" s="2"/>
      <c r="W20" s="143">
        <v>42467</v>
      </c>
      <c r="X20" s="12">
        <v>10.42</v>
      </c>
      <c r="Y20" s="12">
        <v>10.65</v>
      </c>
      <c r="Z20" s="12">
        <v>10.39</v>
      </c>
      <c r="AA20" s="12">
        <v>10.51</v>
      </c>
      <c r="AB20" s="105">
        <v>19318700</v>
      </c>
      <c r="AC20" s="12">
        <v>10.51</v>
      </c>
      <c r="AD20">
        <f t="shared" si="2"/>
        <v>0.25999999999999979</v>
      </c>
      <c r="AE20" s="148">
        <f t="shared" si="3"/>
        <v>3.8204393505252288E-3</v>
      </c>
    </row>
    <row r="21" spans="2:41" x14ac:dyDescent="0.25">
      <c r="B21" s="84">
        <v>42228</v>
      </c>
      <c r="C21" s="7">
        <v>200</v>
      </c>
      <c r="D21" s="47">
        <v>18.100000000000001</v>
      </c>
      <c r="E21" s="47">
        <v>0</v>
      </c>
      <c r="F21" s="47">
        <f t="shared" si="1"/>
        <v>3620.0000000000005</v>
      </c>
      <c r="G21" s="1">
        <v>42354</v>
      </c>
      <c r="H21" s="7">
        <v>940</v>
      </c>
      <c r="I21" s="47">
        <v>14.15</v>
      </c>
      <c r="J21" s="47">
        <v>0.24</v>
      </c>
      <c r="K21" s="47">
        <f t="shared" si="4"/>
        <v>13300.76</v>
      </c>
      <c r="O21" s="2"/>
      <c r="P21" s="2"/>
      <c r="Q21" s="2"/>
      <c r="W21" s="143">
        <v>42466</v>
      </c>
      <c r="X21" s="12">
        <v>10.42</v>
      </c>
      <c r="Y21" s="12">
        <v>10.48</v>
      </c>
      <c r="Z21" s="12">
        <v>10.25</v>
      </c>
      <c r="AA21" s="12">
        <v>10.47</v>
      </c>
      <c r="AB21" s="105">
        <v>18382000</v>
      </c>
      <c r="AC21" s="12">
        <v>10.47</v>
      </c>
      <c r="AD21">
        <f t="shared" si="2"/>
        <v>0.23000000000000043</v>
      </c>
      <c r="AE21" s="148">
        <f t="shared" si="3"/>
        <v>6.7307692307692069E-3</v>
      </c>
    </row>
    <row r="22" spans="2:41" x14ac:dyDescent="0.25">
      <c r="B22" s="84">
        <v>42229</v>
      </c>
      <c r="C22" s="7">
        <v>100</v>
      </c>
      <c r="D22" s="47">
        <v>18.329999999999998</v>
      </c>
      <c r="E22" s="47">
        <v>0</v>
      </c>
      <c r="F22" s="47">
        <f t="shared" si="1"/>
        <v>1832.9999999999998</v>
      </c>
      <c r="G22" s="1">
        <v>42354</v>
      </c>
      <c r="H22" s="7">
        <v>1140</v>
      </c>
      <c r="I22" s="47">
        <v>14.06</v>
      </c>
      <c r="J22" s="47">
        <v>1.86</v>
      </c>
      <c r="K22" s="47">
        <f t="shared" si="4"/>
        <v>16026.54</v>
      </c>
      <c r="O22" s="2"/>
      <c r="P22" s="2"/>
      <c r="Q22" s="2"/>
      <c r="W22" s="143">
        <v>42465</v>
      </c>
      <c r="X22" s="12">
        <v>10.63</v>
      </c>
      <c r="Y22" s="12">
        <v>10.72</v>
      </c>
      <c r="Z22" s="12">
        <v>10.38</v>
      </c>
      <c r="AA22" s="12">
        <v>10.4</v>
      </c>
      <c r="AB22" s="105">
        <v>20753700</v>
      </c>
      <c r="AC22" s="12">
        <v>10.4</v>
      </c>
      <c r="AD22">
        <f t="shared" si="2"/>
        <v>0.33999999999999986</v>
      </c>
      <c r="AE22" s="148">
        <f t="shared" si="3"/>
        <v>-3.703703703703709E-2</v>
      </c>
    </row>
    <row r="23" spans="2:41" x14ac:dyDescent="0.25">
      <c r="B23" s="84">
        <v>42230</v>
      </c>
      <c r="C23" s="7">
        <v>100</v>
      </c>
      <c r="D23" s="47">
        <v>18</v>
      </c>
      <c r="E23" s="47">
        <v>0</v>
      </c>
      <c r="F23" s="47">
        <f t="shared" si="1"/>
        <v>1800</v>
      </c>
      <c r="G23" s="1">
        <v>42355</v>
      </c>
      <c r="H23" s="7">
        <v>1840</v>
      </c>
      <c r="I23" s="47">
        <v>14.55</v>
      </c>
      <c r="J23" s="47">
        <v>0.49</v>
      </c>
      <c r="K23" s="47">
        <f t="shared" si="4"/>
        <v>26771.51</v>
      </c>
      <c r="O23" s="2"/>
      <c r="P23" s="2"/>
      <c r="Q23" s="2"/>
      <c r="W23" s="143">
        <v>42464</v>
      </c>
      <c r="X23" s="12">
        <v>11.06</v>
      </c>
      <c r="Y23" s="12">
        <v>11.22</v>
      </c>
      <c r="Z23" s="12">
        <v>10.78</v>
      </c>
      <c r="AA23" s="12">
        <v>10.8</v>
      </c>
      <c r="AB23" s="105">
        <v>22470500</v>
      </c>
      <c r="AC23" s="12">
        <v>10.8</v>
      </c>
      <c r="AD23">
        <f t="shared" si="2"/>
        <v>0.44000000000000128</v>
      </c>
      <c r="AE23" s="148">
        <f t="shared" si="3"/>
        <v>-2.0852221214868405E-2</v>
      </c>
    </row>
    <row r="24" spans="2:41" x14ac:dyDescent="0.25">
      <c r="B24" s="84">
        <v>42230</v>
      </c>
      <c r="C24" s="7">
        <v>200</v>
      </c>
      <c r="D24" s="47">
        <v>17.78</v>
      </c>
      <c r="E24" s="47">
        <v>0</v>
      </c>
      <c r="F24" s="47">
        <f t="shared" si="1"/>
        <v>3556</v>
      </c>
      <c r="G24" s="1">
        <v>42361</v>
      </c>
      <c r="H24" s="7">
        <v>1000</v>
      </c>
      <c r="I24" s="47">
        <v>14.39</v>
      </c>
      <c r="J24" s="47">
        <v>0.27</v>
      </c>
      <c r="K24" s="47">
        <f t="shared" si="4"/>
        <v>14389.73</v>
      </c>
      <c r="O24" s="2"/>
      <c r="P24" s="2"/>
      <c r="Q24" s="2"/>
      <c r="W24" s="143">
        <v>42461</v>
      </c>
      <c r="X24" s="12">
        <v>10.28</v>
      </c>
      <c r="Y24" s="12">
        <v>11.07</v>
      </c>
      <c r="Z24" s="12">
        <v>10.24</v>
      </c>
      <c r="AA24" s="12">
        <v>11.03</v>
      </c>
      <c r="AB24" s="105">
        <v>28435900</v>
      </c>
      <c r="AC24" s="12">
        <v>11.03</v>
      </c>
      <c r="AD24">
        <f t="shared" si="2"/>
        <v>0.83000000000000007</v>
      </c>
      <c r="AE24" s="148">
        <f t="shared" si="3"/>
        <v>5.3486150907354313E-2</v>
      </c>
    </row>
    <row r="25" spans="2:41" x14ac:dyDescent="0.25">
      <c r="B25" s="84">
        <v>42234</v>
      </c>
      <c r="C25" s="7">
        <v>100</v>
      </c>
      <c r="D25" s="47">
        <v>17.75</v>
      </c>
      <c r="E25" s="47">
        <v>0</v>
      </c>
      <c r="F25" s="47">
        <f t="shared" si="1"/>
        <v>1775</v>
      </c>
      <c r="G25" s="1">
        <v>42361</v>
      </c>
      <c r="H25" s="7">
        <v>500</v>
      </c>
      <c r="I25" s="47">
        <v>14.4</v>
      </c>
      <c r="J25" s="47">
        <v>0.14000000000000001</v>
      </c>
      <c r="K25" s="47">
        <f t="shared" si="4"/>
        <v>7199.86</v>
      </c>
      <c r="O25" s="2"/>
      <c r="P25" s="2"/>
      <c r="Q25" s="2"/>
      <c r="W25" s="143">
        <v>42460</v>
      </c>
      <c r="X25" s="12">
        <v>10.31</v>
      </c>
      <c r="Y25" s="12">
        <v>10.49</v>
      </c>
      <c r="Z25" s="12">
        <v>10.01</v>
      </c>
      <c r="AA25" s="12">
        <v>10.47</v>
      </c>
      <c r="AB25" s="105">
        <v>48091700</v>
      </c>
      <c r="AC25" s="12">
        <v>10.47</v>
      </c>
      <c r="AD25">
        <f t="shared" si="2"/>
        <v>0.48000000000000043</v>
      </c>
      <c r="AE25" s="148">
        <f t="shared" si="3"/>
        <v>-9.5419847328237495E-4</v>
      </c>
    </row>
    <row r="26" spans="2:41" x14ac:dyDescent="0.25">
      <c r="B26" s="84">
        <v>42235</v>
      </c>
      <c r="C26" s="7">
        <v>100</v>
      </c>
      <c r="D26" s="47">
        <v>17.350000000000001</v>
      </c>
      <c r="E26" s="47">
        <v>0</v>
      </c>
      <c r="F26" s="47">
        <f t="shared" si="1"/>
        <v>1735.0000000000002</v>
      </c>
      <c r="G26" s="1">
        <v>42362</v>
      </c>
      <c r="H26" s="7">
        <v>440</v>
      </c>
      <c r="I26" s="47">
        <v>14.66</v>
      </c>
      <c r="J26" s="47">
        <v>0.12</v>
      </c>
      <c r="K26" s="47">
        <f t="shared" si="4"/>
        <v>6450.28</v>
      </c>
      <c r="O26" s="2"/>
      <c r="P26" s="2"/>
      <c r="Q26" s="2"/>
      <c r="W26" s="143">
        <v>42459</v>
      </c>
      <c r="X26" s="12">
        <v>10.51</v>
      </c>
      <c r="Y26" s="12">
        <v>10.95</v>
      </c>
      <c r="Z26" s="12">
        <v>10.4</v>
      </c>
      <c r="AA26" s="12">
        <v>10.48</v>
      </c>
      <c r="AB26" s="105">
        <v>34271100</v>
      </c>
      <c r="AC26" s="12">
        <v>10.48</v>
      </c>
      <c r="AD26">
        <f t="shared" si="2"/>
        <v>0.54999999999999893</v>
      </c>
      <c r="AE26" s="148">
        <f t="shared" si="3"/>
        <v>2.870813397129357E-3</v>
      </c>
    </row>
    <row r="27" spans="2:41" x14ac:dyDescent="0.25">
      <c r="B27" s="84">
        <v>42235</v>
      </c>
      <c r="C27" s="7">
        <v>100</v>
      </c>
      <c r="D27" s="47">
        <v>17.55</v>
      </c>
      <c r="E27" s="47">
        <v>0</v>
      </c>
      <c r="F27" s="47">
        <f t="shared" si="1"/>
        <v>1755</v>
      </c>
      <c r="G27" s="1">
        <v>42362</v>
      </c>
      <c r="H27" s="7">
        <v>1000</v>
      </c>
      <c r="I27" s="47">
        <v>14.76</v>
      </c>
      <c r="J27" s="47">
        <v>0.27</v>
      </c>
      <c r="K27" s="47">
        <f t="shared" si="4"/>
        <v>14759.73</v>
      </c>
      <c r="O27" s="2"/>
      <c r="P27" s="2"/>
      <c r="Q27" s="2"/>
      <c r="W27" s="143">
        <v>42458</v>
      </c>
      <c r="X27" s="12">
        <v>10.18</v>
      </c>
      <c r="Y27" s="12">
        <v>10.53</v>
      </c>
      <c r="Z27" s="12">
        <v>10.1</v>
      </c>
      <c r="AA27" s="12">
        <v>10.45</v>
      </c>
      <c r="AB27" s="105">
        <v>30864600</v>
      </c>
      <c r="AC27" s="12">
        <v>10.45</v>
      </c>
      <c r="AD27">
        <f t="shared" si="2"/>
        <v>0.42999999999999972</v>
      </c>
      <c r="AE27" s="148">
        <f t="shared" si="3"/>
        <v>6.7437379576107404E-3</v>
      </c>
    </row>
    <row r="28" spans="2:41" x14ac:dyDescent="0.25">
      <c r="B28" s="84">
        <v>42235</v>
      </c>
      <c r="C28" s="7">
        <v>100</v>
      </c>
      <c r="D28" s="47">
        <v>17.170000000000002</v>
      </c>
      <c r="E28" s="47">
        <v>0</v>
      </c>
      <c r="F28" s="47">
        <f t="shared" si="1"/>
        <v>1717.0000000000002</v>
      </c>
      <c r="G28" s="1">
        <v>42398</v>
      </c>
      <c r="H28" s="7">
        <v>260</v>
      </c>
      <c r="I28" s="47">
        <v>10.78</v>
      </c>
      <c r="J28" s="47">
        <v>0.05</v>
      </c>
      <c r="K28" s="47">
        <f t="shared" si="4"/>
        <v>2802.7499999999995</v>
      </c>
      <c r="O28" s="2"/>
      <c r="P28" s="2"/>
      <c r="Q28" s="2"/>
      <c r="W28" s="143">
        <v>42457</v>
      </c>
      <c r="X28" s="12">
        <v>10.5</v>
      </c>
      <c r="Y28" s="12">
        <v>10.59</v>
      </c>
      <c r="Z28" s="12">
        <v>10.25</v>
      </c>
      <c r="AA28" s="12">
        <v>10.38</v>
      </c>
      <c r="AB28" s="105">
        <v>22750600</v>
      </c>
      <c r="AC28" s="12">
        <v>10.38</v>
      </c>
      <c r="AD28">
        <f t="shared" si="2"/>
        <v>0.33999999999999986</v>
      </c>
      <c r="AE28" s="148">
        <f t="shared" si="3"/>
        <v>-1.1428571428571344E-2</v>
      </c>
    </row>
    <row r="29" spans="2:41" x14ac:dyDescent="0.25">
      <c r="B29" s="84">
        <v>42235</v>
      </c>
      <c r="C29" s="7">
        <v>100</v>
      </c>
      <c r="D29" s="47">
        <v>17</v>
      </c>
      <c r="E29" s="47">
        <v>0</v>
      </c>
      <c r="F29" s="47">
        <f t="shared" si="1"/>
        <v>1700</v>
      </c>
      <c r="G29" s="425" t="s">
        <v>216</v>
      </c>
      <c r="H29" s="7">
        <v>500</v>
      </c>
      <c r="I29" s="47">
        <v>10.67</v>
      </c>
      <c r="J29" s="47">
        <v>0.12</v>
      </c>
      <c r="K29" s="47">
        <f t="shared" si="4"/>
        <v>5334.88</v>
      </c>
      <c r="W29" s="143">
        <v>42453</v>
      </c>
      <c r="X29" s="12">
        <v>10.5</v>
      </c>
      <c r="Y29" s="12">
        <v>10.6</v>
      </c>
      <c r="Z29" s="12">
        <v>10.33</v>
      </c>
      <c r="AA29" s="12">
        <v>10.5</v>
      </c>
      <c r="AB29" s="105">
        <v>22766800</v>
      </c>
      <c r="AC29" s="12">
        <v>10.5</v>
      </c>
      <c r="AD29">
        <f t="shared" si="2"/>
        <v>0.26999999999999957</v>
      </c>
      <c r="AE29" s="148">
        <f t="shared" si="3"/>
        <v>-1.4084507042253502E-2</v>
      </c>
    </row>
    <row r="30" spans="2:41" x14ac:dyDescent="0.25">
      <c r="B30" s="84">
        <v>42236</v>
      </c>
      <c r="C30" s="7">
        <v>100</v>
      </c>
      <c r="D30" s="47">
        <v>16.559999999999999</v>
      </c>
      <c r="E30" s="47">
        <v>0</v>
      </c>
      <c r="F30" s="47">
        <f t="shared" si="1"/>
        <v>1655.9999999999998</v>
      </c>
      <c r="G30" s="425"/>
      <c r="H30" s="7">
        <v>760</v>
      </c>
      <c r="I30" s="47">
        <v>10.85</v>
      </c>
      <c r="J30" s="47">
        <v>0.18</v>
      </c>
      <c r="K30" s="47">
        <f t="shared" si="4"/>
        <v>8245.82</v>
      </c>
      <c r="W30" s="143">
        <v>42452</v>
      </c>
      <c r="X30" s="12">
        <v>11.43</v>
      </c>
      <c r="Y30" s="12">
        <v>11.46</v>
      </c>
      <c r="Z30" s="12">
        <v>10.63</v>
      </c>
      <c r="AA30" s="12">
        <v>10.65</v>
      </c>
      <c r="AB30" s="105">
        <v>29356600</v>
      </c>
      <c r="AC30" s="12">
        <v>10.65</v>
      </c>
      <c r="AD30">
        <f t="shared" si="2"/>
        <v>0.83000000000000007</v>
      </c>
      <c r="AE30" s="148">
        <f t="shared" si="3"/>
        <v>-6.9055944055943952E-2</v>
      </c>
    </row>
    <row r="31" spans="2:41" x14ac:dyDescent="0.25">
      <c r="B31" s="8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25"/>
      <c r="H31" s="7">
        <v>200</v>
      </c>
      <c r="I31" s="47">
        <v>11.46</v>
      </c>
      <c r="J31" s="47">
        <v>0.21</v>
      </c>
      <c r="K31" s="47">
        <f t="shared" si="4"/>
        <v>2291.79</v>
      </c>
      <c r="W31" s="143">
        <v>42451</v>
      </c>
      <c r="X31" s="12">
        <v>11.45</v>
      </c>
      <c r="Y31" s="12">
        <v>11.6</v>
      </c>
      <c r="Z31" s="12">
        <v>11.33</v>
      </c>
      <c r="AA31" s="12">
        <v>11.44</v>
      </c>
      <c r="AB31" s="105">
        <v>13444900</v>
      </c>
      <c r="AC31" s="12">
        <v>11.44</v>
      </c>
      <c r="AD31">
        <f t="shared" si="2"/>
        <v>0.26999999999999957</v>
      </c>
      <c r="AE31" s="148">
        <f t="shared" si="3"/>
        <v>-7.8057241977450564E-3</v>
      </c>
    </row>
    <row r="32" spans="2:41" x14ac:dyDescent="0.25">
      <c r="B32" s="84">
        <v>42236</v>
      </c>
      <c r="C32" s="7">
        <v>100</v>
      </c>
      <c r="D32" s="47">
        <v>16.399999999999999</v>
      </c>
      <c r="E32" s="47">
        <v>0</v>
      </c>
      <c r="F32" s="47">
        <f t="shared" si="1"/>
        <v>1639.9999999999998</v>
      </c>
      <c r="G32" s="425"/>
      <c r="H32" s="92">
        <v>200</v>
      </c>
      <c r="I32" s="47">
        <v>11.7</v>
      </c>
      <c r="J32" s="47">
        <v>0.05</v>
      </c>
      <c r="K32" s="47">
        <f t="shared" si="4"/>
        <v>2339.9499999999998</v>
      </c>
      <c r="W32" s="143">
        <v>42450</v>
      </c>
      <c r="X32" s="12">
        <v>11.14</v>
      </c>
      <c r="Y32" s="12">
        <v>11.6</v>
      </c>
      <c r="Z32" s="12">
        <v>11.08</v>
      </c>
      <c r="AA32" s="12">
        <v>11.53</v>
      </c>
      <c r="AB32" s="105">
        <v>18064600</v>
      </c>
      <c r="AC32" s="12">
        <v>11.53</v>
      </c>
      <c r="AD32">
        <f t="shared" si="2"/>
        <v>0.51999999999999957</v>
      </c>
      <c r="AE32" s="148">
        <f t="shared" si="3"/>
        <v>3.5008976660682034E-2</v>
      </c>
    </row>
    <row r="33" spans="2:41" x14ac:dyDescent="0.25">
      <c r="B33" s="84">
        <v>42237</v>
      </c>
      <c r="C33" s="7">
        <v>200</v>
      </c>
      <c r="D33" s="47">
        <v>16.32</v>
      </c>
      <c r="E33" s="47">
        <v>0</v>
      </c>
      <c r="F33" s="47">
        <f t="shared" si="1"/>
        <v>3264</v>
      </c>
      <c r="G33" s="1">
        <v>42431</v>
      </c>
      <c r="H33" s="92">
        <v>500</v>
      </c>
      <c r="I33" s="47">
        <v>11.57</v>
      </c>
      <c r="J33" s="47">
        <v>0.13</v>
      </c>
      <c r="K33" s="47">
        <f t="shared" si="4"/>
        <v>5784.87</v>
      </c>
      <c r="W33" s="143">
        <v>42447</v>
      </c>
      <c r="X33" s="12">
        <v>10.84</v>
      </c>
      <c r="Y33" s="12">
        <v>11.17</v>
      </c>
      <c r="Z33" s="12">
        <v>10.75</v>
      </c>
      <c r="AA33" s="12">
        <v>11.14</v>
      </c>
      <c r="AB33" s="105">
        <v>44781200</v>
      </c>
      <c r="AC33" s="12">
        <v>11.14</v>
      </c>
      <c r="AD33">
        <f t="shared" si="2"/>
        <v>0.41999999999999993</v>
      </c>
      <c r="AE33" s="148">
        <f t="shared" si="3"/>
        <v>2.4839006439742572E-2</v>
      </c>
    </row>
    <row r="34" spans="2:41" x14ac:dyDescent="0.25">
      <c r="B34" s="84">
        <v>42237</v>
      </c>
      <c r="C34" s="7">
        <v>100</v>
      </c>
      <c r="D34" s="47">
        <v>16.420000000000002</v>
      </c>
      <c r="E34" s="47">
        <v>0</v>
      </c>
      <c r="F34" s="47">
        <f t="shared" si="1"/>
        <v>1642.0000000000002</v>
      </c>
      <c r="G34" s="1">
        <v>42436</v>
      </c>
      <c r="H34" s="92">
        <v>520</v>
      </c>
      <c r="I34" s="47">
        <v>11.59</v>
      </c>
      <c r="J34" s="47">
        <v>0.13</v>
      </c>
      <c r="K34" s="47">
        <f t="shared" si="4"/>
        <v>6026.67</v>
      </c>
      <c r="W34" s="143">
        <v>42446</v>
      </c>
      <c r="X34" s="12">
        <v>10.72</v>
      </c>
      <c r="Y34" s="12">
        <v>11</v>
      </c>
      <c r="Z34" s="12">
        <v>10.6</v>
      </c>
      <c r="AA34" s="12">
        <v>10.87</v>
      </c>
      <c r="AB34" s="105">
        <v>19907200</v>
      </c>
      <c r="AC34" s="12">
        <v>10.87</v>
      </c>
      <c r="AD34">
        <f t="shared" si="2"/>
        <v>0.40000000000000036</v>
      </c>
      <c r="AE34" s="148">
        <f t="shared" si="3"/>
        <v>1.399253731343264E-2</v>
      </c>
    </row>
    <row r="35" spans="2:41" x14ac:dyDescent="0.25">
      <c r="B35" s="8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92">
        <v>500</v>
      </c>
      <c r="I35" s="47">
        <v>10.95</v>
      </c>
      <c r="J35" s="47">
        <v>0.12</v>
      </c>
      <c r="K35" s="47">
        <f t="shared" si="4"/>
        <v>5474.88</v>
      </c>
      <c r="W35" s="143">
        <v>42445</v>
      </c>
      <c r="X35" s="12">
        <v>10.71</v>
      </c>
      <c r="Y35" s="12">
        <v>10.89</v>
      </c>
      <c r="Z35" s="12">
        <v>10.55</v>
      </c>
      <c r="AA35" s="12">
        <v>10.72</v>
      </c>
      <c r="AB35" s="105">
        <v>20420600</v>
      </c>
      <c r="AC35" s="12">
        <v>10.72</v>
      </c>
      <c r="AD35">
        <f t="shared" si="2"/>
        <v>0.33999999999999986</v>
      </c>
      <c r="AE35" s="148">
        <f t="shared" si="3"/>
        <v>-1.1981566820276401E-2</v>
      </c>
    </row>
    <row r="36" spans="2:41" x14ac:dyDescent="0.25">
      <c r="B36" s="8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92">
        <v>2000</v>
      </c>
      <c r="I36" s="47">
        <v>11.12</v>
      </c>
      <c r="J36" s="47">
        <v>0.48</v>
      </c>
      <c r="K36" s="47">
        <f t="shared" si="4"/>
        <v>22239.52</v>
      </c>
      <c r="W36" s="143">
        <v>42444</v>
      </c>
      <c r="X36" s="12">
        <v>11.15</v>
      </c>
      <c r="Y36" s="12">
        <v>11.15</v>
      </c>
      <c r="Z36" s="12">
        <v>10.72</v>
      </c>
      <c r="AA36" s="12">
        <v>10.85</v>
      </c>
      <c r="AB36" s="105">
        <v>15151100</v>
      </c>
      <c r="AC36" s="12">
        <v>10.85</v>
      </c>
      <c r="AD36">
        <f t="shared" si="2"/>
        <v>0.42999999999999972</v>
      </c>
      <c r="AE36" s="148">
        <f t="shared" si="3"/>
        <v>-2.6905829596412634E-2</v>
      </c>
      <c r="AL36" s="260"/>
    </row>
    <row r="37" spans="2:41" x14ac:dyDescent="0.25">
      <c r="B37" s="8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26">
        <v>42447</v>
      </c>
      <c r="H37" s="92">
        <v>355</v>
      </c>
      <c r="I37" s="47">
        <v>11.13</v>
      </c>
      <c r="J37" s="47">
        <v>0.12</v>
      </c>
      <c r="K37" s="47">
        <f t="shared" si="4"/>
        <v>3951.03</v>
      </c>
      <c r="W37" s="143">
        <v>42443</v>
      </c>
      <c r="X37" s="12">
        <v>11.34</v>
      </c>
      <c r="Y37" s="12">
        <v>11.34</v>
      </c>
      <c r="Z37" s="12">
        <v>11.01</v>
      </c>
      <c r="AA37" s="12">
        <v>11.15</v>
      </c>
      <c r="AB37" s="105">
        <v>13520800</v>
      </c>
      <c r="AC37" s="12">
        <v>11.15</v>
      </c>
      <c r="AD37">
        <f t="shared" si="2"/>
        <v>0.33000000000000007</v>
      </c>
      <c r="AE37" s="148">
        <f t="shared" si="3"/>
        <v>-2.1071115013169495E-2</v>
      </c>
    </row>
    <row r="38" spans="2:41" x14ac:dyDescent="0.25">
      <c r="B38" s="8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26"/>
      <c r="H38" s="92">
        <v>40</v>
      </c>
      <c r="I38" s="47">
        <v>11.13</v>
      </c>
      <c r="J38" s="47">
        <v>0</v>
      </c>
      <c r="K38" s="47">
        <f t="shared" si="4"/>
        <v>445.20000000000005</v>
      </c>
      <c r="W38" s="143">
        <v>42440</v>
      </c>
      <c r="X38" s="12">
        <v>10.99</v>
      </c>
      <c r="Y38" s="12">
        <v>11.4</v>
      </c>
      <c r="Z38" s="12">
        <v>10.85</v>
      </c>
      <c r="AA38" s="12">
        <v>11.39</v>
      </c>
      <c r="AB38" s="105">
        <v>17244200</v>
      </c>
      <c r="AC38" s="12">
        <v>11.39</v>
      </c>
      <c r="AD38">
        <f t="shared" si="2"/>
        <v>0.55000000000000071</v>
      </c>
      <c r="AE38" s="148">
        <f t="shared" si="3"/>
        <v>4.6875E-2</v>
      </c>
    </row>
    <row r="39" spans="2:41" x14ac:dyDescent="0.25">
      <c r="B39" s="8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26"/>
      <c r="H39" s="92">
        <v>105</v>
      </c>
      <c r="I39" s="47">
        <v>11.13</v>
      </c>
      <c r="J39" s="47">
        <v>0</v>
      </c>
      <c r="K39" s="47">
        <f t="shared" si="4"/>
        <v>1168.6500000000001</v>
      </c>
      <c r="W39" s="143">
        <v>42439</v>
      </c>
      <c r="X39" s="12">
        <v>10.95</v>
      </c>
      <c r="Y39" s="12">
        <v>11.06</v>
      </c>
      <c r="Z39" s="12">
        <v>10.66</v>
      </c>
      <c r="AA39" s="12">
        <v>10.88</v>
      </c>
      <c r="AB39" s="105">
        <v>17739000</v>
      </c>
      <c r="AC39" s="12">
        <v>10.88</v>
      </c>
      <c r="AD39">
        <f t="shared" si="2"/>
        <v>0.40000000000000036</v>
      </c>
      <c r="AE39" s="148">
        <f t="shared" si="3"/>
        <v>6.4754856614246403E-3</v>
      </c>
    </row>
    <row r="40" spans="2:41" x14ac:dyDescent="0.25">
      <c r="B40" s="8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92">
        <v>1300</v>
      </c>
      <c r="I40" s="47">
        <v>11.59</v>
      </c>
      <c r="J40" s="47">
        <v>0.33</v>
      </c>
      <c r="K40" s="47">
        <f t="shared" si="4"/>
        <v>15066.67</v>
      </c>
      <c r="W40" s="143">
        <v>42438</v>
      </c>
      <c r="X40" s="12">
        <v>10.76</v>
      </c>
      <c r="Y40" s="12">
        <v>10.91</v>
      </c>
      <c r="Z40" s="12">
        <v>10.53</v>
      </c>
      <c r="AA40" s="12">
        <v>10.81</v>
      </c>
      <c r="AB40" s="105">
        <v>15095700</v>
      </c>
      <c r="AC40" s="12">
        <v>10.81</v>
      </c>
      <c r="AD40">
        <f t="shared" si="2"/>
        <v>0.38000000000000078</v>
      </c>
      <c r="AE40" s="148">
        <f t="shared" si="3"/>
        <v>1.4071294559099501E-2</v>
      </c>
    </row>
    <row r="41" spans="2:41" x14ac:dyDescent="0.25">
      <c r="B41" s="84">
        <v>42270</v>
      </c>
      <c r="C41" s="7">
        <v>180</v>
      </c>
      <c r="D41" s="47">
        <v>15.4</v>
      </c>
      <c r="E41" s="47">
        <v>0</v>
      </c>
      <c r="F41" s="47">
        <f t="shared" si="1"/>
        <v>2772</v>
      </c>
      <c r="G41" s="1">
        <v>42461</v>
      </c>
      <c r="H41" s="92">
        <v>100</v>
      </c>
      <c r="I41" s="47">
        <v>10.92</v>
      </c>
      <c r="J41" s="47">
        <v>0.02</v>
      </c>
      <c r="K41" s="47">
        <f t="shared" si="4"/>
        <v>1091.98</v>
      </c>
      <c r="W41" s="143">
        <v>42437</v>
      </c>
      <c r="X41" s="12">
        <v>11.44</v>
      </c>
      <c r="Y41" s="12">
        <v>11.45</v>
      </c>
      <c r="Z41" s="12">
        <v>10.65</v>
      </c>
      <c r="AA41" s="12">
        <v>10.66</v>
      </c>
      <c r="AB41" s="105">
        <v>29521700</v>
      </c>
      <c r="AC41" s="12">
        <v>10.66</v>
      </c>
      <c r="AD41">
        <f t="shared" si="2"/>
        <v>0.79999999999999893</v>
      </c>
      <c r="AE41" s="148">
        <f t="shared" si="3"/>
        <v>-7.9447322970639056E-2</v>
      </c>
    </row>
    <row r="42" spans="2:41" x14ac:dyDescent="0.25">
      <c r="B42" s="84">
        <v>42275</v>
      </c>
      <c r="C42" s="7">
        <v>200</v>
      </c>
      <c r="D42" s="47">
        <v>15</v>
      </c>
      <c r="E42" s="47">
        <v>0</v>
      </c>
      <c r="F42" s="47">
        <f t="shared" si="1"/>
        <v>3000</v>
      </c>
      <c r="G42" s="1">
        <v>42468</v>
      </c>
      <c r="H42" s="92">
        <v>500</v>
      </c>
      <c r="I42" s="47">
        <v>10.83</v>
      </c>
      <c r="J42" s="47">
        <v>0.12</v>
      </c>
      <c r="K42" s="47">
        <f t="shared" si="4"/>
        <v>5414.88</v>
      </c>
      <c r="W42" s="143">
        <v>42436</v>
      </c>
      <c r="X42" s="12">
        <v>11.46</v>
      </c>
      <c r="Y42" s="12">
        <v>11.78</v>
      </c>
      <c r="Z42" s="12">
        <v>11.05</v>
      </c>
      <c r="AA42" s="12">
        <v>11.58</v>
      </c>
      <c r="AB42" s="105">
        <v>27748800</v>
      </c>
      <c r="AC42" s="12">
        <v>11.58</v>
      </c>
      <c r="AD42">
        <f t="shared" si="2"/>
        <v>0.72999999999999865</v>
      </c>
      <c r="AE42" s="148">
        <f t="shared" si="3"/>
        <v>-2.5252525252525304E-2</v>
      </c>
      <c r="AL42" s="260"/>
      <c r="AO42" s="260"/>
    </row>
    <row r="43" spans="2:41" x14ac:dyDescent="0.25">
      <c r="B43" s="84">
        <v>42277</v>
      </c>
      <c r="C43" s="4">
        <v>200</v>
      </c>
      <c r="D43" s="3">
        <v>14.75</v>
      </c>
      <c r="E43" s="3">
        <v>0</v>
      </c>
      <c r="F43" s="3">
        <f t="shared" si="1"/>
        <v>2950</v>
      </c>
      <c r="G43" s="1">
        <v>42473</v>
      </c>
      <c r="H43" s="92">
        <v>600</v>
      </c>
      <c r="I43" s="47">
        <v>10.76</v>
      </c>
      <c r="J43" s="47">
        <v>0.14000000000000001</v>
      </c>
      <c r="K43" s="47">
        <f t="shared" si="4"/>
        <v>6455.86</v>
      </c>
      <c r="M43" s="2"/>
      <c r="W43" s="143">
        <v>42433</v>
      </c>
      <c r="X43" s="12">
        <v>11.8</v>
      </c>
      <c r="Y43" s="12">
        <v>12.29</v>
      </c>
      <c r="Z43" s="12">
        <v>11.6</v>
      </c>
      <c r="AA43" s="12">
        <v>11.88</v>
      </c>
      <c r="AB43" s="105">
        <v>35199500</v>
      </c>
      <c r="AC43" s="12">
        <v>11.88</v>
      </c>
      <c r="AD43">
        <f t="shared" si="2"/>
        <v>0.6899999999999995</v>
      </c>
      <c r="AE43" s="148">
        <f t="shared" si="3"/>
        <v>7.6335877862596657E-3</v>
      </c>
    </row>
    <row r="44" spans="2:41" ht="20.25" thickBot="1" x14ac:dyDescent="0.35">
      <c r="B44" s="84">
        <v>42291</v>
      </c>
      <c r="C44" s="7">
        <v>400</v>
      </c>
      <c r="D44" s="47">
        <v>18.7</v>
      </c>
      <c r="E44" s="47">
        <v>0</v>
      </c>
      <c r="F44" s="47">
        <f t="shared" si="1"/>
        <v>7480</v>
      </c>
      <c r="G44" s="1">
        <v>42486</v>
      </c>
      <c r="H44" s="92">
        <v>500</v>
      </c>
      <c r="I44" s="47">
        <v>11.19</v>
      </c>
      <c r="J44" s="47">
        <v>0.12</v>
      </c>
      <c r="K44" s="47">
        <f t="shared" si="4"/>
        <v>5594.88</v>
      </c>
      <c r="O44" s="427" t="s">
        <v>78</v>
      </c>
      <c r="P44" s="427"/>
      <c r="T44" s="101" t="s">
        <v>115</v>
      </c>
      <c r="W44" s="143">
        <v>42432</v>
      </c>
      <c r="X44" s="12">
        <v>11.73</v>
      </c>
      <c r="Y44" s="12">
        <v>11.85</v>
      </c>
      <c r="Z44" s="12">
        <v>11.6</v>
      </c>
      <c r="AA44" s="12">
        <v>11.79</v>
      </c>
      <c r="AB44" s="105">
        <v>16183300</v>
      </c>
      <c r="AC44" s="12">
        <v>11.79</v>
      </c>
      <c r="AD44">
        <f t="shared" si="2"/>
        <v>0.25</v>
      </c>
      <c r="AE44" s="148">
        <f t="shared" si="3"/>
        <v>9.4178082191780366E-3</v>
      </c>
    </row>
    <row r="45" spans="2:41" ht="15.75" thickTop="1" x14ac:dyDescent="0.25">
      <c r="B45" s="1">
        <v>42297</v>
      </c>
      <c r="C45" s="7">
        <v>2000</v>
      </c>
      <c r="D45" s="47">
        <v>18.649999999999999</v>
      </c>
      <c r="E45" s="47">
        <v>0</v>
      </c>
      <c r="F45" s="47">
        <f t="shared" si="1"/>
        <v>37300</v>
      </c>
      <c r="G45" s="1">
        <v>42486</v>
      </c>
      <c r="H45" s="92">
        <v>500</v>
      </c>
      <c r="I45" s="47">
        <v>11.56</v>
      </c>
      <c r="J45" s="47">
        <v>0.13</v>
      </c>
      <c r="K45" s="47">
        <f t="shared" si="4"/>
        <v>5779.87</v>
      </c>
      <c r="O45" s="93">
        <v>1.1000000000000001</v>
      </c>
      <c r="P45" s="93">
        <f>O45*$Q$4</f>
        <v>11.396000000000001</v>
      </c>
      <c r="T45" s="138" t="s">
        <v>100</v>
      </c>
      <c r="U45" s="139">
        <v>10.62</v>
      </c>
      <c r="W45" s="143">
        <v>42431</v>
      </c>
      <c r="X45" s="12">
        <v>11.01</v>
      </c>
      <c r="Y45" s="12">
        <v>11.69</v>
      </c>
      <c r="Z45" s="12">
        <v>10.97</v>
      </c>
      <c r="AA45" s="12">
        <v>11.68</v>
      </c>
      <c r="AB45" s="105">
        <v>18175600</v>
      </c>
      <c r="AC45" s="12">
        <v>11.68</v>
      </c>
      <c r="AD45">
        <f t="shared" si="2"/>
        <v>0.71999999999999886</v>
      </c>
      <c r="AE45" s="148">
        <f t="shared" si="3"/>
        <v>5.5103884372176948E-2</v>
      </c>
    </row>
    <row r="46" spans="2:41" x14ac:dyDescent="0.25">
      <c r="B46" s="1">
        <v>42300</v>
      </c>
      <c r="C46" s="7">
        <v>1000</v>
      </c>
      <c r="D46" s="47">
        <v>17.7</v>
      </c>
      <c r="E46" s="47">
        <v>0</v>
      </c>
      <c r="F46" s="47">
        <f t="shared" si="1"/>
        <v>17700</v>
      </c>
      <c r="G46" s="1">
        <v>42488</v>
      </c>
      <c r="H46" s="92">
        <v>600</v>
      </c>
      <c r="I46" s="47">
        <v>12.19</v>
      </c>
      <c r="J46" s="47">
        <v>0.16</v>
      </c>
      <c r="K46" s="47">
        <f t="shared" si="4"/>
        <v>7313.84</v>
      </c>
      <c r="O46" s="93">
        <v>1.0900000000000001</v>
      </c>
      <c r="P46" s="93">
        <f t="shared" ref="P46:P65" si="5">O46*$Q$4</f>
        <v>11.292400000000001</v>
      </c>
      <c r="T46" s="103" t="s">
        <v>101</v>
      </c>
      <c r="U46" s="140">
        <v>10.49</v>
      </c>
      <c r="W46" s="143">
        <v>42430</v>
      </c>
      <c r="X46" s="12">
        <v>10.77</v>
      </c>
      <c r="Y46" s="12">
        <v>11.1</v>
      </c>
      <c r="Z46" s="12">
        <v>10.59</v>
      </c>
      <c r="AA46" s="12">
        <v>11.07</v>
      </c>
      <c r="AB46" s="105">
        <v>15610500</v>
      </c>
      <c r="AC46" s="12">
        <v>11.07</v>
      </c>
      <c r="AD46">
        <f t="shared" si="2"/>
        <v>0.50999999999999979</v>
      </c>
      <c r="AE46" s="148">
        <f t="shared" si="3"/>
        <v>4.1392285983066657E-2</v>
      </c>
    </row>
    <row r="47" spans="2:41" x14ac:dyDescent="0.25">
      <c r="B47" s="1">
        <v>42300</v>
      </c>
      <c r="C47" s="7">
        <v>700</v>
      </c>
      <c r="D47" s="47">
        <v>17.22</v>
      </c>
      <c r="E47" s="47">
        <v>0</v>
      </c>
      <c r="F47" s="47">
        <f t="shared" si="1"/>
        <v>12054</v>
      </c>
      <c r="G47" s="1">
        <v>42488</v>
      </c>
      <c r="H47" s="92">
        <v>600</v>
      </c>
      <c r="I47" s="47">
        <v>12.4</v>
      </c>
      <c r="J47" s="47">
        <v>2.2599999999999998</v>
      </c>
      <c r="K47" s="47">
        <f t="shared" si="4"/>
        <v>7437.74</v>
      </c>
      <c r="O47" s="93">
        <v>1.08</v>
      </c>
      <c r="P47" s="93">
        <f t="shared" si="5"/>
        <v>11.188800000000001</v>
      </c>
      <c r="T47" s="103" t="s">
        <v>102</v>
      </c>
      <c r="U47" s="140" t="s">
        <v>330</v>
      </c>
      <c r="W47" s="143">
        <v>42429</v>
      </c>
      <c r="X47" s="12">
        <v>10.65</v>
      </c>
      <c r="Y47" s="12">
        <v>10.89</v>
      </c>
      <c r="Z47" s="12">
        <v>10.52</v>
      </c>
      <c r="AA47" s="12">
        <v>10.63</v>
      </c>
      <c r="AB47" s="105">
        <v>20658000</v>
      </c>
      <c r="AC47" s="12">
        <v>10.63</v>
      </c>
      <c r="AD47">
        <f t="shared" si="2"/>
        <v>0.37000000000000099</v>
      </c>
      <c r="AE47" s="148">
        <f t="shared" si="3"/>
        <v>-6.5420560747662115E-3</v>
      </c>
    </row>
    <row r="48" spans="2:41" x14ac:dyDescent="0.25">
      <c r="B48" s="1">
        <v>42300</v>
      </c>
      <c r="C48" s="7">
        <v>1000</v>
      </c>
      <c r="D48" s="47">
        <v>16.999500000000001</v>
      </c>
      <c r="E48" s="47">
        <v>0</v>
      </c>
      <c r="F48" s="47">
        <f t="shared" si="1"/>
        <v>16999.5</v>
      </c>
      <c r="H48" s="81"/>
      <c r="O48" s="93">
        <v>1.07</v>
      </c>
      <c r="P48" s="93">
        <f t="shared" si="5"/>
        <v>11.0852</v>
      </c>
      <c r="T48" s="103" t="s">
        <v>103</v>
      </c>
      <c r="U48" s="140" t="s">
        <v>331</v>
      </c>
      <c r="W48" s="143">
        <v>42426</v>
      </c>
      <c r="X48" s="12">
        <v>10.79</v>
      </c>
      <c r="Y48" s="12">
        <v>11</v>
      </c>
      <c r="Z48" s="12">
        <v>10.57</v>
      </c>
      <c r="AA48" s="12">
        <v>10.7</v>
      </c>
      <c r="AB48" s="105">
        <v>16412600</v>
      </c>
      <c r="AC48" s="12">
        <v>10.7</v>
      </c>
      <c r="AD48">
        <f t="shared" si="2"/>
        <v>0.42999999999999972</v>
      </c>
      <c r="AE48" s="148">
        <f t="shared" si="3"/>
        <v>-1.8656716417911889E-3</v>
      </c>
    </row>
    <row r="49" spans="2:41" x14ac:dyDescent="0.25">
      <c r="B49" s="1">
        <v>42310</v>
      </c>
      <c r="C49" s="7">
        <v>900</v>
      </c>
      <c r="D49" s="47">
        <v>16.89667</v>
      </c>
      <c r="E49" s="47">
        <v>6.95</v>
      </c>
      <c r="F49" s="47">
        <f t="shared" si="1"/>
        <v>15213.953000000001</v>
      </c>
      <c r="H49" s="81"/>
      <c r="O49" s="93">
        <v>1.06</v>
      </c>
      <c r="P49" s="93">
        <f t="shared" si="5"/>
        <v>10.9816</v>
      </c>
      <c r="T49" s="103" t="s">
        <v>104</v>
      </c>
      <c r="U49" s="140">
        <v>13.5</v>
      </c>
      <c r="W49" s="143">
        <v>42425</v>
      </c>
      <c r="X49" s="12">
        <v>10.67</v>
      </c>
      <c r="Y49" s="12">
        <v>10.74</v>
      </c>
      <c r="Z49" s="12">
        <v>10.210000000000001</v>
      </c>
      <c r="AA49" s="12">
        <v>10.72</v>
      </c>
      <c r="AB49" s="105">
        <v>16108800</v>
      </c>
      <c r="AC49" s="12">
        <v>10.72</v>
      </c>
      <c r="AD49">
        <f t="shared" si="2"/>
        <v>0.52999999999999936</v>
      </c>
      <c r="AE49" s="148">
        <f t="shared" si="3"/>
        <v>7.5187969924812581E-3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H50" s="81"/>
      <c r="O50" s="93">
        <v>1.05</v>
      </c>
      <c r="P50" s="93">
        <f t="shared" si="5"/>
        <v>10.878</v>
      </c>
      <c r="T50" s="103" t="s">
        <v>105</v>
      </c>
      <c r="U50" s="140">
        <v>1.74475</v>
      </c>
      <c r="W50" s="143">
        <v>42424</v>
      </c>
      <c r="X50" s="12">
        <v>10.25</v>
      </c>
      <c r="Y50" s="12">
        <v>10.67</v>
      </c>
      <c r="Z50" s="12">
        <v>10.06</v>
      </c>
      <c r="AA50" s="12">
        <v>10.64</v>
      </c>
      <c r="AB50" s="105">
        <v>18526700</v>
      </c>
      <c r="AC50" s="12">
        <v>10.64</v>
      </c>
      <c r="AD50">
        <f t="shared" si="2"/>
        <v>0.60999999999999943</v>
      </c>
      <c r="AE50" s="148">
        <f t="shared" si="3"/>
        <v>1.4299332697807365E-2</v>
      </c>
      <c r="AL50" s="260"/>
      <c r="AO50" s="260"/>
    </row>
    <row r="51" spans="2:41" x14ac:dyDescent="0.25">
      <c r="B51" s="426">
        <v>42317</v>
      </c>
      <c r="C51" s="7">
        <v>190</v>
      </c>
      <c r="D51" s="47">
        <v>17.100000000000001</v>
      </c>
      <c r="E51" s="47">
        <v>0</v>
      </c>
      <c r="F51" s="47">
        <f t="shared" si="1"/>
        <v>3249.0000000000005</v>
      </c>
      <c r="H51" s="81"/>
      <c r="O51" s="93">
        <v>1.04</v>
      </c>
      <c r="P51" s="93">
        <f t="shared" si="5"/>
        <v>10.7744</v>
      </c>
      <c r="T51" s="103" t="s">
        <v>125</v>
      </c>
      <c r="U51" s="140" t="s">
        <v>243</v>
      </c>
      <c r="W51" s="143">
        <v>42423</v>
      </c>
      <c r="X51" s="12">
        <v>11</v>
      </c>
      <c r="Y51" s="12">
        <v>11.08</v>
      </c>
      <c r="Z51" s="12">
        <v>10.39</v>
      </c>
      <c r="AA51" s="12">
        <v>10.49</v>
      </c>
      <c r="AB51" s="105">
        <v>22544300</v>
      </c>
      <c r="AC51" s="12">
        <v>10.49</v>
      </c>
      <c r="AD51">
        <f t="shared" si="2"/>
        <v>0.6899999999999995</v>
      </c>
      <c r="AE51" s="148">
        <f t="shared" si="3"/>
        <v>-5.067873303167425E-2</v>
      </c>
    </row>
    <row r="52" spans="2:41" x14ac:dyDescent="0.25">
      <c r="B52" s="426"/>
      <c r="C52" s="7">
        <v>2</v>
      </c>
      <c r="D52" s="47">
        <v>17.100000000000001</v>
      </c>
      <c r="E52" s="47">
        <v>0</v>
      </c>
      <c r="F52" s="47">
        <f t="shared" si="1"/>
        <v>34.200000000000003</v>
      </c>
      <c r="H52" s="81"/>
      <c r="O52" s="93">
        <v>1.03</v>
      </c>
      <c r="P52" s="93">
        <f t="shared" si="5"/>
        <v>10.6708</v>
      </c>
      <c r="T52" s="103"/>
      <c r="U52" s="140"/>
      <c r="W52" s="143">
        <v>42422</v>
      </c>
      <c r="X52" s="12">
        <v>11.37</v>
      </c>
      <c r="Y52" s="12">
        <v>11.44</v>
      </c>
      <c r="Z52" s="12">
        <v>10.9</v>
      </c>
      <c r="AA52" s="12">
        <v>11.05</v>
      </c>
      <c r="AB52" s="105">
        <v>19944600</v>
      </c>
      <c r="AC52" s="12">
        <v>11.05</v>
      </c>
      <c r="AD52">
        <f t="shared" si="2"/>
        <v>0.53999999999999915</v>
      </c>
      <c r="AE52" s="148">
        <f t="shared" si="3"/>
        <v>-9.8566308243727141E-3</v>
      </c>
    </row>
    <row r="53" spans="2:41" x14ac:dyDescent="0.25">
      <c r="B53" s="426">
        <v>42318</v>
      </c>
      <c r="C53" s="7">
        <v>8</v>
      </c>
      <c r="D53" s="47">
        <v>16.989999999999998</v>
      </c>
      <c r="E53" s="47">
        <v>0</v>
      </c>
      <c r="F53" s="47">
        <f t="shared" si="1"/>
        <v>135.91999999999999</v>
      </c>
      <c r="H53" s="81"/>
      <c r="O53" s="93">
        <v>1.02</v>
      </c>
      <c r="P53" s="93">
        <f t="shared" si="5"/>
        <v>10.5672</v>
      </c>
      <c r="T53" s="103" t="s">
        <v>107</v>
      </c>
      <c r="U53" s="140" t="s">
        <v>332</v>
      </c>
      <c r="W53" s="143">
        <v>42419</v>
      </c>
      <c r="X53" s="12">
        <v>11.39</v>
      </c>
      <c r="Y53" s="12">
        <v>11.39</v>
      </c>
      <c r="Z53" s="12">
        <v>10.95</v>
      </c>
      <c r="AA53" s="12">
        <v>11.16</v>
      </c>
      <c r="AB53" s="105">
        <v>17892700</v>
      </c>
      <c r="AC53" s="12">
        <v>11.16</v>
      </c>
      <c r="AD53">
        <f t="shared" si="2"/>
        <v>0.44000000000000128</v>
      </c>
      <c r="AE53" s="148">
        <f t="shared" si="3"/>
        <v>-2.8720626631853818E-2</v>
      </c>
    </row>
    <row r="54" spans="2:41" x14ac:dyDescent="0.25">
      <c r="B54" s="426"/>
      <c r="C54" s="4">
        <v>500</v>
      </c>
      <c r="D54" s="3">
        <v>16.989999999999998</v>
      </c>
      <c r="E54" s="3">
        <v>0</v>
      </c>
      <c r="F54" s="3">
        <f t="shared" ref="F54:F56" si="6">C54*D54+E54</f>
        <v>8495</v>
      </c>
      <c r="H54" s="81"/>
      <c r="O54" s="93">
        <v>1.01</v>
      </c>
      <c r="P54" s="93">
        <f t="shared" si="5"/>
        <v>10.4636</v>
      </c>
      <c r="T54" s="103" t="s">
        <v>108</v>
      </c>
      <c r="U54" s="140" t="s">
        <v>333</v>
      </c>
      <c r="W54" s="143">
        <v>42418</v>
      </c>
      <c r="X54" s="12">
        <v>11.57</v>
      </c>
      <c r="Y54" s="12">
        <v>11.75</v>
      </c>
      <c r="Z54" s="12">
        <v>11.32</v>
      </c>
      <c r="AA54" s="12">
        <v>11.49</v>
      </c>
      <c r="AB54" s="105">
        <v>21516100</v>
      </c>
      <c r="AC54" s="12">
        <v>11.49</v>
      </c>
      <c r="AD54">
        <f t="shared" si="2"/>
        <v>0.42999999999999972</v>
      </c>
      <c r="AE54" s="148">
        <f t="shared" si="3"/>
        <v>5.2493438320211361E-3</v>
      </c>
      <c r="AL54" s="260"/>
      <c r="AO54" s="260"/>
    </row>
    <row r="55" spans="2:41" x14ac:dyDescent="0.25">
      <c r="B55" s="426"/>
      <c r="C55" s="7">
        <v>300</v>
      </c>
      <c r="D55" s="47">
        <v>16.989999999999998</v>
      </c>
      <c r="E55" s="47">
        <v>0</v>
      </c>
      <c r="F55" s="47">
        <f t="shared" si="6"/>
        <v>5096.9999999999991</v>
      </c>
      <c r="H55" s="81"/>
      <c r="O55" s="93">
        <v>1</v>
      </c>
      <c r="P55" s="93">
        <f t="shared" si="5"/>
        <v>10.36</v>
      </c>
      <c r="T55" s="103" t="s">
        <v>109</v>
      </c>
      <c r="U55" s="141">
        <v>27847586</v>
      </c>
      <c r="W55" s="143">
        <v>42417</v>
      </c>
      <c r="X55" s="12">
        <v>10.97</v>
      </c>
      <c r="Y55" s="12">
        <v>11.65</v>
      </c>
      <c r="Z55" s="12">
        <v>10.92</v>
      </c>
      <c r="AA55" s="12">
        <v>11.43</v>
      </c>
      <c r="AB55" s="105">
        <v>34275200</v>
      </c>
      <c r="AC55" s="12">
        <v>11.43</v>
      </c>
      <c r="AD55">
        <f t="shared" si="2"/>
        <v>0.73000000000000043</v>
      </c>
      <c r="AE55" s="148">
        <f t="shared" si="3"/>
        <v>5.7354301572617894E-2</v>
      </c>
    </row>
    <row r="56" spans="2:41" x14ac:dyDescent="0.25">
      <c r="B56" s="426"/>
      <c r="C56" s="7">
        <v>1000</v>
      </c>
      <c r="D56" s="47">
        <v>16.989999999999998</v>
      </c>
      <c r="E56" s="47">
        <v>0</v>
      </c>
      <c r="F56" s="47">
        <f t="shared" si="6"/>
        <v>16990</v>
      </c>
      <c r="H56" s="81"/>
      <c r="O56" s="93">
        <v>0.99</v>
      </c>
      <c r="P56" s="93">
        <f t="shared" si="5"/>
        <v>10.256399999999999</v>
      </c>
      <c r="T56" s="103" t="s">
        <v>112</v>
      </c>
      <c r="U56" s="141">
        <v>24070400</v>
      </c>
      <c r="W56" s="143">
        <v>42416</v>
      </c>
      <c r="X56" s="12">
        <v>10.36</v>
      </c>
      <c r="Y56" s="12">
        <v>10.87</v>
      </c>
      <c r="Z56" s="12">
        <v>10.31</v>
      </c>
      <c r="AA56" s="12">
        <v>10.81</v>
      </c>
      <c r="AB56" s="105">
        <v>27375400</v>
      </c>
      <c r="AC56" s="12">
        <v>10.81</v>
      </c>
      <c r="AD56">
        <f t="shared" si="2"/>
        <v>0.55999999999999872</v>
      </c>
      <c r="AE56" s="148">
        <f t="shared" si="3"/>
        <v>7.8842315369261673E-2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7">C57*D57+E57</f>
        <v>8295</v>
      </c>
      <c r="H57" s="81"/>
      <c r="O57" s="93">
        <v>0.98</v>
      </c>
      <c r="P57" s="93">
        <f t="shared" si="5"/>
        <v>10.152799999999999</v>
      </c>
      <c r="T57" s="103" t="s">
        <v>110</v>
      </c>
      <c r="U57" s="140" t="s">
        <v>334</v>
      </c>
      <c r="W57" s="143">
        <v>42412</v>
      </c>
      <c r="X57" s="12">
        <v>9.8800000000000008</v>
      </c>
      <c r="Y57" s="12">
        <v>10.24</v>
      </c>
      <c r="Z57" s="12">
        <v>9.48</v>
      </c>
      <c r="AA57" s="12">
        <v>10.02</v>
      </c>
      <c r="AB57" s="105">
        <v>23805100</v>
      </c>
      <c r="AC57" s="12">
        <v>10.02</v>
      </c>
      <c r="AD57">
        <f t="shared" si="2"/>
        <v>0.75999999999999979</v>
      </c>
      <c r="AE57" s="148">
        <f t="shared" si="3"/>
        <v>3.4055727554179516E-2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H58" s="81"/>
      <c r="O58" s="93">
        <v>0.97</v>
      </c>
      <c r="P58" s="93">
        <f t="shared" si="5"/>
        <v>10.049199999999999</v>
      </c>
      <c r="T58" s="103" t="s">
        <v>113</v>
      </c>
      <c r="U58" s="140">
        <v>5.64</v>
      </c>
      <c r="W58" s="143">
        <v>42411</v>
      </c>
      <c r="X58" s="12">
        <v>9.7200000000000006</v>
      </c>
      <c r="Y58" s="12">
        <v>9.9499999999999993</v>
      </c>
      <c r="Z58" s="12">
        <v>9.4499999999999993</v>
      </c>
      <c r="AA58" s="12">
        <v>9.69</v>
      </c>
      <c r="AB58" s="105">
        <v>27048500</v>
      </c>
      <c r="AC58" s="12">
        <v>9.69</v>
      </c>
      <c r="AD58">
        <f t="shared" si="2"/>
        <v>0.5</v>
      </c>
      <c r="AE58" s="148">
        <f t="shared" si="3"/>
        <v>-2.1212121212121349E-2</v>
      </c>
      <c r="AL58" s="260"/>
      <c r="AO58" s="260"/>
    </row>
    <row r="59" spans="2:41" x14ac:dyDescent="0.25">
      <c r="B59" s="1">
        <v>42321</v>
      </c>
      <c r="C59" s="4">
        <v>350</v>
      </c>
      <c r="D59" s="3">
        <v>15.82</v>
      </c>
      <c r="E59" s="3">
        <v>0</v>
      </c>
      <c r="F59" s="3">
        <f t="shared" si="7"/>
        <v>5537</v>
      </c>
      <c r="H59" s="81"/>
      <c r="O59" s="93">
        <v>0.96</v>
      </c>
      <c r="P59" s="93">
        <f t="shared" si="5"/>
        <v>9.9455999999999989</v>
      </c>
      <c r="T59" s="103" t="s">
        <v>114</v>
      </c>
      <c r="U59" s="140">
        <v>1.84</v>
      </c>
      <c r="W59" s="143">
        <v>42410</v>
      </c>
      <c r="X59" s="12">
        <v>10.08</v>
      </c>
      <c r="Y59" s="12">
        <v>10.28</v>
      </c>
      <c r="Z59" s="12">
        <v>9.82</v>
      </c>
      <c r="AA59" s="12">
        <v>9.9</v>
      </c>
      <c r="AB59" s="105">
        <v>22017200</v>
      </c>
      <c r="AC59" s="12">
        <v>9.9</v>
      </c>
      <c r="AD59">
        <f t="shared" si="2"/>
        <v>0.45999999999999908</v>
      </c>
      <c r="AE59" s="148">
        <f t="shared" si="3"/>
        <v>-8.0160320641282645E-3</v>
      </c>
    </row>
    <row r="60" spans="2:41" x14ac:dyDescent="0.25">
      <c r="B60" s="1">
        <v>42327</v>
      </c>
      <c r="C60" s="7">
        <v>500</v>
      </c>
      <c r="D60" s="47">
        <v>14.82</v>
      </c>
      <c r="E60" s="47">
        <v>0</v>
      </c>
      <c r="F60" s="47">
        <f t="shared" si="7"/>
        <v>7410</v>
      </c>
      <c r="O60" s="93">
        <v>0.95</v>
      </c>
      <c r="P60" s="93">
        <f t="shared" si="5"/>
        <v>9.8419999999999987</v>
      </c>
      <c r="T60" s="103" t="s">
        <v>111</v>
      </c>
      <c r="U60" s="140" t="s">
        <v>126</v>
      </c>
      <c r="W60" s="143">
        <v>42409</v>
      </c>
      <c r="X60" s="12">
        <v>10.01</v>
      </c>
      <c r="Y60" s="12">
        <v>10.34</v>
      </c>
      <c r="Z60" s="12">
        <v>9.75</v>
      </c>
      <c r="AA60" s="12">
        <v>9.98</v>
      </c>
      <c r="AB60" s="105">
        <v>30105600</v>
      </c>
      <c r="AC60" s="12">
        <v>9.98</v>
      </c>
      <c r="AD60">
        <f t="shared" si="2"/>
        <v>0.58999999999999986</v>
      </c>
      <c r="AE60" s="148">
        <f t="shared" si="3"/>
        <v>-1.8682399213372669E-2</v>
      </c>
    </row>
    <row r="61" spans="2:41" x14ac:dyDescent="0.25">
      <c r="B61" s="1">
        <v>42327</v>
      </c>
      <c r="C61" s="7">
        <v>440</v>
      </c>
      <c r="D61" s="47">
        <v>14.68</v>
      </c>
      <c r="E61" s="47">
        <v>0</v>
      </c>
      <c r="F61" s="47">
        <f t="shared" si="7"/>
        <v>6459.2</v>
      </c>
      <c r="O61" s="93">
        <v>0.94</v>
      </c>
      <c r="P61" s="93">
        <f t="shared" si="5"/>
        <v>9.7383999999999986</v>
      </c>
      <c r="W61" s="143">
        <v>42408</v>
      </c>
      <c r="X61" s="12">
        <v>10.71</v>
      </c>
      <c r="Y61" s="12">
        <v>10.76</v>
      </c>
      <c r="Z61" s="12">
        <v>9.94</v>
      </c>
      <c r="AA61" s="12">
        <v>10.17</v>
      </c>
      <c r="AB61" s="105">
        <v>27337000</v>
      </c>
      <c r="AC61" s="12">
        <v>10.17</v>
      </c>
      <c r="AD61">
        <f t="shared" si="2"/>
        <v>0.82000000000000028</v>
      </c>
      <c r="AE61" s="148">
        <f t="shared" si="3"/>
        <v>-7.5454545454545441E-2</v>
      </c>
    </row>
    <row r="62" spans="2:41" x14ac:dyDescent="0.25">
      <c r="B62" s="1">
        <v>42333</v>
      </c>
      <c r="C62" s="7">
        <v>940</v>
      </c>
      <c r="D62" s="7">
        <v>15.35</v>
      </c>
      <c r="E62" s="47">
        <v>0</v>
      </c>
      <c r="F62" s="47">
        <f t="shared" si="7"/>
        <v>14429</v>
      </c>
      <c r="O62" s="93">
        <v>0.93</v>
      </c>
      <c r="P62" s="93">
        <f t="shared" si="5"/>
        <v>9.6348000000000003</v>
      </c>
      <c r="W62" s="143">
        <v>42405</v>
      </c>
      <c r="X62" s="12">
        <v>11.15</v>
      </c>
      <c r="Y62" s="12">
        <v>11.38</v>
      </c>
      <c r="Z62" s="12">
        <v>10.76</v>
      </c>
      <c r="AA62" s="12">
        <v>11</v>
      </c>
      <c r="AB62" s="105">
        <v>22470600</v>
      </c>
      <c r="AC62" s="12">
        <v>11</v>
      </c>
      <c r="AD62">
        <f t="shared" si="2"/>
        <v>0.62000000000000099</v>
      </c>
      <c r="AE62" s="148">
        <f t="shared" si="3"/>
        <v>-2.0480854853072161E-2</v>
      </c>
    </row>
    <row r="63" spans="2:41" x14ac:dyDescent="0.25">
      <c r="B63" s="1">
        <v>42340</v>
      </c>
      <c r="C63" s="7">
        <v>350</v>
      </c>
      <c r="D63" s="7">
        <v>15.85</v>
      </c>
      <c r="E63" s="47">
        <v>0</v>
      </c>
      <c r="F63" s="47">
        <f t="shared" si="7"/>
        <v>5547.5</v>
      </c>
      <c r="O63" s="93">
        <v>0.92</v>
      </c>
      <c r="P63" s="93">
        <f t="shared" si="5"/>
        <v>9.5312000000000001</v>
      </c>
      <c r="W63" s="143">
        <v>42404</v>
      </c>
      <c r="X63" s="12">
        <v>10.71</v>
      </c>
      <c r="Y63" s="12">
        <v>11.55</v>
      </c>
      <c r="Z63" s="12">
        <v>10.7</v>
      </c>
      <c r="AA63" s="12">
        <v>11.23</v>
      </c>
      <c r="AB63" s="105">
        <v>26122800</v>
      </c>
      <c r="AC63" s="12">
        <v>11.23</v>
      </c>
      <c r="AD63">
        <f t="shared" si="2"/>
        <v>0.85000000000000142</v>
      </c>
      <c r="AE63" s="148">
        <f t="shared" si="3"/>
        <v>4.3680297397769685E-2</v>
      </c>
    </row>
    <row r="64" spans="2:41" x14ac:dyDescent="0.25">
      <c r="B64" s="1">
        <v>42346</v>
      </c>
      <c r="C64" s="7">
        <v>200</v>
      </c>
      <c r="D64" s="7">
        <v>15.55</v>
      </c>
      <c r="E64" s="47">
        <v>0</v>
      </c>
      <c r="F64" s="47">
        <f t="shared" si="7"/>
        <v>3110</v>
      </c>
      <c r="O64" s="93">
        <v>0.91</v>
      </c>
      <c r="P64" s="93">
        <f t="shared" si="5"/>
        <v>9.4276</v>
      </c>
      <c r="W64" s="143">
        <v>42403</v>
      </c>
      <c r="X64" s="12">
        <v>10.67</v>
      </c>
      <c r="Y64" s="12">
        <v>10.86</v>
      </c>
      <c r="Z64" s="12">
        <v>10.18</v>
      </c>
      <c r="AA64" s="12">
        <v>10.76</v>
      </c>
      <c r="AB64" s="105">
        <v>18058600</v>
      </c>
      <c r="AC64" s="12">
        <v>10.76</v>
      </c>
      <c r="AD64">
        <f t="shared" si="2"/>
        <v>0.67999999999999972</v>
      </c>
      <c r="AE64" s="148">
        <f t="shared" si="3"/>
        <v>1.6052880075543063E-2</v>
      </c>
    </row>
    <row r="65" spans="2:31" x14ac:dyDescent="0.25">
      <c r="B65" s="1">
        <v>42352</v>
      </c>
      <c r="C65" s="7">
        <v>200</v>
      </c>
      <c r="D65" s="47">
        <v>14.4</v>
      </c>
      <c r="E65" s="47">
        <v>0</v>
      </c>
      <c r="F65" s="47">
        <f t="shared" si="7"/>
        <v>2880</v>
      </c>
      <c r="O65" s="93">
        <v>0.9</v>
      </c>
      <c r="P65" s="93">
        <f t="shared" si="5"/>
        <v>9.3239999999999998</v>
      </c>
      <c r="W65" s="143">
        <v>42402</v>
      </c>
      <c r="X65" s="12">
        <v>10.8</v>
      </c>
      <c r="Y65" s="12">
        <v>11.07</v>
      </c>
      <c r="Z65" s="12">
        <v>10.48</v>
      </c>
      <c r="AA65" s="12">
        <v>10.59</v>
      </c>
      <c r="AB65" s="105">
        <v>21970000</v>
      </c>
      <c r="AC65" s="12">
        <v>10.59</v>
      </c>
      <c r="AD65">
        <f t="shared" si="2"/>
        <v>0.58999999999999986</v>
      </c>
      <c r="AE65" s="148">
        <f t="shared" si="3"/>
        <v>-3.3759124087591297E-2</v>
      </c>
    </row>
    <row r="66" spans="2:31" x14ac:dyDescent="0.25">
      <c r="B66" s="1">
        <v>42354</v>
      </c>
      <c r="C66" s="7">
        <v>940</v>
      </c>
      <c r="D66" s="47">
        <v>14.1</v>
      </c>
      <c r="E66" s="47">
        <v>0</v>
      </c>
      <c r="F66" s="47">
        <f t="shared" si="7"/>
        <v>13254</v>
      </c>
      <c r="W66" s="143">
        <v>42401</v>
      </c>
      <c r="X66" s="12">
        <v>11</v>
      </c>
      <c r="Y66" s="12">
        <v>11.1</v>
      </c>
      <c r="Z66" s="12">
        <v>10.51</v>
      </c>
      <c r="AA66" s="12">
        <v>10.96</v>
      </c>
      <c r="AB66" s="105">
        <v>25768800</v>
      </c>
      <c r="AC66" s="12">
        <v>10.96</v>
      </c>
      <c r="AD66">
        <f t="shared" si="2"/>
        <v>0.58999999999999986</v>
      </c>
      <c r="AE66" s="148">
        <f t="shared" si="3"/>
        <v>-6.3463281958294759E-3</v>
      </c>
    </row>
    <row r="67" spans="2:31" x14ac:dyDescent="0.25">
      <c r="B67" s="1">
        <v>42354</v>
      </c>
      <c r="C67" s="7">
        <v>940</v>
      </c>
      <c r="D67" s="7">
        <v>14.03</v>
      </c>
      <c r="E67" s="47">
        <v>0</v>
      </c>
      <c r="F67" s="47">
        <f t="shared" si="7"/>
        <v>13188.199999999999</v>
      </c>
      <c r="W67" s="143">
        <v>42398</v>
      </c>
      <c r="X67" s="12">
        <v>9.99</v>
      </c>
      <c r="Y67" s="12">
        <v>11.05</v>
      </c>
      <c r="Z67" s="12">
        <v>9.94</v>
      </c>
      <c r="AA67" s="12">
        <v>11.03</v>
      </c>
      <c r="AB67" s="105">
        <v>38349100</v>
      </c>
      <c r="AC67" s="12">
        <v>11.03</v>
      </c>
      <c r="AD67">
        <f>Y67-Z67</f>
        <v>1.1100000000000012</v>
      </c>
      <c r="AE67" s="14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7">
        <v>0</v>
      </c>
      <c r="F68" s="47">
        <f t="shared" ref="F68:F92" si="8">C68*D68+E68</f>
        <v>2802</v>
      </c>
      <c r="W68" s="12" t="s">
        <v>124</v>
      </c>
      <c r="X68" s="12"/>
      <c r="Y68" s="12"/>
      <c r="Z68" s="12"/>
      <c r="AA68" s="12"/>
      <c r="AB68" s="12"/>
      <c r="AC68" s="12"/>
      <c r="AD68">
        <f>Y68-Z68</f>
        <v>0</v>
      </c>
      <c r="AE68" s="148" t="e">
        <f>AC68/AC69-1</f>
        <v>#DIV/0!</v>
      </c>
    </row>
    <row r="69" spans="2:31" x14ac:dyDescent="0.25">
      <c r="B69" s="1">
        <v>42355</v>
      </c>
      <c r="C69" s="7">
        <v>1840</v>
      </c>
      <c r="D69" s="47">
        <v>14.5</v>
      </c>
      <c r="E69" s="47">
        <v>3.4</v>
      </c>
      <c r="F69" s="47">
        <f t="shared" si="8"/>
        <v>26683.4</v>
      </c>
    </row>
    <row r="70" spans="2:31" x14ac:dyDescent="0.25">
      <c r="B70" s="412">
        <v>42361</v>
      </c>
      <c r="C70" s="7">
        <v>1000</v>
      </c>
      <c r="D70" s="47">
        <v>14.33</v>
      </c>
      <c r="E70" s="47">
        <v>0</v>
      </c>
      <c r="F70" s="47">
        <f t="shared" si="8"/>
        <v>14330</v>
      </c>
    </row>
    <row r="71" spans="2:31" x14ac:dyDescent="0.25">
      <c r="B71" s="412"/>
      <c r="C71" s="7">
        <v>500</v>
      </c>
      <c r="D71" s="47">
        <v>14.33</v>
      </c>
      <c r="E71" s="47">
        <v>0</v>
      </c>
      <c r="F71" s="47">
        <f t="shared" si="8"/>
        <v>7165</v>
      </c>
    </row>
    <row r="72" spans="2:31" x14ac:dyDescent="0.25">
      <c r="B72" s="412"/>
      <c r="C72" s="7">
        <v>440</v>
      </c>
      <c r="D72" s="47">
        <v>14.33</v>
      </c>
      <c r="E72" s="47">
        <v>0</v>
      </c>
      <c r="F72" s="47">
        <f t="shared" si="8"/>
        <v>6305.2</v>
      </c>
    </row>
    <row r="73" spans="2:31" x14ac:dyDescent="0.25">
      <c r="B73" s="1">
        <v>42366</v>
      </c>
      <c r="C73" s="7">
        <v>1000</v>
      </c>
      <c r="D73" s="47">
        <v>14.74</v>
      </c>
      <c r="E73" s="47">
        <v>0</v>
      </c>
      <c r="F73" s="47">
        <f t="shared" si="8"/>
        <v>14740</v>
      </c>
    </row>
    <row r="74" spans="2:31" x14ac:dyDescent="0.25">
      <c r="B74" s="1">
        <v>42377</v>
      </c>
      <c r="C74" s="7">
        <v>200</v>
      </c>
      <c r="D74" s="47">
        <v>13.35</v>
      </c>
      <c r="E74" s="47">
        <v>0</v>
      </c>
      <c r="F74" s="47">
        <f t="shared" si="8"/>
        <v>2670</v>
      </c>
      <c r="G74" s="4"/>
    </row>
    <row r="75" spans="2:31" x14ac:dyDescent="0.25">
      <c r="B75" s="1">
        <v>42401</v>
      </c>
      <c r="C75" s="7">
        <v>260</v>
      </c>
      <c r="D75" s="47">
        <v>10.69</v>
      </c>
      <c r="E75" s="47">
        <v>0</v>
      </c>
      <c r="F75" s="47">
        <f t="shared" si="8"/>
        <v>2779.4</v>
      </c>
    </row>
    <row r="76" spans="2:31" x14ac:dyDescent="0.25">
      <c r="B76" s="84">
        <v>42423</v>
      </c>
      <c r="C76" s="7">
        <v>1660</v>
      </c>
      <c r="D76" s="47">
        <v>10.77</v>
      </c>
      <c r="E76" s="47">
        <v>0</v>
      </c>
      <c r="F76" s="47">
        <f t="shared" si="8"/>
        <v>17878.2</v>
      </c>
      <c r="M76" s="2"/>
    </row>
    <row r="77" spans="2:31" x14ac:dyDescent="0.25">
      <c r="B77" s="1">
        <v>42436</v>
      </c>
      <c r="C77" s="7">
        <v>520</v>
      </c>
      <c r="D77" s="47">
        <v>11.1</v>
      </c>
      <c r="E77" s="47">
        <v>0.16</v>
      </c>
      <c r="F77" s="47">
        <f t="shared" si="8"/>
        <v>5772.16</v>
      </c>
      <c r="M77" s="2"/>
    </row>
    <row r="78" spans="2:31" x14ac:dyDescent="0.25">
      <c r="B78" s="412">
        <v>42436</v>
      </c>
      <c r="C78" s="7">
        <v>500</v>
      </c>
      <c r="D78" s="7">
        <v>11.35</v>
      </c>
      <c r="E78" s="47">
        <v>0</v>
      </c>
      <c r="F78" s="47">
        <f t="shared" si="8"/>
        <v>5675</v>
      </c>
    </row>
    <row r="79" spans="2:31" x14ac:dyDescent="0.25">
      <c r="B79" s="412"/>
      <c r="C79" s="7">
        <v>30</v>
      </c>
      <c r="D79" s="7">
        <v>11.35</v>
      </c>
      <c r="E79" s="47">
        <v>0</v>
      </c>
      <c r="F79" s="47">
        <f t="shared" si="8"/>
        <v>340.5</v>
      </c>
    </row>
    <row r="80" spans="2:31" x14ac:dyDescent="0.25">
      <c r="B80" s="412">
        <v>42447</v>
      </c>
      <c r="C80" s="4">
        <v>5</v>
      </c>
      <c r="D80" s="4">
        <v>10.75</v>
      </c>
      <c r="E80" s="3">
        <v>0</v>
      </c>
      <c r="F80" s="3">
        <f t="shared" si="8"/>
        <v>53.75</v>
      </c>
    </row>
    <row r="81" spans="2:6" x14ac:dyDescent="0.25">
      <c r="B81" s="412"/>
      <c r="C81" s="7">
        <v>500</v>
      </c>
      <c r="D81" s="7">
        <v>10.75</v>
      </c>
      <c r="E81" s="47">
        <v>0</v>
      </c>
      <c r="F81" s="47">
        <f t="shared" si="8"/>
        <v>5375</v>
      </c>
    </row>
    <row r="82" spans="2:6" x14ac:dyDescent="0.25">
      <c r="B82" s="412">
        <v>42447</v>
      </c>
      <c r="C82" s="7">
        <v>2000</v>
      </c>
      <c r="D82" s="7">
        <v>11.07</v>
      </c>
      <c r="E82" s="47">
        <v>0</v>
      </c>
      <c r="F82" s="47">
        <f t="shared" si="8"/>
        <v>22140</v>
      </c>
    </row>
    <row r="83" spans="2:6" x14ac:dyDescent="0.25">
      <c r="B83" s="412"/>
      <c r="C83" s="4">
        <v>5</v>
      </c>
      <c r="D83" s="4">
        <v>11.07</v>
      </c>
      <c r="E83" s="3">
        <v>0</v>
      </c>
      <c r="F83" s="3">
        <f t="shared" si="8"/>
        <v>55.35</v>
      </c>
    </row>
    <row r="84" spans="2:6" x14ac:dyDescent="0.25">
      <c r="B84" s="1">
        <v>42447</v>
      </c>
      <c r="C84" s="7">
        <v>355</v>
      </c>
      <c r="D84" s="7">
        <v>11.11</v>
      </c>
      <c r="E84" s="47">
        <v>0</v>
      </c>
      <c r="F84" s="47">
        <f t="shared" si="8"/>
        <v>3944.0499999999997</v>
      </c>
    </row>
    <row r="85" spans="2:6" x14ac:dyDescent="0.25">
      <c r="B85" s="1">
        <v>42450</v>
      </c>
      <c r="C85" s="7">
        <v>100</v>
      </c>
      <c r="D85" s="7">
        <v>11.51</v>
      </c>
      <c r="E85" s="47">
        <v>0</v>
      </c>
      <c r="F85" s="47">
        <f t="shared" si="8"/>
        <v>1151</v>
      </c>
    </row>
    <row r="86" spans="2:6" x14ac:dyDescent="0.25">
      <c r="B86" s="1">
        <v>42451</v>
      </c>
      <c r="C86" s="7">
        <v>1305</v>
      </c>
      <c r="D86" s="47">
        <v>11.4</v>
      </c>
      <c r="E86" s="47">
        <v>-1</v>
      </c>
      <c r="F86" s="47">
        <f t="shared" si="8"/>
        <v>14876</v>
      </c>
    </row>
    <row r="87" spans="2:6" x14ac:dyDescent="0.25">
      <c r="B87" s="1">
        <v>42452</v>
      </c>
      <c r="C87" s="7">
        <v>100</v>
      </c>
      <c r="D87" s="47">
        <v>10.82</v>
      </c>
      <c r="E87" s="47">
        <v>0</v>
      </c>
      <c r="F87" s="47">
        <f t="shared" si="8"/>
        <v>1082</v>
      </c>
    </row>
    <row r="88" spans="2:6" x14ac:dyDescent="0.25">
      <c r="B88" s="1">
        <v>42466</v>
      </c>
      <c r="C88" s="7">
        <v>500</v>
      </c>
      <c r="D88" s="47">
        <v>10.41</v>
      </c>
      <c r="E88" s="47">
        <v>0</v>
      </c>
      <c r="F88" s="47">
        <f t="shared" si="8"/>
        <v>5205</v>
      </c>
    </row>
    <row r="89" spans="2:6" x14ac:dyDescent="0.25">
      <c r="B89" s="1">
        <v>42472</v>
      </c>
      <c r="C89" s="7">
        <v>600</v>
      </c>
      <c r="D89" s="47">
        <v>10.31</v>
      </c>
      <c r="E89" s="47">
        <v>0</v>
      </c>
      <c r="F89" s="47">
        <f t="shared" si="8"/>
        <v>6186</v>
      </c>
    </row>
    <row r="90" spans="2:6" x14ac:dyDescent="0.25">
      <c r="B90" s="1">
        <v>42487</v>
      </c>
      <c r="C90" s="7">
        <v>1000</v>
      </c>
      <c r="D90" s="47">
        <v>11.29</v>
      </c>
      <c r="E90" s="47">
        <v>0</v>
      </c>
      <c r="F90" s="47">
        <f t="shared" si="8"/>
        <v>11290</v>
      </c>
    </row>
    <row r="91" spans="2:6" x14ac:dyDescent="0.25">
      <c r="B91" s="1">
        <v>42488</v>
      </c>
      <c r="C91" s="7">
        <v>1200</v>
      </c>
      <c r="D91" s="47">
        <v>12.2</v>
      </c>
      <c r="E91" s="47">
        <v>0</v>
      </c>
      <c r="F91" s="47">
        <f t="shared" si="8"/>
        <v>14640</v>
      </c>
    </row>
    <row r="92" spans="2:6" x14ac:dyDescent="0.25">
      <c r="B92" s="1">
        <v>42489</v>
      </c>
      <c r="C92" s="4">
        <v>240</v>
      </c>
      <c r="D92" s="3">
        <v>10.81</v>
      </c>
      <c r="E92" s="3">
        <v>0</v>
      </c>
      <c r="F92" s="3">
        <f t="shared" si="8"/>
        <v>2594.4</v>
      </c>
    </row>
    <row r="93" spans="2:6" x14ac:dyDescent="0.25">
      <c r="C93" s="4"/>
      <c r="D93" s="3"/>
      <c r="E93" s="3"/>
      <c r="F93" s="3"/>
    </row>
    <row r="104" spans="1:13" x14ac:dyDescent="0.25">
      <c r="A104" s="25" t="s">
        <v>81</v>
      </c>
      <c r="B104" s="14"/>
      <c r="C104" s="14">
        <f>SUM(C2:C103)</f>
        <v>37965</v>
      </c>
      <c r="D104" s="14"/>
      <c r="E104" s="14"/>
      <c r="F104" s="15">
        <f>SUM(F2:F103)</f>
        <v>563514.68300000008</v>
      </c>
      <c r="G104" s="14"/>
      <c r="H104" s="14">
        <f>SUM(H2:H103)</f>
        <v>32465</v>
      </c>
      <c r="I104" s="15"/>
      <c r="J104" s="15"/>
      <c r="K104" s="15">
        <f>SUM(K2:K103)</f>
        <v>476347.65</v>
      </c>
      <c r="L104" s="15"/>
      <c r="M104" s="15">
        <f t="shared" ref="M104" si="9">SUM(M2:M103)</f>
        <v>0</v>
      </c>
    </row>
    <row r="105" spans="1:13" ht="15.75" thickBot="1" x14ac:dyDescent="0.3">
      <c r="A105" s="407" t="s">
        <v>242</v>
      </c>
      <c r="B105" s="408"/>
      <c r="C105" s="409">
        <f>SumByColor($A$105,C2:C103)</f>
        <v>32465</v>
      </c>
      <c r="D105" s="409"/>
      <c r="E105" s="409"/>
      <c r="F105" s="410">
        <f>SumByColor($A$105,F2:F103)</f>
        <v>476063</v>
      </c>
      <c r="G105" s="409"/>
      <c r="H105" s="409">
        <f>SumByColor($A$105,H2:H103)</f>
        <v>32465</v>
      </c>
      <c r="I105" s="409"/>
      <c r="J105" s="409"/>
      <c r="K105" s="410">
        <f>SumByColor($A$105,K2:K103)</f>
        <v>476354</v>
      </c>
      <c r="L105" s="409"/>
      <c r="M105" s="410">
        <f>SumByColor($A$105,M2:M103)</f>
        <v>0</v>
      </c>
    </row>
    <row r="108" spans="1:13" x14ac:dyDescent="0.25">
      <c r="B108" s="209" t="s">
        <v>116</v>
      </c>
      <c r="C108" s="209" t="s">
        <v>159</v>
      </c>
      <c r="D108" s="210" t="s">
        <v>158</v>
      </c>
      <c r="E108" s="212" t="s">
        <v>160</v>
      </c>
      <c r="F108" s="213" t="s">
        <v>65</v>
      </c>
      <c r="G108" s="250" t="s">
        <v>164</v>
      </c>
      <c r="H108" s="213" t="s">
        <v>90</v>
      </c>
      <c r="I108" s="250" t="s">
        <v>170</v>
      </c>
    </row>
    <row r="109" spans="1:13" x14ac:dyDescent="0.25">
      <c r="B109" s="211">
        <v>42304</v>
      </c>
      <c r="C109" s="12">
        <v>5100</v>
      </c>
      <c r="D109" s="220">
        <v>17.29</v>
      </c>
      <c r="E109" s="43">
        <v>16.68</v>
      </c>
      <c r="F109" s="43">
        <f t="shared" ref="F109:F146" si="10">-C109*(D109-E109)</f>
        <v>-3110.9999999999973</v>
      </c>
      <c r="G109" s="43">
        <f>IF(C109=0, 0,D109*C109)</f>
        <v>88179</v>
      </c>
      <c r="H109" s="258">
        <f>IF(C109=0, D109, (E109-D109)/D109)</f>
        <v>-3.5280508964719459E-2</v>
      </c>
      <c r="I109" s="43"/>
    </row>
    <row r="110" spans="1:13" x14ac:dyDescent="0.25">
      <c r="B110" s="211">
        <v>42305</v>
      </c>
      <c r="C110" s="12">
        <v>4900</v>
      </c>
      <c r="D110" s="220">
        <v>17.29</v>
      </c>
      <c r="E110" s="43">
        <v>16.920000000000002</v>
      </c>
      <c r="F110" s="43">
        <f t="shared" si="10"/>
        <v>-1812.9999999999875</v>
      </c>
      <c r="G110" s="43">
        <f>IF(C110=0, 0,D110*C110)</f>
        <v>84721</v>
      </c>
      <c r="H110" s="258">
        <f>IF(C110=0, D110, (E110-D110)/D110)</f>
        <v>-2.1399652978600199E-2</v>
      </c>
      <c r="I110" s="43"/>
    </row>
    <row r="111" spans="1:13" x14ac:dyDescent="0.25">
      <c r="B111" s="211">
        <v>42306</v>
      </c>
      <c r="C111" s="12">
        <v>5100</v>
      </c>
      <c r="D111" s="220">
        <v>17.25</v>
      </c>
      <c r="E111" s="43">
        <v>16.21</v>
      </c>
      <c r="F111" s="43">
        <f t="shared" si="10"/>
        <v>-5303.9999999999955</v>
      </c>
      <c r="G111" s="43">
        <f>IF(C111=0, 0,D111*C111)</f>
        <v>87975</v>
      </c>
      <c r="H111" s="258">
        <f>IF(C111=0, D111, (E111-D111)/D111)</f>
        <v>-6.0289855072463719E-2</v>
      </c>
      <c r="I111" s="43"/>
    </row>
    <row r="112" spans="1:13" x14ac:dyDescent="0.25">
      <c r="B112" s="211">
        <v>42311</v>
      </c>
      <c r="C112" s="12">
        <v>2710</v>
      </c>
      <c r="D112" s="220">
        <v>16.989999999999998</v>
      </c>
      <c r="E112" s="43">
        <v>17.84</v>
      </c>
      <c r="F112" s="43">
        <f t="shared" si="10"/>
        <v>2303.5000000000036</v>
      </c>
      <c r="G112" s="43">
        <f t="shared" ref="G112:G115" si="11">IF(C112=0, 0,D112*C112)</f>
        <v>46042.899999999994</v>
      </c>
      <c r="H112" s="258">
        <f t="shared" ref="H112:H115" si="12">IF(C112=0, D112, (E112-D112)/D112)</f>
        <v>5.0029429075927105E-2</v>
      </c>
      <c r="I112" s="43"/>
    </row>
    <row r="113" spans="2:9" x14ac:dyDescent="0.25">
      <c r="B113" s="211">
        <v>42312</v>
      </c>
      <c r="C113" s="12">
        <v>2902</v>
      </c>
      <c r="D113" s="220">
        <v>16.989999999999998</v>
      </c>
      <c r="E113" s="43">
        <v>17.440000000000001</v>
      </c>
      <c r="F113" s="43">
        <f t="shared" si="10"/>
        <v>1305.9000000000083</v>
      </c>
      <c r="G113" s="43">
        <f t="shared" si="11"/>
        <v>49304.979999999996</v>
      </c>
      <c r="H113" s="258">
        <f t="shared" si="12"/>
        <v>2.6486168334314473E-2</v>
      </c>
      <c r="I113" s="43"/>
    </row>
    <row r="114" spans="2:9" x14ac:dyDescent="0.25">
      <c r="B114" s="211">
        <v>42313</v>
      </c>
      <c r="C114" s="12">
        <v>5710</v>
      </c>
      <c r="D114" s="220">
        <v>16.91</v>
      </c>
      <c r="E114" s="43">
        <v>16.510000000000002</v>
      </c>
      <c r="F114" s="43">
        <f t="shared" si="10"/>
        <v>-2283.9999999999918</v>
      </c>
      <c r="G114" s="43">
        <f t="shared" si="11"/>
        <v>96556.1</v>
      </c>
      <c r="H114" s="258">
        <f t="shared" si="12"/>
        <v>-2.3654642223536283E-2</v>
      </c>
      <c r="I114" s="43"/>
    </row>
    <row r="115" spans="2:9" x14ac:dyDescent="0.25">
      <c r="B115" s="211">
        <v>42314</v>
      </c>
      <c r="C115" s="12">
        <v>4710</v>
      </c>
      <c r="D115" s="220">
        <v>16.95</v>
      </c>
      <c r="E115" s="43">
        <v>16.45</v>
      </c>
      <c r="F115" s="43">
        <f t="shared" si="10"/>
        <v>-2355</v>
      </c>
      <c r="G115" s="43">
        <f t="shared" si="11"/>
        <v>79834.5</v>
      </c>
      <c r="H115" s="258">
        <f t="shared" si="12"/>
        <v>-2.9498525073746312E-2</v>
      </c>
      <c r="I115" s="43"/>
    </row>
    <row r="116" spans="2:9" x14ac:dyDescent="0.25">
      <c r="B116" s="211">
        <v>42317</v>
      </c>
      <c r="C116" s="12">
        <v>5060</v>
      </c>
      <c r="D116" s="220">
        <v>16.87</v>
      </c>
      <c r="E116" s="43">
        <v>15.84</v>
      </c>
      <c r="F116" s="43">
        <f t="shared" si="10"/>
        <v>-5211.8000000000056</v>
      </c>
      <c r="G116" s="43">
        <f t="shared" ref="G116:G118" si="13">IF(C116=0, 0,D116*C116)</f>
        <v>85362.200000000012</v>
      </c>
      <c r="H116" s="258">
        <f t="shared" ref="H116:H118" si="14">IF(C116=0, D116, (E116-D116)/D116)</f>
        <v>-6.1055127445169E-2</v>
      </c>
      <c r="I116" s="43"/>
    </row>
    <row r="117" spans="2:9" x14ac:dyDescent="0.25">
      <c r="B117" s="211">
        <v>42324</v>
      </c>
      <c r="C117" s="12">
        <v>6000</v>
      </c>
      <c r="D117" s="220">
        <v>16.54</v>
      </c>
      <c r="E117" s="43">
        <v>14.89</v>
      </c>
      <c r="F117" s="43">
        <f t="shared" si="10"/>
        <v>-9899.9999999999909</v>
      </c>
      <c r="G117" s="43">
        <f t="shared" si="13"/>
        <v>99240</v>
      </c>
      <c r="H117" s="258">
        <f t="shared" si="14"/>
        <v>-9.9758162031438849E-2</v>
      </c>
      <c r="I117" s="43"/>
    </row>
    <row r="118" spans="2:9" x14ac:dyDescent="0.25">
      <c r="B118" s="211">
        <v>42325</v>
      </c>
      <c r="C118" s="12">
        <v>5060</v>
      </c>
      <c r="D118" s="220">
        <v>16.73</v>
      </c>
      <c r="E118" s="43">
        <v>15.28</v>
      </c>
      <c r="F118" s="43">
        <f t="shared" si="10"/>
        <v>-7337.0000000000055</v>
      </c>
      <c r="G118" s="43">
        <f t="shared" si="13"/>
        <v>84653.8</v>
      </c>
      <c r="H118" s="258">
        <f t="shared" si="14"/>
        <v>-8.6670651524208067E-2</v>
      </c>
      <c r="I118" s="43"/>
    </row>
    <row r="119" spans="2:9" x14ac:dyDescent="0.25">
      <c r="B119" s="211">
        <v>42328</v>
      </c>
      <c r="C119" s="12">
        <v>6000</v>
      </c>
      <c r="D119" s="220">
        <v>16.52</v>
      </c>
      <c r="E119" s="43">
        <v>15.39</v>
      </c>
      <c r="F119" s="43">
        <f t="shared" si="10"/>
        <v>-6779.9999999999936</v>
      </c>
      <c r="G119" s="43">
        <f t="shared" ref="G119:G146" si="15">IF(C119=0, 0,D119*C119)</f>
        <v>99120</v>
      </c>
      <c r="H119" s="258">
        <f t="shared" ref="H119:H123" si="16">IF(C119=0, D119, (E119-D119)/D119)</f>
        <v>-6.8401937046004779E-2</v>
      </c>
      <c r="I119" s="43"/>
    </row>
    <row r="120" spans="2:9" x14ac:dyDescent="0.25">
      <c r="B120" s="211">
        <v>42331</v>
      </c>
      <c r="C120" s="12">
        <v>5060</v>
      </c>
      <c r="D120" s="220">
        <v>16.68</v>
      </c>
      <c r="E120" s="43">
        <v>15.32</v>
      </c>
      <c r="F120" s="43">
        <f t="shared" si="10"/>
        <v>-6881.5999999999967</v>
      </c>
      <c r="G120" s="43">
        <f t="shared" si="15"/>
        <v>84400.8</v>
      </c>
      <c r="H120" s="258">
        <f t="shared" si="16"/>
        <v>-8.1534772182254162E-2</v>
      </c>
      <c r="I120" s="43"/>
    </row>
    <row r="121" spans="2:9" x14ac:dyDescent="0.25">
      <c r="B121" s="211">
        <v>42338</v>
      </c>
      <c r="C121" s="12">
        <v>4710</v>
      </c>
      <c r="D121" s="220">
        <v>16.73</v>
      </c>
      <c r="E121" s="43">
        <v>15.93</v>
      </c>
      <c r="F121" s="43">
        <f t="shared" si="10"/>
        <v>-3768.0000000000032</v>
      </c>
      <c r="G121" s="43">
        <f t="shared" si="15"/>
        <v>78798.3</v>
      </c>
      <c r="H121" s="258">
        <f t="shared" si="16"/>
        <v>-4.7818290496114808E-2</v>
      </c>
      <c r="I121" s="43"/>
    </row>
    <row r="122" spans="2:9" x14ac:dyDescent="0.25">
      <c r="B122" s="211">
        <v>42340</v>
      </c>
      <c r="C122" s="12">
        <v>5060</v>
      </c>
      <c r="D122" s="220">
        <v>16.670000000000002</v>
      </c>
      <c r="E122" s="43">
        <v>15.82</v>
      </c>
      <c r="F122" s="43">
        <f t="shared" si="10"/>
        <v>-4301.0000000000073</v>
      </c>
      <c r="G122" s="43">
        <f t="shared" si="15"/>
        <v>84350.200000000012</v>
      </c>
      <c r="H122" s="258">
        <f t="shared" si="16"/>
        <v>-5.0989802039592164E-2</v>
      </c>
      <c r="I122" s="43"/>
    </row>
    <row r="123" spans="2:9" x14ac:dyDescent="0.25">
      <c r="B123" s="211">
        <v>42341</v>
      </c>
      <c r="C123" s="12">
        <v>5060</v>
      </c>
      <c r="D123" s="220">
        <v>16.64</v>
      </c>
      <c r="E123" s="43">
        <v>15.61</v>
      </c>
      <c r="F123" s="43">
        <f t="shared" si="10"/>
        <v>-5211.8000000000056</v>
      </c>
      <c r="G123" s="43">
        <f t="shared" si="15"/>
        <v>84198.400000000009</v>
      </c>
      <c r="H123" s="258">
        <f t="shared" si="16"/>
        <v>-6.1899038461538526E-2</v>
      </c>
      <c r="I123" s="43"/>
    </row>
    <row r="124" spans="2:9" x14ac:dyDescent="0.25">
      <c r="B124" s="211">
        <v>42347</v>
      </c>
      <c r="C124" s="291">
        <v>5260</v>
      </c>
      <c r="D124" s="292">
        <v>16.559999999999999</v>
      </c>
      <c r="E124" s="43">
        <v>14.32</v>
      </c>
      <c r="F124" s="43">
        <f t="shared" si="10"/>
        <v>-11782.399999999992</v>
      </c>
      <c r="G124" s="43">
        <f t="shared" si="15"/>
        <v>87105.599999999991</v>
      </c>
      <c r="H124" s="258">
        <f t="shared" ref="H124:H146" si="17">IF(C124=0, D124, (E124-D124)/D124)</f>
        <v>-0.13526570048309169</v>
      </c>
      <c r="I124" s="43"/>
    </row>
    <row r="125" spans="2:9" x14ac:dyDescent="0.25">
      <c r="B125" s="211">
        <v>42348</v>
      </c>
      <c r="C125" s="12">
        <v>5060</v>
      </c>
      <c r="D125" s="220">
        <v>16.63</v>
      </c>
      <c r="E125" s="43">
        <v>14.66</v>
      </c>
      <c r="F125" s="43">
        <f t="shared" si="10"/>
        <v>-9968.1999999999935</v>
      </c>
      <c r="G125" s="43">
        <f t="shared" si="15"/>
        <v>84147.799999999988</v>
      </c>
      <c r="H125" s="258">
        <f t="shared" si="17"/>
        <v>-0.11846061334936855</v>
      </c>
      <c r="I125" s="43"/>
    </row>
    <row r="126" spans="2:9" x14ac:dyDescent="0.25">
      <c r="B126" s="211">
        <v>42349</v>
      </c>
      <c r="C126" s="12">
        <v>5060</v>
      </c>
      <c r="D126" s="220">
        <v>16.62</v>
      </c>
      <c r="E126" s="43">
        <v>14.04</v>
      </c>
      <c r="F126" s="43">
        <f t="shared" si="10"/>
        <v>-13054.80000000001</v>
      </c>
      <c r="G126" s="43">
        <f t="shared" si="15"/>
        <v>84097.200000000012</v>
      </c>
      <c r="H126" s="258">
        <f t="shared" si="17"/>
        <v>-0.15523465703971129</v>
      </c>
      <c r="I126" s="43"/>
    </row>
    <row r="127" spans="2:9" x14ac:dyDescent="0.25">
      <c r="B127" s="211">
        <v>42349</v>
      </c>
      <c r="C127" s="12">
        <v>6000</v>
      </c>
      <c r="D127" s="220">
        <v>16.22</v>
      </c>
      <c r="E127" s="43">
        <v>14.04</v>
      </c>
      <c r="F127" s="43">
        <f t="shared" si="10"/>
        <v>-13079.999999999998</v>
      </c>
      <c r="G127" s="43">
        <f t="shared" si="15"/>
        <v>97320</v>
      </c>
      <c r="H127" s="258">
        <f t="shared" si="17"/>
        <v>-0.13440197287299629</v>
      </c>
      <c r="I127" s="43"/>
    </row>
    <row r="128" spans="2:9" x14ac:dyDescent="0.25">
      <c r="B128" s="211">
        <v>42349</v>
      </c>
      <c r="C128" s="12">
        <v>6200</v>
      </c>
      <c r="D128" s="220">
        <v>16.14</v>
      </c>
      <c r="E128" s="43">
        <v>14.04</v>
      </c>
      <c r="F128" s="43">
        <f t="shared" si="10"/>
        <v>-13020.000000000009</v>
      </c>
      <c r="G128" s="43">
        <f t="shared" si="15"/>
        <v>100068</v>
      </c>
      <c r="H128" s="258">
        <f t="shared" si="17"/>
        <v>-0.13011152416356886</v>
      </c>
      <c r="I128" s="43"/>
    </row>
    <row r="129" spans="2:9" x14ac:dyDescent="0.25">
      <c r="B129" s="211">
        <v>42349</v>
      </c>
      <c r="C129" s="12">
        <v>5721</v>
      </c>
      <c r="D129" s="220">
        <v>16.32</v>
      </c>
      <c r="E129" s="43">
        <v>14.04</v>
      </c>
      <c r="F129" s="43">
        <f t="shared" si="10"/>
        <v>-13043.880000000006</v>
      </c>
      <c r="G129" s="43">
        <f t="shared" si="15"/>
        <v>93366.720000000001</v>
      </c>
      <c r="H129" s="258">
        <f t="shared" si="17"/>
        <v>-0.13970588235294124</v>
      </c>
      <c r="I129" s="43"/>
    </row>
    <row r="130" spans="2:9" x14ac:dyDescent="0.25">
      <c r="B130" s="211">
        <v>42349</v>
      </c>
      <c r="C130" s="12">
        <v>5060</v>
      </c>
      <c r="D130" s="220">
        <v>16.6143</v>
      </c>
      <c r="E130" s="43">
        <v>14.04</v>
      </c>
      <c r="F130" s="43">
        <f t="shared" si="10"/>
        <v>-13025.958000000004</v>
      </c>
      <c r="G130" s="43">
        <f t="shared" si="15"/>
        <v>84068.358000000007</v>
      </c>
      <c r="H130" s="258">
        <f t="shared" si="17"/>
        <v>-0.15494483667683867</v>
      </c>
      <c r="I130" s="43"/>
    </row>
    <row r="131" spans="2:9" x14ac:dyDescent="0.25">
      <c r="B131" s="211">
        <v>42356</v>
      </c>
      <c r="C131" s="12">
        <v>5060</v>
      </c>
      <c r="D131" s="220">
        <v>16.596900000000002</v>
      </c>
      <c r="E131" s="43">
        <v>14.32</v>
      </c>
      <c r="F131" s="43">
        <f t="shared" si="10"/>
        <v>-11521.114000000007</v>
      </c>
      <c r="G131" s="43">
        <f t="shared" si="15"/>
        <v>83980.314000000013</v>
      </c>
      <c r="H131" s="258">
        <f t="shared" si="17"/>
        <v>-0.13718827009863294</v>
      </c>
      <c r="I131" s="43"/>
    </row>
    <row r="132" spans="2:9" x14ac:dyDescent="0.25">
      <c r="B132" s="211">
        <v>42356</v>
      </c>
      <c r="C132" s="12">
        <v>7000</v>
      </c>
      <c r="D132" s="220">
        <v>15.97</v>
      </c>
      <c r="E132" s="43">
        <v>14.34</v>
      </c>
      <c r="F132" s="43">
        <f t="shared" si="10"/>
        <v>-11410.000000000005</v>
      </c>
      <c r="G132" s="43">
        <f t="shared" si="15"/>
        <v>111790</v>
      </c>
      <c r="H132" s="258">
        <f t="shared" si="17"/>
        <v>-0.10206637445209772</v>
      </c>
      <c r="I132" s="43"/>
    </row>
    <row r="133" spans="2:9" x14ac:dyDescent="0.25">
      <c r="B133" s="211">
        <v>42356</v>
      </c>
      <c r="C133" s="314">
        <v>6000</v>
      </c>
      <c r="D133" s="315">
        <v>16.23</v>
      </c>
      <c r="E133" s="43">
        <v>14.36</v>
      </c>
      <c r="F133" s="43">
        <f t="shared" si="10"/>
        <v>-11220.000000000005</v>
      </c>
      <c r="G133" s="43">
        <f t="shared" si="15"/>
        <v>97380</v>
      </c>
      <c r="H133" s="258">
        <f t="shared" si="17"/>
        <v>-0.11521873074553302</v>
      </c>
      <c r="I133" s="43"/>
    </row>
    <row r="134" spans="2:9" x14ac:dyDescent="0.25">
      <c r="B134" s="211">
        <v>42357</v>
      </c>
      <c r="C134" s="12">
        <v>5500</v>
      </c>
      <c r="D134" s="220">
        <v>16.398399999999999</v>
      </c>
      <c r="E134" s="43">
        <v>14.36</v>
      </c>
      <c r="F134" s="43">
        <f t="shared" si="10"/>
        <v>-11211.199999999997</v>
      </c>
      <c r="G134" s="43">
        <f t="shared" si="15"/>
        <v>90191.2</v>
      </c>
      <c r="H134" s="258">
        <f t="shared" si="17"/>
        <v>-0.12430481022538781</v>
      </c>
      <c r="I134" s="43"/>
    </row>
    <row r="135" spans="2:9" x14ac:dyDescent="0.25">
      <c r="B135" s="211">
        <v>42359</v>
      </c>
      <c r="C135" s="12">
        <v>5060</v>
      </c>
      <c r="D135" s="220">
        <v>16.55</v>
      </c>
      <c r="E135" s="43">
        <v>14.64</v>
      </c>
      <c r="F135" s="43">
        <f t="shared" si="10"/>
        <v>-9664.6</v>
      </c>
      <c r="G135" s="43">
        <f t="shared" si="15"/>
        <v>83743</v>
      </c>
      <c r="H135" s="258">
        <f t="shared" si="17"/>
        <v>-0.11540785498489427</v>
      </c>
      <c r="I135" s="43"/>
    </row>
    <row r="136" spans="2:9" x14ac:dyDescent="0.25">
      <c r="B136" s="211">
        <v>42361</v>
      </c>
      <c r="C136" s="12">
        <v>5060</v>
      </c>
      <c r="D136" s="220">
        <v>16.5456</v>
      </c>
      <c r="E136" s="43">
        <v>14.61</v>
      </c>
      <c r="F136" s="43">
        <f t="shared" si="10"/>
        <v>-9794.1360000000041</v>
      </c>
      <c r="G136" s="43">
        <f t="shared" si="15"/>
        <v>83720.736000000004</v>
      </c>
      <c r="H136" s="258">
        <f t="shared" si="17"/>
        <v>-0.11698578474035398</v>
      </c>
      <c r="I136" s="43"/>
    </row>
    <row r="137" spans="2:9" x14ac:dyDescent="0.25">
      <c r="B137" s="211">
        <v>42377</v>
      </c>
      <c r="C137" s="291">
        <v>5260</v>
      </c>
      <c r="D137" s="292">
        <v>16.424099999999999</v>
      </c>
      <c r="E137" s="43">
        <v>13.33</v>
      </c>
      <c r="F137" s="43">
        <f t="shared" si="10"/>
        <v>-16274.965999999995</v>
      </c>
      <c r="G137" s="43">
        <f t="shared" si="15"/>
        <v>86390.766000000003</v>
      </c>
      <c r="H137" s="258">
        <f t="shared" si="17"/>
        <v>-0.18838779598273264</v>
      </c>
      <c r="I137" s="43"/>
    </row>
    <row r="138" spans="2:9" x14ac:dyDescent="0.25">
      <c r="B138" s="211">
        <v>42398</v>
      </c>
      <c r="C138" s="12">
        <v>5000</v>
      </c>
      <c r="D138" s="220">
        <v>16.72</v>
      </c>
      <c r="E138" s="43">
        <v>10.74</v>
      </c>
      <c r="F138" s="43">
        <f t="shared" si="10"/>
        <v>-29899.999999999993</v>
      </c>
      <c r="G138" s="43">
        <f t="shared" si="15"/>
        <v>83600</v>
      </c>
      <c r="H138" s="258">
        <f t="shared" si="17"/>
        <v>-0.35765550239234445</v>
      </c>
      <c r="I138" s="43"/>
    </row>
    <row r="139" spans="2:9" x14ac:dyDescent="0.25">
      <c r="B139" s="211">
        <v>42401</v>
      </c>
      <c r="C139" s="291">
        <v>5260</v>
      </c>
      <c r="D139" s="292">
        <v>16.419699999999999</v>
      </c>
      <c r="E139" s="43">
        <v>10.96</v>
      </c>
      <c r="F139" s="43">
        <f t="shared" si="10"/>
        <v>-28718.02199999999</v>
      </c>
      <c r="G139" s="43">
        <f t="shared" si="15"/>
        <v>86367.621999999988</v>
      </c>
      <c r="H139" s="258">
        <f t="shared" si="17"/>
        <v>-0.33250912014226802</v>
      </c>
      <c r="I139" s="43"/>
    </row>
    <row r="140" spans="2:9" x14ac:dyDescent="0.25">
      <c r="B140" s="211">
        <v>42416</v>
      </c>
      <c r="C140" s="12">
        <v>4760</v>
      </c>
      <c r="D140" s="220">
        <v>17.02</v>
      </c>
      <c r="E140" s="43">
        <v>10.65</v>
      </c>
      <c r="F140" s="43">
        <f t="shared" si="10"/>
        <v>-30321.199999999997</v>
      </c>
      <c r="G140" s="43">
        <f t="shared" si="15"/>
        <v>81015.199999999997</v>
      </c>
      <c r="H140" s="258">
        <f t="shared" si="17"/>
        <v>-0.37426556991774379</v>
      </c>
      <c r="I140" s="43"/>
    </row>
    <row r="141" spans="2:9" x14ac:dyDescent="0.25">
      <c r="B141" s="211">
        <v>42416</v>
      </c>
      <c r="C141" s="12">
        <v>4000</v>
      </c>
      <c r="D141" s="220">
        <v>18.1967</v>
      </c>
      <c r="E141" s="43">
        <v>10.744999999999999</v>
      </c>
      <c r="F141" s="43">
        <f t="shared" si="10"/>
        <v>-29806.800000000003</v>
      </c>
      <c r="G141" s="43">
        <f t="shared" si="15"/>
        <v>72786.8</v>
      </c>
      <c r="H141" s="258">
        <f t="shared" si="17"/>
        <v>-0.40950831744217364</v>
      </c>
      <c r="I141" s="43"/>
    </row>
    <row r="142" spans="2:9" x14ac:dyDescent="0.25">
      <c r="B142" s="211">
        <v>42418</v>
      </c>
      <c r="C142" s="12">
        <v>3600</v>
      </c>
      <c r="D142" s="220">
        <v>18.931999999999999</v>
      </c>
      <c r="E142" s="43">
        <v>10.81</v>
      </c>
      <c r="F142" s="43">
        <f t="shared" si="10"/>
        <v>-29239.199999999993</v>
      </c>
      <c r="G142" s="43">
        <f t="shared" si="15"/>
        <v>68155.199999999997</v>
      </c>
      <c r="H142" s="258">
        <f t="shared" si="17"/>
        <v>-0.42900908514684127</v>
      </c>
      <c r="I142" s="43"/>
    </row>
    <row r="143" spans="2:9" x14ac:dyDescent="0.25">
      <c r="B143" s="211">
        <v>42423</v>
      </c>
      <c r="C143" s="291">
        <v>5260</v>
      </c>
      <c r="D143" s="292">
        <v>16.356200000000001</v>
      </c>
      <c r="E143" s="43">
        <v>10.49</v>
      </c>
      <c r="F143" s="43">
        <f t="shared" si="10"/>
        <v>-30856.212000000007</v>
      </c>
      <c r="G143" s="43">
        <f t="shared" si="15"/>
        <v>86033.612000000008</v>
      </c>
      <c r="H143" s="258">
        <f t="shared" si="17"/>
        <v>-0.35865298785781541</v>
      </c>
      <c r="I143" s="43"/>
    </row>
    <row r="144" spans="2:9" x14ac:dyDescent="0.25">
      <c r="B144" s="211">
        <v>42431</v>
      </c>
      <c r="C144" s="12">
        <v>4760</v>
      </c>
      <c r="D144" s="220">
        <v>16.858899999999998</v>
      </c>
      <c r="E144" s="43">
        <v>11.68</v>
      </c>
      <c r="F144" s="43">
        <f t="shared" si="10"/>
        <v>-24651.563999999995</v>
      </c>
      <c r="G144" s="43">
        <f t="shared" si="15"/>
        <v>80248.363999999987</v>
      </c>
      <c r="H144" s="258">
        <f t="shared" si="17"/>
        <v>-0.30719086061368173</v>
      </c>
      <c r="I144" s="43"/>
    </row>
    <row r="145" spans="2:9" x14ac:dyDescent="0.25">
      <c r="B145" s="211">
        <v>42436</v>
      </c>
      <c r="C145" s="314">
        <v>5290</v>
      </c>
      <c r="D145" s="315">
        <v>16.258900000000001</v>
      </c>
      <c r="E145" s="43">
        <v>11.58</v>
      </c>
      <c r="F145" s="43">
        <f t="shared" si="10"/>
        <v>-24751.381000000001</v>
      </c>
      <c r="G145" s="43">
        <f t="shared" si="15"/>
        <v>86009.581000000006</v>
      </c>
      <c r="H145" s="258">
        <f t="shared" si="17"/>
        <v>-0.28777469570512154</v>
      </c>
      <c r="I145" s="43"/>
    </row>
    <row r="146" spans="2:9" x14ac:dyDescent="0.25">
      <c r="B146" s="211">
        <v>42444</v>
      </c>
      <c r="C146" s="314">
        <v>5290</v>
      </c>
      <c r="D146" s="315">
        <v>16.259</v>
      </c>
      <c r="E146" s="43">
        <v>10.85</v>
      </c>
      <c r="F146" s="43">
        <f t="shared" si="10"/>
        <v>-28613.610000000004</v>
      </c>
      <c r="G146" s="43">
        <f t="shared" si="15"/>
        <v>86010.11</v>
      </c>
      <c r="H146" s="258">
        <f t="shared" si="17"/>
        <v>-0.33267728642597949</v>
      </c>
      <c r="I146" s="43"/>
    </row>
    <row r="147" spans="2:9" x14ac:dyDescent="0.25">
      <c r="B147" s="211">
        <v>42446</v>
      </c>
      <c r="C147" s="314">
        <v>5295</v>
      </c>
      <c r="D147" s="315">
        <v>16.2348</v>
      </c>
      <c r="E147" s="43">
        <v>10.87</v>
      </c>
      <c r="F147" s="43">
        <f t="shared" ref="F147:F163" si="18">-C147*(D147-E147)</f>
        <v>-28406.616000000002</v>
      </c>
      <c r="G147" s="43">
        <f t="shared" ref="G147:G163" si="19">IF(C147=0, 0,D147*C147)</f>
        <v>85963.266000000003</v>
      </c>
      <c r="H147" s="258">
        <f t="shared" ref="H147:H163" si="20">IF(C147=0, D147, (E147-D147)/D147)</f>
        <v>-0.33045063690344201</v>
      </c>
      <c r="I147" s="43"/>
    </row>
    <row r="148" spans="2:9" x14ac:dyDescent="0.25">
      <c r="B148" s="211">
        <v>42447</v>
      </c>
      <c r="C148" s="314">
        <v>5300</v>
      </c>
      <c r="D148" s="315">
        <v>16.211200000000002</v>
      </c>
      <c r="E148" s="43">
        <v>11.07</v>
      </c>
      <c r="F148" s="43">
        <f t="shared" si="18"/>
        <v>-27248.360000000008</v>
      </c>
      <c r="G148" s="43">
        <f t="shared" si="19"/>
        <v>85919.360000000015</v>
      </c>
      <c r="H148" s="258">
        <f t="shared" si="20"/>
        <v>-0.31713876825898152</v>
      </c>
      <c r="I148" s="43"/>
    </row>
    <row r="149" spans="2:9" x14ac:dyDescent="0.25">
      <c r="B149" s="211">
        <v>42447</v>
      </c>
      <c r="C149" s="314">
        <v>5155</v>
      </c>
      <c r="D149" s="315">
        <v>16.352699999999999</v>
      </c>
      <c r="E149" s="43">
        <v>11.14</v>
      </c>
      <c r="F149" s="43">
        <f t="shared" si="18"/>
        <v>-26871.468499999992</v>
      </c>
      <c r="G149" s="43">
        <f t="shared" si="19"/>
        <v>84298.1685</v>
      </c>
      <c r="H149" s="258">
        <f t="shared" si="20"/>
        <v>-0.31876693145474438</v>
      </c>
      <c r="I149" s="43"/>
    </row>
    <row r="150" spans="2:9" x14ac:dyDescent="0.25">
      <c r="B150" s="211">
        <v>42450</v>
      </c>
      <c r="C150" s="12">
        <v>3955</v>
      </c>
      <c r="D150" s="220">
        <v>17.7959</v>
      </c>
      <c r="E150" s="43">
        <v>11.54</v>
      </c>
      <c r="F150" s="43">
        <f t="shared" si="18"/>
        <v>-24742.084500000001</v>
      </c>
      <c r="G150" s="43">
        <f t="shared" si="19"/>
        <v>70382.784499999994</v>
      </c>
      <c r="H150" s="258">
        <f t="shared" si="20"/>
        <v>-0.3515360279614968</v>
      </c>
      <c r="I150" s="43"/>
    </row>
    <row r="151" spans="2:9" x14ac:dyDescent="0.25">
      <c r="B151" s="211">
        <v>42451</v>
      </c>
      <c r="C151" s="291">
        <v>5260</v>
      </c>
      <c r="D151" s="292">
        <v>16.2089</v>
      </c>
      <c r="E151" s="43">
        <v>11.44</v>
      </c>
      <c r="F151" s="43">
        <f t="shared" si="18"/>
        <v>-25084.414000000001</v>
      </c>
      <c r="G151" s="43">
        <f t="shared" si="19"/>
        <v>85258.813999999998</v>
      </c>
      <c r="H151" s="258">
        <f t="shared" si="20"/>
        <v>-0.29421490662537253</v>
      </c>
      <c r="I151" s="403"/>
    </row>
    <row r="152" spans="2:9" x14ac:dyDescent="0.25">
      <c r="B152" s="211">
        <v>42451</v>
      </c>
      <c r="C152" s="314">
        <v>5360</v>
      </c>
      <c r="D152" s="315">
        <v>16.1083</v>
      </c>
      <c r="E152" s="43">
        <v>10.65</v>
      </c>
      <c r="F152" s="43">
        <f t="shared" si="18"/>
        <v>-29256.487999999998</v>
      </c>
      <c r="G152" s="43">
        <f t="shared" si="19"/>
        <v>86340.487999999998</v>
      </c>
      <c r="H152" s="258">
        <f t="shared" si="20"/>
        <v>-0.33885015799308427</v>
      </c>
      <c r="I152" s="403"/>
    </row>
    <row r="153" spans="2:9" x14ac:dyDescent="0.25">
      <c r="B153" s="211">
        <v>42461</v>
      </c>
      <c r="C153" s="314">
        <v>5260</v>
      </c>
      <c r="D153" s="315">
        <v>16.207000000000001</v>
      </c>
      <c r="E153" s="43">
        <v>10.92</v>
      </c>
      <c r="F153" s="43">
        <f t="shared" si="18"/>
        <v>-27809.620000000003</v>
      </c>
      <c r="G153" s="43">
        <f t="shared" si="19"/>
        <v>85248.82</v>
      </c>
      <c r="H153" s="258">
        <f t="shared" si="20"/>
        <v>-0.32621706669957429</v>
      </c>
      <c r="I153" s="43"/>
    </row>
    <row r="154" spans="2:9" x14ac:dyDescent="0.25">
      <c r="B154" s="211">
        <v>42465</v>
      </c>
      <c r="C154" s="12">
        <v>5260</v>
      </c>
      <c r="D154" s="220">
        <v>16.207000000000001</v>
      </c>
      <c r="E154" s="43">
        <v>10.4</v>
      </c>
      <c r="F154" s="43">
        <f t="shared" si="18"/>
        <v>-30544.820000000003</v>
      </c>
      <c r="G154" s="43">
        <f t="shared" si="19"/>
        <v>85248.82</v>
      </c>
      <c r="H154" s="258">
        <f t="shared" si="20"/>
        <v>-0.3583019682853088</v>
      </c>
      <c r="I154" s="43"/>
    </row>
    <row r="155" spans="2:9" x14ac:dyDescent="0.25">
      <c r="B155" s="211">
        <v>42467</v>
      </c>
      <c r="C155" s="12">
        <v>5760</v>
      </c>
      <c r="D155" s="220">
        <v>15.703799999999999</v>
      </c>
      <c r="E155" s="43">
        <v>10.4</v>
      </c>
      <c r="F155" s="43">
        <f t="shared" si="18"/>
        <v>-30549.887999999995</v>
      </c>
      <c r="G155" s="43">
        <f t="shared" si="19"/>
        <v>90453.887999999992</v>
      </c>
      <c r="H155" s="258">
        <f t="shared" si="20"/>
        <v>-0.33773991008545695</v>
      </c>
      <c r="I155" s="43"/>
    </row>
    <row r="156" spans="2:9" x14ac:dyDescent="0.25">
      <c r="B156" s="211">
        <v>42468</v>
      </c>
      <c r="C156" s="291">
        <v>5260</v>
      </c>
      <c r="D156" s="292">
        <v>16.167100000000001</v>
      </c>
      <c r="E156" s="43">
        <v>10.76</v>
      </c>
      <c r="F156" s="43">
        <f t="shared" si="18"/>
        <v>-28441.346000000009</v>
      </c>
      <c r="G156" s="43">
        <f t="shared" si="19"/>
        <v>85038.946000000011</v>
      </c>
      <c r="H156" s="258">
        <f t="shared" si="20"/>
        <v>-0.33445082915303309</v>
      </c>
      <c r="I156" s="403" t="s">
        <v>238</v>
      </c>
    </row>
    <row r="157" spans="2:9" x14ac:dyDescent="0.25">
      <c r="B157" s="211">
        <v>42472</v>
      </c>
      <c r="C157" s="12">
        <v>5860</v>
      </c>
      <c r="D157" s="220">
        <v>15.567399999999999</v>
      </c>
      <c r="E157" s="43">
        <v>10.17</v>
      </c>
      <c r="F157" s="43">
        <f t="shared" si="18"/>
        <v>-31628.763999999996</v>
      </c>
      <c r="G157" s="43">
        <f t="shared" si="19"/>
        <v>91224.963999999993</v>
      </c>
      <c r="H157" s="258">
        <f t="shared" si="20"/>
        <v>-0.34671171807752094</v>
      </c>
      <c r="I157" s="43"/>
    </row>
    <row r="158" spans="2:9" x14ac:dyDescent="0.25">
      <c r="B158" s="211">
        <v>42473</v>
      </c>
      <c r="C158" s="291">
        <v>5260</v>
      </c>
      <c r="D158" s="292">
        <v>16.1158</v>
      </c>
      <c r="E158" s="43">
        <v>10.88</v>
      </c>
      <c r="F158" s="43">
        <f t="shared" si="18"/>
        <v>-27540.307999999997</v>
      </c>
      <c r="G158" s="43">
        <f t="shared" si="19"/>
        <v>84769.108000000007</v>
      </c>
      <c r="H158" s="258">
        <f t="shared" si="20"/>
        <v>-0.32488613658645549</v>
      </c>
      <c r="I158" s="43"/>
    </row>
    <row r="159" spans="2:9" x14ac:dyDescent="0.25">
      <c r="B159" s="211">
        <v>42484</v>
      </c>
      <c r="C159" s="12">
        <v>5260</v>
      </c>
      <c r="D159" s="220">
        <v>16.1158</v>
      </c>
      <c r="E159" s="43">
        <v>10.66</v>
      </c>
      <c r="F159" s="43">
        <f t="shared" si="18"/>
        <v>-28697.508000000002</v>
      </c>
      <c r="G159" s="43">
        <f t="shared" si="19"/>
        <v>84769.108000000007</v>
      </c>
      <c r="H159" s="258">
        <f t="shared" si="20"/>
        <v>-0.33853733603047942</v>
      </c>
      <c r="I159" s="43"/>
    </row>
    <row r="160" spans="2:9" x14ac:dyDescent="0.25">
      <c r="B160" s="211">
        <v>42486</v>
      </c>
      <c r="C160" s="12">
        <v>4260</v>
      </c>
      <c r="D160" s="220">
        <v>17.2287</v>
      </c>
      <c r="E160" s="43">
        <v>11.51</v>
      </c>
      <c r="F160" s="43">
        <f t="shared" si="18"/>
        <v>-24361.662</v>
      </c>
      <c r="G160" s="43">
        <f t="shared" si="19"/>
        <v>73394.262000000002</v>
      </c>
      <c r="H160" s="258">
        <f t="shared" si="20"/>
        <v>-0.33192870036624933</v>
      </c>
      <c r="I160" s="43"/>
    </row>
    <row r="161" spans="2:9" x14ac:dyDescent="0.25">
      <c r="B161" s="211">
        <v>42487</v>
      </c>
      <c r="C161" s="314">
        <v>5260</v>
      </c>
      <c r="D161" s="315">
        <v>16.099699999999999</v>
      </c>
      <c r="E161" s="43">
        <v>11.56</v>
      </c>
      <c r="F161" s="43">
        <f t="shared" si="18"/>
        <v>-23878.821999999989</v>
      </c>
      <c r="G161" s="43">
        <f t="shared" si="19"/>
        <v>84684.421999999991</v>
      </c>
      <c r="H161" s="258">
        <f t="shared" si="20"/>
        <v>-0.28197419827698644</v>
      </c>
      <c r="I161" s="43"/>
    </row>
    <row r="162" spans="2:9" x14ac:dyDescent="0.25">
      <c r="B162" s="211">
        <v>42488</v>
      </c>
      <c r="C162" s="291">
        <v>5260</v>
      </c>
      <c r="D162" s="292">
        <v>16.078399999999998</v>
      </c>
      <c r="E162" s="43">
        <v>11.62</v>
      </c>
      <c r="F162" s="43">
        <f t="shared" si="18"/>
        <v>-23451.183999999997</v>
      </c>
      <c r="G162" s="43">
        <f t="shared" si="19"/>
        <v>84572.383999999991</v>
      </c>
      <c r="H162" s="258">
        <f t="shared" si="20"/>
        <v>-0.27729127276345905</v>
      </c>
      <c r="I162" s="43"/>
    </row>
    <row r="163" spans="2:9" x14ac:dyDescent="0.25">
      <c r="B163" s="211">
        <v>42489</v>
      </c>
      <c r="C163" s="12">
        <v>5500</v>
      </c>
      <c r="D163" s="220">
        <v>15.848599999999999</v>
      </c>
      <c r="E163" s="43">
        <v>10.75</v>
      </c>
      <c r="F163" s="43">
        <f t="shared" si="18"/>
        <v>-28042.299999999996</v>
      </c>
      <c r="G163" s="43">
        <f t="shared" si="19"/>
        <v>87167.3</v>
      </c>
      <c r="H163" s="258">
        <f t="shared" si="20"/>
        <v>-0.32170664916774983</v>
      </c>
      <c r="I163" s="43"/>
    </row>
    <row r="164" spans="2:9" x14ac:dyDescent="0.25">
      <c r="B164" s="211"/>
      <c r="C164" s="12"/>
      <c r="D164" s="220"/>
      <c r="E164" s="43"/>
      <c r="F164" s="43"/>
      <c r="G164" s="43"/>
      <c r="H164" s="258"/>
      <c r="I164" s="43"/>
    </row>
    <row r="165" spans="2:9" x14ac:dyDescent="0.25">
      <c r="B165" s="211"/>
      <c r="C165" s="12"/>
      <c r="D165" s="220"/>
      <c r="E165" s="43"/>
      <c r="F165" s="43"/>
      <c r="G165" s="43"/>
      <c r="H165" s="258"/>
      <c r="I165" s="43"/>
    </row>
    <row r="166" spans="2:9" x14ac:dyDescent="0.25">
      <c r="B166" s="211"/>
      <c r="C166" s="12"/>
      <c r="D166" s="220"/>
      <c r="E166" s="43"/>
      <c r="F166" s="43"/>
      <c r="G166" s="43"/>
      <c r="H166" s="258"/>
      <c r="I166" s="43"/>
    </row>
  </sheetData>
  <mergeCells count="6">
    <mergeCell ref="B53:B56"/>
    <mergeCell ref="G37:G39"/>
    <mergeCell ref="O44:P44"/>
    <mergeCell ref="G13:G14"/>
    <mergeCell ref="B51:B52"/>
    <mergeCell ref="G29:G32"/>
  </mergeCells>
  <conditionalFormatting sqref="Q7">
    <cfRule type="expression" dxfId="405" priority="46">
      <formula>Q7&gt;0</formula>
    </cfRule>
    <cfRule type="expression" dxfId="404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109:F128">
    <cfRule type="expression" dxfId="403" priority="39">
      <formula>F109&gt;0</formula>
    </cfRule>
    <cfRule type="expression" dxfId="402" priority="40">
      <formula>F109&lt;0</formula>
    </cfRule>
  </conditionalFormatting>
  <conditionalFormatting sqref="F129:F166">
    <cfRule type="expression" dxfId="401" priority="33">
      <formula>F129&gt;0</formula>
    </cfRule>
    <cfRule type="expression" dxfId="400" priority="34">
      <formula>F129&lt;0</formula>
    </cfRule>
  </conditionalFormatting>
  <conditionalFormatting sqref="H109:H120">
    <cfRule type="expression" dxfId="399" priority="31">
      <formula>H109&gt;0</formula>
    </cfRule>
    <cfRule type="expression" dxfId="398" priority="32">
      <formula>H109&lt;0</formula>
    </cfRule>
  </conditionalFormatting>
  <conditionalFormatting sqref="H121">
    <cfRule type="expression" dxfId="397" priority="21">
      <formula>H121&gt;0</formula>
    </cfRule>
    <cfRule type="expression" dxfId="396" priority="22">
      <formula>H121&lt;0</formula>
    </cfRule>
  </conditionalFormatting>
  <conditionalFormatting sqref="F129:F166">
    <cfRule type="expression" dxfId="395" priority="19">
      <formula>F129&gt;0</formula>
    </cfRule>
    <cfRule type="expression" dxfId="394" priority="20">
      <formula>F129&lt;0</formula>
    </cfRule>
  </conditionalFormatting>
  <conditionalFormatting sqref="H122">
    <cfRule type="expression" dxfId="393" priority="17">
      <formula>H122&gt;0</formula>
    </cfRule>
    <cfRule type="expression" dxfId="392" priority="18">
      <formula>H122&lt;0</formula>
    </cfRule>
  </conditionalFormatting>
  <conditionalFormatting sqref="H123:H128">
    <cfRule type="expression" dxfId="391" priority="13">
      <formula>H123&gt;0</formula>
    </cfRule>
    <cfRule type="expression" dxfId="390" priority="14">
      <formula>H123&lt;0</formula>
    </cfRule>
  </conditionalFormatting>
  <conditionalFormatting sqref="F129:F166">
    <cfRule type="expression" dxfId="389" priority="3">
      <formula>F129&gt;0</formula>
    </cfRule>
    <cfRule type="expression" dxfId="388" priority="4">
      <formula>F129&lt;0</formula>
    </cfRule>
  </conditionalFormatting>
  <conditionalFormatting sqref="H129:H166">
    <cfRule type="expression" dxfId="387" priority="1">
      <formula>H129&gt;0</formula>
    </cfRule>
    <cfRule type="expression" dxfId="386" priority="2">
      <formula>H129&lt;0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3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116</v>
      </c>
      <c r="W1" s="112" t="s">
        <v>117</v>
      </c>
      <c r="X1" s="112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13" t="s">
        <v>129</v>
      </c>
      <c r="AD1" s="13" t="s">
        <v>131</v>
      </c>
    </row>
    <row r="2" spans="1:30" x14ac:dyDescent="0.25">
      <c r="A2" s="6" t="s">
        <v>198</v>
      </c>
      <c r="B2" s="84">
        <v>42376</v>
      </c>
      <c r="C2" s="4">
        <v>100</v>
      </c>
      <c r="D2" s="47">
        <v>36.659999999999997</v>
      </c>
      <c r="E2" s="47">
        <v>0</v>
      </c>
      <c r="F2" s="47">
        <f>C2*D2+E2</f>
        <v>3665.9999999999995</v>
      </c>
      <c r="G2" s="130">
        <v>42432</v>
      </c>
      <c r="H2" s="80">
        <v>100</v>
      </c>
      <c r="I2" s="50">
        <v>37.42</v>
      </c>
      <c r="J2" s="50">
        <v>0.08</v>
      </c>
      <c r="K2" s="9">
        <f>I2*H2-J2</f>
        <v>3741.92</v>
      </c>
      <c r="L2" s="84">
        <v>42444</v>
      </c>
      <c r="M2" s="85">
        <v>44</v>
      </c>
      <c r="O2" s="13" t="s">
        <v>57</v>
      </c>
      <c r="Q2">
        <f>C7-H7</f>
        <v>0</v>
      </c>
      <c r="S2" s="124"/>
      <c r="T2" s="20"/>
      <c r="U2" s="20"/>
      <c r="V2" s="109">
        <v>42493</v>
      </c>
      <c r="W2" s="113">
        <v>42.72</v>
      </c>
      <c r="X2" s="113">
        <v>42.82</v>
      </c>
      <c r="Y2" s="113">
        <v>41.62</v>
      </c>
      <c r="Z2" s="113">
        <v>42.18</v>
      </c>
      <c r="AA2" s="111">
        <v>4437000</v>
      </c>
      <c r="AB2" s="110">
        <v>42.18</v>
      </c>
      <c r="AC2" s="2">
        <f>X2-Y2</f>
        <v>1.2000000000000028</v>
      </c>
      <c r="AD2" s="148">
        <f>AB2/AB3-1</f>
        <v>-2.9452369995398131E-2</v>
      </c>
    </row>
    <row r="3" spans="1:30" x14ac:dyDescent="0.25">
      <c r="A3" s="26" t="s">
        <v>71</v>
      </c>
      <c r="B3" s="84"/>
      <c r="C3" s="4"/>
      <c r="D3" s="3"/>
      <c r="E3" s="3"/>
      <c r="F3" s="3"/>
      <c r="G3" s="84"/>
      <c r="H3" s="198"/>
      <c r="I3" s="4"/>
      <c r="J3" s="4"/>
      <c r="K3" s="20"/>
      <c r="L3" s="84"/>
      <c r="M3" s="4"/>
      <c r="O3" s="13" t="s">
        <v>58</v>
      </c>
      <c r="Q3" s="2">
        <f>IF(Q2=0, Q4, (F7-K7-M7)/Q2)</f>
        <v>42.18</v>
      </c>
      <c r="S3" s="125"/>
      <c r="T3" s="20"/>
      <c r="U3" s="20"/>
      <c r="V3" s="109">
        <v>42492</v>
      </c>
      <c r="W3" s="113">
        <v>43.28</v>
      </c>
      <c r="X3" s="113">
        <v>43.69</v>
      </c>
      <c r="Y3" s="113">
        <v>42.88</v>
      </c>
      <c r="Z3" s="113">
        <v>43.46</v>
      </c>
      <c r="AA3" s="111">
        <v>3780200</v>
      </c>
      <c r="AB3" s="110">
        <v>43.46</v>
      </c>
      <c r="AC3" s="2">
        <f t="shared" ref="AC3:AC66" si="0">X3-Y3</f>
        <v>0.80999999999999517</v>
      </c>
      <c r="AD3" s="148">
        <f t="shared" ref="AD3:AD66" si="1">AB3/AB4-1</f>
        <v>4.3910330483012405E-3</v>
      </c>
    </row>
    <row r="4" spans="1:30" x14ac:dyDescent="0.25">
      <c r="B4" s="84"/>
      <c r="C4" s="4"/>
      <c r="D4" s="3"/>
      <c r="E4" s="3"/>
      <c r="F4" s="3"/>
      <c r="G4" s="84"/>
      <c r="H4" s="198"/>
      <c r="I4" s="4"/>
      <c r="J4" s="3"/>
      <c r="K4" s="85"/>
      <c r="L4" s="4"/>
      <c r="M4" s="4"/>
      <c r="O4" s="13" t="s">
        <v>66</v>
      </c>
      <c r="Q4" s="59">
        <v>42.18</v>
      </c>
      <c r="V4" s="109">
        <v>42489</v>
      </c>
      <c r="W4" s="113">
        <v>43.5</v>
      </c>
      <c r="X4" s="113">
        <v>43.75</v>
      </c>
      <c r="Y4" s="113">
        <v>43</v>
      </c>
      <c r="Z4" s="113">
        <v>43.27</v>
      </c>
      <c r="AA4" s="111">
        <v>3242800</v>
      </c>
      <c r="AB4" s="110">
        <v>43.27</v>
      </c>
      <c r="AC4" s="2">
        <f t="shared" si="0"/>
        <v>0.75</v>
      </c>
      <c r="AD4" s="148">
        <f t="shared" si="1"/>
        <v>-6.8854716548082395E-3</v>
      </c>
    </row>
    <row r="5" spans="1:30" x14ac:dyDescent="0.25">
      <c r="B5" s="84"/>
      <c r="C5" s="4"/>
      <c r="D5" s="3"/>
      <c r="E5" s="3"/>
      <c r="F5" s="3"/>
      <c r="G5" s="84"/>
      <c r="H5" s="198"/>
      <c r="I5" s="4"/>
      <c r="J5" s="3"/>
      <c r="K5" s="85"/>
      <c r="L5" s="4"/>
      <c r="M5" s="4"/>
      <c r="O5" s="13" t="s">
        <v>67</v>
      </c>
      <c r="Q5" s="3">
        <f>Q4*Q2</f>
        <v>0</v>
      </c>
      <c r="S5" s="95"/>
      <c r="V5" s="109">
        <v>42488</v>
      </c>
      <c r="W5" s="113">
        <v>43.65</v>
      </c>
      <c r="X5" s="113">
        <v>44.26</v>
      </c>
      <c r="Y5" s="113">
        <v>43.11</v>
      </c>
      <c r="Z5" s="113">
        <v>43.57</v>
      </c>
      <c r="AA5" s="111">
        <v>2594000</v>
      </c>
      <c r="AB5" s="110">
        <v>43.57</v>
      </c>
      <c r="AC5" s="2">
        <f t="shared" si="0"/>
        <v>1.1499999999999986</v>
      </c>
      <c r="AD5" s="148">
        <f t="shared" si="1"/>
        <v>-1.3807152557718361E-2</v>
      </c>
    </row>
    <row r="6" spans="1:30" x14ac:dyDescent="0.25">
      <c r="O6" s="13" t="s">
        <v>64</v>
      </c>
      <c r="Q6" s="2">
        <f>Q3*Q2</f>
        <v>0</v>
      </c>
      <c r="S6" s="95"/>
      <c r="V6" s="109">
        <v>42487</v>
      </c>
      <c r="W6" s="113">
        <v>44.06</v>
      </c>
      <c r="X6" s="113">
        <v>44.6</v>
      </c>
      <c r="Y6" s="113">
        <v>43.57</v>
      </c>
      <c r="Z6" s="113">
        <v>44.18</v>
      </c>
      <c r="AA6" s="111">
        <v>4037400</v>
      </c>
      <c r="AB6" s="110">
        <v>44.18</v>
      </c>
      <c r="AC6" s="2">
        <f t="shared" si="0"/>
        <v>1.0300000000000011</v>
      </c>
      <c r="AD6" s="148">
        <f t="shared" si="1"/>
        <v>1.8676504496195623E-2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87">
        <f>SUM(H2:H6)</f>
        <v>100</v>
      </c>
      <c r="I7" s="15"/>
      <c r="J7" s="15"/>
      <c r="K7" s="15">
        <f>SUM(K2:K6)</f>
        <v>3741.92</v>
      </c>
      <c r="L7" s="15"/>
      <c r="M7" s="15">
        <f>SUM(M2:M5)</f>
        <v>44</v>
      </c>
      <c r="O7" s="13" t="s">
        <v>65</v>
      </c>
      <c r="Q7" s="2">
        <f>IF(Q2=0, K7+M7-F7,Q5-Q6)</f>
        <v>119.92000000000053</v>
      </c>
      <c r="R7" s="216"/>
      <c r="V7" s="109">
        <v>42486</v>
      </c>
      <c r="W7" s="113">
        <v>42.95</v>
      </c>
      <c r="X7" s="113">
        <v>43.48</v>
      </c>
      <c r="Y7" s="113">
        <v>42.93</v>
      </c>
      <c r="Z7" s="113">
        <v>43.37</v>
      </c>
      <c r="AA7" s="111">
        <v>2994800</v>
      </c>
      <c r="AB7" s="110">
        <v>43.37</v>
      </c>
      <c r="AC7" s="2">
        <f t="shared" si="0"/>
        <v>0.54999999999999716</v>
      </c>
      <c r="AD7" s="148">
        <f t="shared" si="1"/>
        <v>1.2135355892648692E-2</v>
      </c>
    </row>
    <row r="8" spans="1:30" x14ac:dyDescent="0.25">
      <c r="O8" s="13" t="s">
        <v>90</v>
      </c>
      <c r="Q8" s="148">
        <f>(Q4-Q3)/Q3</f>
        <v>0</v>
      </c>
      <c r="S8" s="131"/>
      <c r="V8" s="109">
        <v>42485</v>
      </c>
      <c r="W8" s="113">
        <v>42.86</v>
      </c>
      <c r="X8" s="113">
        <v>43.04</v>
      </c>
      <c r="Y8" s="113">
        <v>42.35</v>
      </c>
      <c r="Z8" s="113">
        <v>42.85</v>
      </c>
      <c r="AA8" s="111">
        <v>3442000</v>
      </c>
      <c r="AB8" s="110">
        <v>42.85</v>
      </c>
      <c r="AC8" s="2">
        <f t="shared" si="0"/>
        <v>0.68999999999999773</v>
      </c>
      <c r="AD8" s="148">
        <f t="shared" si="1"/>
        <v>-1.1761992619926165E-2</v>
      </c>
    </row>
    <row r="9" spans="1:30" x14ac:dyDescent="0.25">
      <c r="V9" s="109">
        <v>42482</v>
      </c>
      <c r="W9" s="113">
        <v>42.73</v>
      </c>
      <c r="X9" s="113">
        <v>43.49</v>
      </c>
      <c r="Y9" s="113">
        <v>42.7</v>
      </c>
      <c r="Z9" s="113">
        <v>43.36</v>
      </c>
      <c r="AA9" s="111">
        <v>2952100</v>
      </c>
      <c r="AB9" s="110">
        <v>43.36</v>
      </c>
      <c r="AC9" s="2">
        <f t="shared" si="0"/>
        <v>0.78999999999999915</v>
      </c>
      <c r="AD9" s="148">
        <f t="shared" si="1"/>
        <v>1.8557669720460357E-2</v>
      </c>
    </row>
    <row r="10" spans="1:30" x14ac:dyDescent="0.25">
      <c r="V10" s="109">
        <v>42481</v>
      </c>
      <c r="W10" s="113">
        <v>42.92</v>
      </c>
      <c r="X10" s="113">
        <v>43.5</v>
      </c>
      <c r="Y10" s="113">
        <v>42.52</v>
      </c>
      <c r="Z10" s="113">
        <v>42.57</v>
      </c>
      <c r="AA10" s="111">
        <v>3471100</v>
      </c>
      <c r="AB10" s="110">
        <v>42.57</v>
      </c>
      <c r="AC10" s="2">
        <f t="shared" si="0"/>
        <v>0.97999999999999687</v>
      </c>
      <c r="AD10" s="148">
        <f t="shared" si="1"/>
        <v>4.7003525264410762E-4</v>
      </c>
    </row>
    <row r="11" spans="1:30" x14ac:dyDescent="0.25">
      <c r="B11" s="209" t="s">
        <v>116</v>
      </c>
      <c r="C11" s="209" t="s">
        <v>159</v>
      </c>
      <c r="D11" s="210" t="s">
        <v>158</v>
      </c>
      <c r="E11" s="212" t="s">
        <v>160</v>
      </c>
      <c r="F11" s="212" t="s">
        <v>65</v>
      </c>
      <c r="G11" s="250" t="s">
        <v>164</v>
      </c>
      <c r="H11" s="250" t="s">
        <v>90</v>
      </c>
      <c r="I11" s="250" t="s">
        <v>170</v>
      </c>
      <c r="V11" s="109">
        <v>42480</v>
      </c>
      <c r="W11" s="113">
        <v>42.96</v>
      </c>
      <c r="X11" s="113">
        <v>43.09</v>
      </c>
      <c r="Y11" s="113">
        <v>42.51</v>
      </c>
      <c r="Z11" s="113">
        <v>42.55</v>
      </c>
      <c r="AA11" s="111">
        <v>2413600</v>
      </c>
      <c r="AB11" s="110">
        <v>42.55</v>
      </c>
      <c r="AC11" s="2">
        <f t="shared" si="0"/>
        <v>0.5800000000000054</v>
      </c>
      <c r="AD11" s="148">
        <f t="shared" si="1"/>
        <v>-8.6206896551724865E-3</v>
      </c>
    </row>
    <row r="12" spans="1:30" x14ac:dyDescent="0.25">
      <c r="B12" s="211">
        <v>42376</v>
      </c>
      <c r="C12" s="12">
        <v>100</v>
      </c>
      <c r="D12" s="43">
        <v>36.659999999999997</v>
      </c>
      <c r="E12" s="43">
        <v>36.29</v>
      </c>
      <c r="F12" s="43">
        <f>C12*(E12-D12)</f>
        <v>-36.999999999999744</v>
      </c>
      <c r="G12" s="43">
        <f>D12*C12</f>
        <v>3665.9999999999995</v>
      </c>
      <c r="H12" s="257">
        <f>(E12-D12)/D12</f>
        <v>-1.0092744135297258E-2</v>
      </c>
      <c r="I12" s="43"/>
      <c r="V12" s="109">
        <v>42479</v>
      </c>
      <c r="W12" s="113">
        <v>42.08</v>
      </c>
      <c r="X12" s="113">
        <v>43.46</v>
      </c>
      <c r="Y12" s="113">
        <v>42.05</v>
      </c>
      <c r="Z12" s="113">
        <v>42.92</v>
      </c>
      <c r="AA12" s="111">
        <v>4797400</v>
      </c>
      <c r="AB12" s="110">
        <v>42.92</v>
      </c>
      <c r="AC12" s="2">
        <f t="shared" si="0"/>
        <v>1.4100000000000037</v>
      </c>
      <c r="AD12" s="148">
        <f t="shared" si="1"/>
        <v>2.1418372203712455E-2</v>
      </c>
    </row>
    <row r="13" spans="1:30" x14ac:dyDescent="0.25">
      <c r="B13" s="211">
        <v>42403</v>
      </c>
      <c r="C13" s="12">
        <v>100</v>
      </c>
      <c r="D13" s="43">
        <v>36.659999999999997</v>
      </c>
      <c r="E13" s="43">
        <v>34.17</v>
      </c>
      <c r="F13" s="43">
        <f>C13*(E13-D13)</f>
        <v>-248.99999999999949</v>
      </c>
      <c r="G13" s="43">
        <f>D13*C13</f>
        <v>3665.9999999999995</v>
      </c>
      <c r="H13" s="257">
        <f>(E13-D13)/D13</f>
        <v>-6.7921440261865654E-2</v>
      </c>
      <c r="I13" s="43"/>
      <c r="V13" s="109">
        <v>42478</v>
      </c>
      <c r="W13" s="113">
        <v>41.54</v>
      </c>
      <c r="X13" s="113">
        <v>42.09</v>
      </c>
      <c r="Y13" s="113">
        <v>41.4</v>
      </c>
      <c r="Z13" s="113">
        <v>42.02</v>
      </c>
      <c r="AA13" s="111">
        <v>2372600</v>
      </c>
      <c r="AB13" s="110">
        <v>42.02</v>
      </c>
      <c r="AC13" s="2">
        <f t="shared" si="0"/>
        <v>0.69000000000000483</v>
      </c>
      <c r="AD13" s="148">
        <f t="shared" si="1"/>
        <v>7.1907957813999168E-3</v>
      </c>
    </row>
    <row r="14" spans="1:30" x14ac:dyDescent="0.25">
      <c r="B14" s="211">
        <v>42430</v>
      </c>
      <c r="C14" s="12">
        <v>100</v>
      </c>
      <c r="D14" s="43">
        <v>36.659999999999997</v>
      </c>
      <c r="E14" s="43">
        <v>36.64</v>
      </c>
      <c r="F14" s="43">
        <f>C14*(E14-D14)</f>
        <v>-1.9999999999996021</v>
      </c>
      <c r="G14" s="43">
        <f>D14*C14</f>
        <v>3665.9999999999995</v>
      </c>
      <c r="H14" s="257">
        <f>(E14-D14)/D14</f>
        <v>-5.4555373704299028E-4</v>
      </c>
      <c r="I14" s="43"/>
      <c r="V14" s="109">
        <v>42475</v>
      </c>
      <c r="W14" s="113">
        <v>40.9</v>
      </c>
      <c r="X14" s="113">
        <v>41.79</v>
      </c>
      <c r="Y14" s="113">
        <v>40.86</v>
      </c>
      <c r="Z14" s="113">
        <v>41.72</v>
      </c>
      <c r="AA14" s="111">
        <v>2979800</v>
      </c>
      <c r="AB14" s="110">
        <v>41.72</v>
      </c>
      <c r="AC14" s="2">
        <f t="shared" si="0"/>
        <v>0.92999999999999972</v>
      </c>
      <c r="AD14" s="148">
        <f t="shared" si="1"/>
        <v>1.7809221761405203E-2</v>
      </c>
    </row>
    <row r="15" spans="1:30" x14ac:dyDescent="0.25">
      <c r="B15" s="211">
        <v>42431</v>
      </c>
      <c r="C15" s="12">
        <v>100</v>
      </c>
      <c r="D15" s="43">
        <v>36.659999999999997</v>
      </c>
      <c r="E15" s="43">
        <v>36.78</v>
      </c>
      <c r="F15" s="43">
        <f>C15*(E15-D15)</f>
        <v>12.000000000000455</v>
      </c>
      <c r="G15" s="43">
        <f>D15*C15</f>
        <v>3665.9999999999995</v>
      </c>
      <c r="H15" s="257">
        <f>(E15-D15)/D15</f>
        <v>3.2733224222587167E-3</v>
      </c>
      <c r="I15" s="43"/>
      <c r="V15" s="109">
        <v>42474</v>
      </c>
      <c r="W15" s="113">
        <v>41.4</v>
      </c>
      <c r="X15" s="113">
        <v>41.45</v>
      </c>
      <c r="Y15" s="113">
        <v>40.72</v>
      </c>
      <c r="Z15" s="113">
        <v>40.99</v>
      </c>
      <c r="AA15" s="111">
        <v>2289000</v>
      </c>
      <c r="AB15" s="110">
        <v>40.99</v>
      </c>
      <c r="AC15" s="2">
        <f t="shared" si="0"/>
        <v>0.73000000000000398</v>
      </c>
      <c r="AD15" s="148">
        <f t="shared" si="1"/>
        <v>-7.986447241045469E-3</v>
      </c>
    </row>
    <row r="16" spans="1:30" x14ac:dyDescent="0.25">
      <c r="B16" s="211">
        <v>42432</v>
      </c>
      <c r="C16" s="12">
        <v>0</v>
      </c>
      <c r="D16" s="43"/>
      <c r="E16" s="43"/>
      <c r="F16" s="43">
        <v>75.92</v>
      </c>
      <c r="G16" s="43"/>
      <c r="H16" s="257"/>
      <c r="I16" s="43"/>
      <c r="V16" s="109">
        <v>42473</v>
      </c>
      <c r="W16" s="113">
        <v>40.86</v>
      </c>
      <c r="X16" s="113">
        <v>41.37</v>
      </c>
      <c r="Y16" s="113">
        <v>40.799999999999997</v>
      </c>
      <c r="Z16" s="113">
        <v>41.32</v>
      </c>
      <c r="AA16" s="111">
        <v>2570900</v>
      </c>
      <c r="AB16" s="110">
        <v>41.32</v>
      </c>
      <c r="AC16" s="2">
        <f t="shared" si="0"/>
        <v>0.57000000000000028</v>
      </c>
      <c r="AD16" s="148">
        <f t="shared" si="1"/>
        <v>1.9743336623889274E-2</v>
      </c>
    </row>
    <row r="17" spans="2:30" x14ac:dyDescent="0.25">
      <c r="B17" s="211">
        <v>42445</v>
      </c>
      <c r="C17" s="12">
        <v>0</v>
      </c>
      <c r="D17" s="43"/>
      <c r="E17" s="43"/>
      <c r="F17" s="43">
        <v>119.92</v>
      </c>
      <c r="G17" s="43"/>
      <c r="H17" s="257"/>
      <c r="I17" s="43" t="s">
        <v>223</v>
      </c>
      <c r="V17" s="109">
        <v>42472</v>
      </c>
      <c r="W17" s="113">
        <v>40.35</v>
      </c>
      <c r="X17" s="113">
        <v>40.6</v>
      </c>
      <c r="Y17" s="113">
        <v>39.99</v>
      </c>
      <c r="Z17" s="113">
        <v>40.520000000000003</v>
      </c>
      <c r="AA17" s="111">
        <v>2391200</v>
      </c>
      <c r="AB17" s="110">
        <v>40.520000000000003</v>
      </c>
      <c r="AC17" s="2">
        <f t="shared" si="0"/>
        <v>0.60999999999999943</v>
      </c>
      <c r="AD17" s="148">
        <f t="shared" si="1"/>
        <v>8.4619213539074423E-3</v>
      </c>
    </row>
    <row r="18" spans="2:30" x14ac:dyDescent="0.25">
      <c r="B18" s="211"/>
      <c r="C18" s="12"/>
      <c r="D18" s="43"/>
      <c r="E18" s="43"/>
      <c r="F18" s="43"/>
      <c r="G18" s="43"/>
      <c r="H18" s="257"/>
      <c r="I18" s="43"/>
      <c r="V18" s="109">
        <v>42471</v>
      </c>
      <c r="W18" s="113">
        <v>40.409999999999997</v>
      </c>
      <c r="X18" s="113">
        <v>40.700000000000003</v>
      </c>
      <c r="Y18" s="113">
        <v>40.11</v>
      </c>
      <c r="Z18" s="113">
        <v>40.18</v>
      </c>
      <c r="AA18" s="111">
        <v>2744700</v>
      </c>
      <c r="AB18" s="110">
        <v>40.18</v>
      </c>
      <c r="AC18" s="2">
        <f t="shared" si="0"/>
        <v>0.59000000000000341</v>
      </c>
      <c r="AD18" s="148">
        <f t="shared" si="1"/>
        <v>-9.9453008453498359E-4</v>
      </c>
    </row>
    <row r="19" spans="2:30" x14ac:dyDescent="0.25">
      <c r="V19" s="109">
        <v>42468</v>
      </c>
      <c r="W19" s="113">
        <v>39.93</v>
      </c>
      <c r="X19" s="113">
        <v>40.47</v>
      </c>
      <c r="Y19" s="113">
        <v>39.9</v>
      </c>
      <c r="Z19" s="113">
        <v>40.22</v>
      </c>
      <c r="AA19" s="111">
        <v>2175400</v>
      </c>
      <c r="AB19" s="110">
        <v>40.22</v>
      </c>
      <c r="AC19" s="2">
        <f t="shared" si="0"/>
        <v>0.57000000000000028</v>
      </c>
      <c r="AD19" s="148">
        <f t="shared" si="1"/>
        <v>1.5656565656565702E-2</v>
      </c>
    </row>
    <row r="20" spans="2:30" x14ac:dyDescent="0.25">
      <c r="V20" s="109">
        <v>42467</v>
      </c>
      <c r="W20" s="113">
        <v>39.85</v>
      </c>
      <c r="X20" s="113">
        <v>40.15</v>
      </c>
      <c r="Y20" s="113">
        <v>39.369999999999997</v>
      </c>
      <c r="Z20" s="113">
        <v>39.6</v>
      </c>
      <c r="AA20" s="111">
        <v>2426600</v>
      </c>
      <c r="AB20" s="110">
        <v>39.6</v>
      </c>
      <c r="AC20" s="2">
        <f t="shared" si="0"/>
        <v>0.78000000000000114</v>
      </c>
      <c r="AD20" s="148">
        <f t="shared" si="1"/>
        <v>-1.4925373134328401E-2</v>
      </c>
    </row>
    <row r="21" spans="2:30" x14ac:dyDescent="0.25">
      <c r="V21" s="109">
        <v>42466</v>
      </c>
      <c r="W21" s="113">
        <v>39.799999999999997</v>
      </c>
      <c r="X21" s="113">
        <v>40.24</v>
      </c>
      <c r="Y21" s="113">
        <v>39.35</v>
      </c>
      <c r="Z21" s="113">
        <v>40.200000000000003</v>
      </c>
      <c r="AA21" s="111">
        <v>2991600</v>
      </c>
      <c r="AB21" s="110">
        <v>40.200000000000003</v>
      </c>
      <c r="AC21" s="2">
        <f t="shared" si="0"/>
        <v>0.89000000000000057</v>
      </c>
      <c r="AD21" s="148">
        <f t="shared" si="1"/>
        <v>8.2768999247555541E-3</v>
      </c>
    </row>
    <row r="22" spans="2:30" x14ac:dyDescent="0.25">
      <c r="V22" s="109">
        <v>42465</v>
      </c>
      <c r="W22" s="113">
        <v>40.090000000000003</v>
      </c>
      <c r="X22" s="113">
        <v>40.33</v>
      </c>
      <c r="Y22" s="113">
        <v>39.630000000000003</v>
      </c>
      <c r="Z22" s="113">
        <v>39.869999999999997</v>
      </c>
      <c r="AA22" s="111">
        <v>4838600</v>
      </c>
      <c r="AB22" s="110">
        <v>39.869999999999997</v>
      </c>
      <c r="AC22" s="2">
        <f t="shared" si="0"/>
        <v>0.69999999999999574</v>
      </c>
      <c r="AD22" s="148">
        <f t="shared" si="1"/>
        <v>-1.7011834319526797E-2</v>
      </c>
    </row>
    <row r="23" spans="2:30" x14ac:dyDescent="0.25">
      <c r="V23" s="109">
        <v>42464</v>
      </c>
      <c r="W23" s="113">
        <v>41.02</v>
      </c>
      <c r="X23" s="113">
        <v>41.12</v>
      </c>
      <c r="Y23" s="113">
        <v>40.5</v>
      </c>
      <c r="Z23" s="113">
        <v>40.56</v>
      </c>
      <c r="AA23" s="111">
        <v>3065000</v>
      </c>
      <c r="AB23" s="110">
        <v>40.56</v>
      </c>
      <c r="AC23" s="2">
        <f t="shared" si="0"/>
        <v>0.61999999999999744</v>
      </c>
      <c r="AD23" s="148">
        <f t="shared" si="1"/>
        <v>-1.0007322431047072E-2</v>
      </c>
    </row>
    <row r="24" spans="2:30" x14ac:dyDescent="0.25">
      <c r="V24" s="109">
        <v>42461</v>
      </c>
      <c r="W24" s="113">
        <v>40.75</v>
      </c>
      <c r="X24" s="113">
        <v>41.02</v>
      </c>
      <c r="Y24" s="113">
        <v>40.380000000000003</v>
      </c>
      <c r="Z24" s="113">
        <v>40.97</v>
      </c>
      <c r="AA24" s="111">
        <v>3986400</v>
      </c>
      <c r="AB24" s="110">
        <v>40.97</v>
      </c>
      <c r="AC24" s="2">
        <f t="shared" si="0"/>
        <v>0.64000000000000057</v>
      </c>
      <c r="AD24" s="148">
        <f t="shared" si="1"/>
        <v>-1.7056530214425436E-3</v>
      </c>
    </row>
    <row r="25" spans="2:30" x14ac:dyDescent="0.25">
      <c r="V25" s="109">
        <v>42460</v>
      </c>
      <c r="W25" s="113">
        <v>41</v>
      </c>
      <c r="X25" s="113">
        <v>41.16</v>
      </c>
      <c r="Y25" s="113">
        <v>40.61</v>
      </c>
      <c r="Z25" s="113">
        <v>41.04</v>
      </c>
      <c r="AA25" s="111">
        <v>4313000</v>
      </c>
      <c r="AB25" s="110">
        <v>41.04</v>
      </c>
      <c r="AC25" s="2">
        <f t="shared" si="0"/>
        <v>0.54999999999999716</v>
      </c>
      <c r="AD25" s="148">
        <f t="shared" si="1"/>
        <v>9.7560975609756184E-4</v>
      </c>
    </row>
    <row r="26" spans="2:30" x14ac:dyDescent="0.25">
      <c r="V26" s="109">
        <v>42459</v>
      </c>
      <c r="W26" s="113">
        <v>41.45</v>
      </c>
      <c r="X26" s="113">
        <v>41.55</v>
      </c>
      <c r="Y26" s="113">
        <v>40.869999999999997</v>
      </c>
      <c r="Z26" s="113">
        <v>41</v>
      </c>
      <c r="AA26" s="111">
        <v>2993700</v>
      </c>
      <c r="AB26" s="110">
        <v>41</v>
      </c>
      <c r="AC26" s="2">
        <f t="shared" si="0"/>
        <v>0.67999999999999972</v>
      </c>
      <c r="AD26" s="148">
        <f t="shared" si="1"/>
        <v>-8.2244799225932308E-3</v>
      </c>
    </row>
    <row r="27" spans="2:30" x14ac:dyDescent="0.25">
      <c r="V27" s="109">
        <v>42458</v>
      </c>
      <c r="W27" s="113">
        <v>40.770000000000003</v>
      </c>
      <c r="X27" s="113">
        <v>41.36</v>
      </c>
      <c r="Y27" s="113">
        <v>40.340000000000003</v>
      </c>
      <c r="Z27" s="113">
        <v>41.34</v>
      </c>
      <c r="AA27" s="111">
        <v>2966000</v>
      </c>
      <c r="AB27" s="110">
        <v>41.34</v>
      </c>
      <c r="AC27" s="2">
        <f t="shared" si="0"/>
        <v>1.019999999999996</v>
      </c>
      <c r="AD27" s="148">
        <f t="shared" si="1"/>
        <v>1.1747430249632984E-2</v>
      </c>
    </row>
    <row r="28" spans="2:30" x14ac:dyDescent="0.25">
      <c r="V28" s="109">
        <v>42457</v>
      </c>
      <c r="W28" s="113">
        <v>40.9</v>
      </c>
      <c r="X28" s="113">
        <v>41.01</v>
      </c>
      <c r="Y28" s="113">
        <v>40.54</v>
      </c>
      <c r="Z28" s="113">
        <v>40.86</v>
      </c>
      <c r="AA28" s="111">
        <v>2159200</v>
      </c>
      <c r="AB28" s="110">
        <v>40.86</v>
      </c>
      <c r="AC28" s="2">
        <f t="shared" si="0"/>
        <v>0.46999999999999886</v>
      </c>
      <c r="AD28" s="148">
        <f t="shared" si="1"/>
        <v>1.7161068889433029E-3</v>
      </c>
    </row>
    <row r="29" spans="2:30" x14ac:dyDescent="0.25">
      <c r="V29" s="109">
        <v>42453</v>
      </c>
      <c r="W29" s="113">
        <v>40.5</v>
      </c>
      <c r="X29" s="113">
        <v>40.82</v>
      </c>
      <c r="Y29" s="113">
        <v>40.22</v>
      </c>
      <c r="Z29" s="113">
        <v>40.79</v>
      </c>
      <c r="AA29" s="111">
        <v>2746500</v>
      </c>
      <c r="AB29" s="110">
        <v>40.79</v>
      </c>
      <c r="AC29" s="2">
        <f t="shared" si="0"/>
        <v>0.60000000000000142</v>
      </c>
      <c r="AD29" s="148">
        <f t="shared" si="1"/>
        <v>1.9651191353475816E-3</v>
      </c>
    </row>
    <row r="30" spans="2:30" x14ac:dyDescent="0.25">
      <c r="V30" s="109">
        <v>42452</v>
      </c>
      <c r="W30" s="113">
        <v>41.18</v>
      </c>
      <c r="X30" s="113">
        <v>41.38</v>
      </c>
      <c r="Y30" s="113">
        <v>40.65</v>
      </c>
      <c r="Z30" s="113">
        <v>40.71</v>
      </c>
      <c r="AA30" s="111">
        <v>2636800</v>
      </c>
      <c r="AB30" s="110">
        <v>40.71</v>
      </c>
      <c r="AC30" s="2">
        <f t="shared" si="0"/>
        <v>0.73000000000000398</v>
      </c>
      <c r="AD30" s="148">
        <f t="shared" si="1"/>
        <v>-1.380813953488369E-2</v>
      </c>
    </row>
    <row r="31" spans="2:30" x14ac:dyDescent="0.25">
      <c r="V31" s="109">
        <v>42451</v>
      </c>
      <c r="W31" s="113">
        <v>41.22</v>
      </c>
      <c r="X31" s="113">
        <v>41.8</v>
      </c>
      <c r="Y31" s="113">
        <v>40.96</v>
      </c>
      <c r="Z31" s="113">
        <v>41.28</v>
      </c>
      <c r="AA31" s="111">
        <v>3436400</v>
      </c>
      <c r="AB31" s="110">
        <v>41.28</v>
      </c>
      <c r="AC31" s="2">
        <f t="shared" si="0"/>
        <v>0.83999999999999631</v>
      </c>
      <c r="AD31" s="148">
        <f t="shared" si="1"/>
        <v>-4.34153400868309E-3</v>
      </c>
    </row>
    <row r="32" spans="2:30" x14ac:dyDescent="0.25">
      <c r="V32" s="109">
        <v>42450</v>
      </c>
      <c r="W32" s="113">
        <v>40.950000000000003</v>
      </c>
      <c r="X32" s="113">
        <v>42.09</v>
      </c>
      <c r="Y32" s="113">
        <v>40.950000000000003</v>
      </c>
      <c r="Z32" s="113">
        <v>41.46</v>
      </c>
      <c r="AA32" s="111">
        <v>4512300</v>
      </c>
      <c r="AB32" s="110">
        <v>41.46</v>
      </c>
      <c r="AC32" s="2">
        <f t="shared" si="0"/>
        <v>1.1400000000000006</v>
      </c>
      <c r="AD32" s="148">
        <f t="shared" si="1"/>
        <v>1.2701514411333825E-2</v>
      </c>
    </row>
    <row r="33" spans="15:30" x14ac:dyDescent="0.25">
      <c r="V33" s="109">
        <v>42447</v>
      </c>
      <c r="W33" s="113">
        <v>41.91</v>
      </c>
      <c r="X33" s="113">
        <v>41.91</v>
      </c>
      <c r="Y33" s="113">
        <v>40.51</v>
      </c>
      <c r="Z33" s="113">
        <v>40.94</v>
      </c>
      <c r="AA33" s="111">
        <v>9818200</v>
      </c>
      <c r="AB33" s="110">
        <v>40.94</v>
      </c>
      <c r="AC33" s="2">
        <f t="shared" si="0"/>
        <v>1.3999999999999986</v>
      </c>
      <c r="AD33" s="148">
        <f t="shared" si="1"/>
        <v>-7.9961230918343951E-3</v>
      </c>
    </row>
    <row r="34" spans="15:30" x14ac:dyDescent="0.25">
      <c r="V34" s="109">
        <v>42446</v>
      </c>
      <c r="W34" s="113">
        <v>40.31</v>
      </c>
      <c r="X34" s="113">
        <v>41.7</v>
      </c>
      <c r="Y34" s="113">
        <v>40.24</v>
      </c>
      <c r="Z34" s="113">
        <v>41.27</v>
      </c>
      <c r="AA34" s="111">
        <v>5021500</v>
      </c>
      <c r="AB34" s="110">
        <v>41.27</v>
      </c>
      <c r="AC34" s="2">
        <f t="shared" si="0"/>
        <v>1.4600000000000009</v>
      </c>
      <c r="AD34" s="148">
        <f t="shared" si="1"/>
        <v>2.1787571180985399E-2</v>
      </c>
    </row>
    <row r="35" spans="15:30" x14ac:dyDescent="0.25">
      <c r="V35" s="109">
        <v>42445</v>
      </c>
      <c r="W35" s="113">
        <v>39.35</v>
      </c>
      <c r="X35" s="113">
        <v>40.57</v>
      </c>
      <c r="Y35" s="113">
        <v>39.29</v>
      </c>
      <c r="Z35" s="113">
        <v>40.39</v>
      </c>
      <c r="AA35" s="111">
        <v>5839000</v>
      </c>
      <c r="AB35" s="110">
        <v>40.39</v>
      </c>
      <c r="AC35" s="2">
        <f t="shared" si="0"/>
        <v>1.2800000000000011</v>
      </c>
      <c r="AD35" s="148">
        <f t="shared" si="1"/>
        <v>2.3308842158601406E-2</v>
      </c>
    </row>
    <row r="36" spans="15:30" x14ac:dyDescent="0.25">
      <c r="V36" s="109">
        <v>42444</v>
      </c>
      <c r="W36" s="113">
        <v>39.82</v>
      </c>
      <c r="X36" s="113">
        <v>39.94</v>
      </c>
      <c r="Y36" s="113">
        <v>39.130000000000003</v>
      </c>
      <c r="Z36" s="113">
        <v>39.47</v>
      </c>
      <c r="AA36" s="111">
        <v>4896600</v>
      </c>
      <c r="AB36" s="110">
        <v>39.47</v>
      </c>
      <c r="AC36" s="2">
        <f t="shared" si="0"/>
        <v>0.80999999999999517</v>
      </c>
      <c r="AD36" s="148">
        <f t="shared" si="1"/>
        <v>-1.3496625843539056E-2</v>
      </c>
    </row>
    <row r="37" spans="15:30" x14ac:dyDescent="0.25">
      <c r="V37" s="109">
        <v>42443</v>
      </c>
      <c r="W37" s="113">
        <v>39.979999999999997</v>
      </c>
      <c r="X37" s="113">
        <v>40.43</v>
      </c>
      <c r="Y37" s="113">
        <v>39.86</v>
      </c>
      <c r="Z37" s="113">
        <v>40.01</v>
      </c>
      <c r="AA37" s="111">
        <v>5546800</v>
      </c>
      <c r="AB37" s="110">
        <v>40.01</v>
      </c>
      <c r="AC37" s="2">
        <f t="shared" si="0"/>
        <v>0.57000000000000028</v>
      </c>
      <c r="AD37" s="148">
        <f t="shared" si="1"/>
        <v>2.7568922305765131E-3</v>
      </c>
    </row>
    <row r="38" spans="15:30" x14ac:dyDescent="0.25">
      <c r="V38" s="109">
        <v>42440</v>
      </c>
      <c r="W38" s="113">
        <v>39.799999999999997</v>
      </c>
      <c r="X38" s="113">
        <v>40.049999999999997</v>
      </c>
      <c r="Y38" s="113">
        <v>39.71</v>
      </c>
      <c r="Z38" s="113">
        <v>39.9</v>
      </c>
      <c r="AA38" s="111">
        <v>4144100</v>
      </c>
      <c r="AB38" s="110">
        <v>39.9</v>
      </c>
      <c r="AC38" s="2">
        <f t="shared" si="0"/>
        <v>0.33999999999999631</v>
      </c>
      <c r="AD38" s="148">
        <f t="shared" si="1"/>
        <v>1.6560509554140124E-2</v>
      </c>
    </row>
    <row r="39" spans="15:30" x14ac:dyDescent="0.25">
      <c r="V39" s="109">
        <v>42439</v>
      </c>
      <c r="W39" s="113">
        <v>38.78</v>
      </c>
      <c r="X39" s="113">
        <v>39.36</v>
      </c>
      <c r="Y39" s="113">
        <v>38.46</v>
      </c>
      <c r="Z39" s="113">
        <v>39.25</v>
      </c>
      <c r="AA39" s="111">
        <v>5242900</v>
      </c>
      <c r="AB39" s="110">
        <v>39.25</v>
      </c>
      <c r="AC39" s="2">
        <f t="shared" si="0"/>
        <v>0.89999999999999858</v>
      </c>
      <c r="AD39" s="148">
        <f t="shared" si="1"/>
        <v>1.8158236057068899E-2</v>
      </c>
    </row>
    <row r="40" spans="15:30" ht="20.25" thickBot="1" x14ac:dyDescent="0.35">
      <c r="O40" s="427" t="s">
        <v>78</v>
      </c>
      <c r="P40" s="427"/>
      <c r="S40" s="101" t="s">
        <v>115</v>
      </c>
      <c r="V40" s="109">
        <v>42438</v>
      </c>
      <c r="W40" s="113">
        <v>38.090000000000003</v>
      </c>
      <c r="X40" s="113">
        <v>38.619999999999997</v>
      </c>
      <c r="Y40" s="113">
        <v>37.880000000000003</v>
      </c>
      <c r="Z40" s="113">
        <v>38.549999999999997</v>
      </c>
      <c r="AA40" s="111">
        <v>3928100</v>
      </c>
      <c r="AB40" s="110">
        <v>38.549999999999997</v>
      </c>
      <c r="AC40" s="2">
        <f t="shared" si="0"/>
        <v>0.73999999999999488</v>
      </c>
      <c r="AD40" s="148">
        <f t="shared" si="1"/>
        <v>1.9032513877874635E-2</v>
      </c>
    </row>
    <row r="41" spans="15:30" ht="15.75" thickTop="1" x14ac:dyDescent="0.25">
      <c r="O41" s="93">
        <v>1.1000000000000001</v>
      </c>
      <c r="P41" s="93">
        <f>O41*$Q$4</f>
        <v>46.398000000000003</v>
      </c>
      <c r="Q41" s="2"/>
      <c r="S41" s="107" t="s">
        <v>100</v>
      </c>
      <c r="T41" s="108">
        <v>43.46</v>
      </c>
      <c r="V41" s="109">
        <v>42437</v>
      </c>
      <c r="W41" s="113">
        <v>38.74</v>
      </c>
      <c r="X41" s="113">
        <v>38.9</v>
      </c>
      <c r="Y41" s="113">
        <v>37.770000000000003</v>
      </c>
      <c r="Z41" s="113">
        <v>37.83</v>
      </c>
      <c r="AA41" s="111">
        <v>3492000</v>
      </c>
      <c r="AB41" s="110">
        <v>37.83</v>
      </c>
      <c r="AC41" s="2">
        <f t="shared" si="0"/>
        <v>1.1299999999999955</v>
      </c>
      <c r="AD41" s="148">
        <f t="shared" si="1"/>
        <v>-2.800616649537524E-2</v>
      </c>
    </row>
    <row r="42" spans="15:30" x14ac:dyDescent="0.25">
      <c r="O42" s="93">
        <v>1.0900000000000001</v>
      </c>
      <c r="P42" s="93">
        <f t="shared" ref="P42:P61" si="2">O42*$Q$4</f>
        <v>45.976200000000006</v>
      </c>
      <c r="Q42" s="2"/>
      <c r="S42" s="97" t="s">
        <v>101</v>
      </c>
      <c r="T42" s="98">
        <v>42.72</v>
      </c>
      <c r="V42" s="109">
        <v>42436</v>
      </c>
      <c r="W42" s="113">
        <v>38.65</v>
      </c>
      <c r="X42" s="113">
        <v>39.090000000000003</v>
      </c>
      <c r="Y42" s="113">
        <v>38.549999999999997</v>
      </c>
      <c r="Z42" s="113">
        <v>38.92</v>
      </c>
      <c r="AA42" s="111">
        <v>2788500</v>
      </c>
      <c r="AB42" s="110">
        <v>38.92</v>
      </c>
      <c r="AC42" s="2">
        <f t="shared" si="0"/>
        <v>0.54000000000000625</v>
      </c>
      <c r="AD42" s="148">
        <f t="shared" si="1"/>
        <v>4.9057578104829691E-3</v>
      </c>
    </row>
    <row r="43" spans="15:30" x14ac:dyDescent="0.25">
      <c r="O43" s="93">
        <v>1.08</v>
      </c>
      <c r="P43" s="93">
        <f t="shared" si="2"/>
        <v>45.554400000000001</v>
      </c>
      <c r="Q43" s="2"/>
      <c r="S43" s="97" t="s">
        <v>102</v>
      </c>
      <c r="T43" s="98" t="s">
        <v>335</v>
      </c>
      <c r="V43" s="109">
        <v>42433</v>
      </c>
      <c r="W43" s="113">
        <v>38.229999999999997</v>
      </c>
      <c r="X43" s="113">
        <v>39.17</v>
      </c>
      <c r="Y43" s="113">
        <v>38.130000000000003</v>
      </c>
      <c r="Z43" s="113">
        <v>38.729999999999997</v>
      </c>
      <c r="AA43" s="111">
        <v>4652100</v>
      </c>
      <c r="AB43" s="110">
        <v>38.729999999999997</v>
      </c>
      <c r="AC43" s="2">
        <f t="shared" si="0"/>
        <v>1.0399999999999991</v>
      </c>
      <c r="AD43" s="148">
        <f t="shared" si="1"/>
        <v>1.09631949882536E-2</v>
      </c>
    </row>
    <row r="44" spans="15:30" x14ac:dyDescent="0.25">
      <c r="O44" s="93">
        <v>1.07</v>
      </c>
      <c r="P44" s="93">
        <f t="shared" si="2"/>
        <v>45.132600000000004</v>
      </c>
      <c r="Q44" s="2"/>
      <c r="S44" s="97" t="s">
        <v>103</v>
      </c>
      <c r="T44" s="98" t="s">
        <v>336</v>
      </c>
      <c r="V44" s="109">
        <v>42432</v>
      </c>
      <c r="W44" s="113">
        <v>36.799999999999997</v>
      </c>
      <c r="X44" s="113">
        <v>38.369999999999997</v>
      </c>
      <c r="Y44" s="113">
        <v>36.78</v>
      </c>
      <c r="Z44" s="113">
        <v>38.31</v>
      </c>
      <c r="AA44" s="111">
        <v>5129500</v>
      </c>
      <c r="AB44" s="110">
        <v>38.31</v>
      </c>
      <c r="AC44" s="2">
        <f t="shared" si="0"/>
        <v>1.5899999999999963</v>
      </c>
      <c r="AD44" s="148">
        <f t="shared" si="1"/>
        <v>4.1598694942903691E-2</v>
      </c>
    </row>
    <row r="45" spans="15:30" x14ac:dyDescent="0.25">
      <c r="O45" s="93">
        <v>1.06</v>
      </c>
      <c r="P45" s="93">
        <f t="shared" si="2"/>
        <v>44.710799999999999</v>
      </c>
      <c r="Q45" s="2"/>
      <c r="S45" s="97" t="s">
        <v>104</v>
      </c>
      <c r="T45" s="98">
        <v>46.47</v>
      </c>
      <c r="V45" s="109">
        <v>42431</v>
      </c>
      <c r="W45" s="113">
        <v>36.450000000000003</v>
      </c>
      <c r="X45" s="113">
        <v>37.049999999999997</v>
      </c>
      <c r="Y45" s="113">
        <v>36.42</v>
      </c>
      <c r="Z45" s="113">
        <v>36.78</v>
      </c>
      <c r="AA45" s="111">
        <v>3123300</v>
      </c>
      <c r="AB45" s="110">
        <v>36.78</v>
      </c>
      <c r="AC45" s="2">
        <f t="shared" si="0"/>
        <v>0.62999999999999545</v>
      </c>
      <c r="AD45" s="148">
        <f t="shared" si="1"/>
        <v>3.8209606986898681E-3</v>
      </c>
    </row>
    <row r="46" spans="15:30" x14ac:dyDescent="0.25">
      <c r="O46" s="93">
        <v>1.05</v>
      </c>
      <c r="P46" s="93">
        <f t="shared" si="2"/>
        <v>44.289000000000001</v>
      </c>
      <c r="Q46" s="2"/>
      <c r="S46" s="97" t="s">
        <v>105</v>
      </c>
      <c r="T46" s="98">
        <v>1.52677</v>
      </c>
      <c r="V46" s="109">
        <v>42430</v>
      </c>
      <c r="W46" s="113">
        <v>36.020000000000003</v>
      </c>
      <c r="X46" s="113">
        <v>36.909999999999997</v>
      </c>
      <c r="Y46" s="113">
        <v>35.93</v>
      </c>
      <c r="Z46" s="113">
        <v>36.64</v>
      </c>
      <c r="AA46" s="111">
        <v>3639800</v>
      </c>
      <c r="AB46" s="110">
        <v>36.64</v>
      </c>
      <c r="AC46" s="2">
        <f t="shared" si="0"/>
        <v>0.97999999999999687</v>
      </c>
      <c r="AD46" s="148">
        <f t="shared" si="1"/>
        <v>2.6330532212885061E-2</v>
      </c>
    </row>
    <row r="47" spans="15:30" x14ac:dyDescent="0.25">
      <c r="O47" s="93">
        <v>1.04</v>
      </c>
      <c r="P47" s="93">
        <f t="shared" si="2"/>
        <v>43.867200000000004</v>
      </c>
      <c r="Q47" s="2"/>
      <c r="S47" s="97" t="s">
        <v>106</v>
      </c>
      <c r="T47" s="99" t="s">
        <v>284</v>
      </c>
      <c r="V47" s="109">
        <v>42429</v>
      </c>
      <c r="W47" s="113">
        <v>35.200000000000003</v>
      </c>
      <c r="X47" s="113">
        <v>36.200000000000003</v>
      </c>
      <c r="Y47" s="113">
        <v>35.159999999999997</v>
      </c>
      <c r="Z47" s="113">
        <v>35.700000000000003</v>
      </c>
      <c r="AA47" s="111">
        <v>4242700</v>
      </c>
      <c r="AB47" s="110">
        <v>35.700000000000003</v>
      </c>
      <c r="AC47" s="2">
        <f t="shared" si="0"/>
        <v>1.0400000000000063</v>
      </c>
      <c r="AD47" s="148">
        <f t="shared" si="1"/>
        <v>1.3053348467650494E-2</v>
      </c>
    </row>
    <row r="48" spans="15:30" x14ac:dyDescent="0.25">
      <c r="O48" s="93">
        <v>1.03</v>
      </c>
      <c r="P48" s="93">
        <f t="shared" si="2"/>
        <v>43.445399999999999</v>
      </c>
      <c r="Q48" s="2"/>
      <c r="S48" s="97"/>
      <c r="T48" s="98"/>
      <c r="V48" s="109">
        <v>42426</v>
      </c>
      <c r="W48" s="113">
        <v>35</v>
      </c>
      <c r="X48" s="113">
        <v>35.5</v>
      </c>
      <c r="Y48" s="113">
        <v>34.97</v>
      </c>
      <c r="Z48" s="113">
        <v>35.24</v>
      </c>
      <c r="AA48" s="111">
        <v>3335400</v>
      </c>
      <c r="AB48" s="110">
        <v>35.24</v>
      </c>
      <c r="AC48" s="2">
        <f t="shared" si="0"/>
        <v>0.53000000000000114</v>
      </c>
      <c r="AD48" s="148">
        <f t="shared" si="1"/>
        <v>1.293475136533484E-2</v>
      </c>
    </row>
    <row r="49" spans="15:30" x14ac:dyDescent="0.25">
      <c r="O49" s="93">
        <v>1.02</v>
      </c>
      <c r="P49" s="93">
        <f t="shared" si="2"/>
        <v>43.023600000000002</v>
      </c>
      <c r="Q49" s="2"/>
      <c r="S49" s="97" t="s">
        <v>107</v>
      </c>
      <c r="T49" s="98" t="s">
        <v>337</v>
      </c>
      <c r="V49" s="109">
        <v>42425</v>
      </c>
      <c r="W49" s="113">
        <v>34.78</v>
      </c>
      <c r="X49" s="113">
        <v>34.950000000000003</v>
      </c>
      <c r="Y49" s="113">
        <v>34.31</v>
      </c>
      <c r="Z49" s="113">
        <v>34.79</v>
      </c>
      <c r="AA49" s="111">
        <v>3083900</v>
      </c>
      <c r="AB49" s="110">
        <v>34.79</v>
      </c>
      <c r="AC49" s="2">
        <f t="shared" si="0"/>
        <v>0.64000000000000057</v>
      </c>
      <c r="AD49" s="148">
        <f t="shared" si="1"/>
        <v>2.3048112935752929E-3</v>
      </c>
    </row>
    <row r="50" spans="15:30" x14ac:dyDescent="0.25">
      <c r="O50" s="93">
        <v>1.01</v>
      </c>
      <c r="P50" s="93">
        <f t="shared" si="2"/>
        <v>42.601799999999997</v>
      </c>
      <c r="Q50" s="2"/>
      <c r="S50" s="97" t="s">
        <v>108</v>
      </c>
      <c r="T50" s="98" t="s">
        <v>338</v>
      </c>
      <c r="V50" s="109">
        <v>42424</v>
      </c>
      <c r="W50" s="113">
        <v>33.99</v>
      </c>
      <c r="X50" s="113">
        <v>34.86</v>
      </c>
      <c r="Y50" s="113">
        <v>33.799999999999997</v>
      </c>
      <c r="Z50" s="113">
        <v>34.71</v>
      </c>
      <c r="AA50" s="111">
        <v>3610800</v>
      </c>
      <c r="AB50" s="110">
        <v>34.71</v>
      </c>
      <c r="AC50" s="2">
        <f t="shared" si="0"/>
        <v>1.0600000000000023</v>
      </c>
      <c r="AD50" s="148">
        <f t="shared" si="1"/>
        <v>1.5209125475285301E-2</v>
      </c>
    </row>
    <row r="51" spans="15:30" x14ac:dyDescent="0.25">
      <c r="O51" s="93">
        <v>1</v>
      </c>
      <c r="P51" s="93">
        <f t="shared" si="2"/>
        <v>42.18</v>
      </c>
      <c r="Q51" s="2"/>
      <c r="S51" s="97" t="s">
        <v>109</v>
      </c>
      <c r="T51" s="100">
        <v>4441900</v>
      </c>
      <c r="V51" s="109">
        <v>42423</v>
      </c>
      <c r="W51" s="113">
        <v>34.18</v>
      </c>
      <c r="X51" s="113">
        <v>34.31</v>
      </c>
      <c r="Y51" s="113">
        <v>33.76</v>
      </c>
      <c r="Z51" s="113">
        <v>34.19</v>
      </c>
      <c r="AA51" s="111">
        <v>3749900</v>
      </c>
      <c r="AB51" s="110">
        <v>34.19</v>
      </c>
      <c r="AC51" s="2">
        <f t="shared" si="0"/>
        <v>0.55000000000000426</v>
      </c>
      <c r="AD51" s="148">
        <f t="shared" si="1"/>
        <v>-4.6579330422126253E-3</v>
      </c>
    </row>
    <row r="52" spans="15:30" x14ac:dyDescent="0.25">
      <c r="O52" s="93">
        <v>0.99</v>
      </c>
      <c r="P52" s="93">
        <f t="shared" si="2"/>
        <v>41.758200000000002</v>
      </c>
      <c r="Q52" s="2"/>
      <c r="S52" s="97" t="s">
        <v>112</v>
      </c>
      <c r="T52" s="100">
        <v>4035030</v>
      </c>
      <c r="V52" s="109">
        <v>42422</v>
      </c>
      <c r="W52" s="113">
        <v>34.43</v>
      </c>
      <c r="X52" s="113">
        <v>34.5</v>
      </c>
      <c r="Y52" s="113">
        <v>34.08</v>
      </c>
      <c r="Z52" s="113">
        <v>34.35</v>
      </c>
      <c r="AA52" s="111">
        <v>4028100</v>
      </c>
      <c r="AB52" s="110">
        <v>34.35</v>
      </c>
      <c r="AC52" s="2">
        <f t="shared" si="0"/>
        <v>0.42000000000000171</v>
      </c>
      <c r="AD52" s="148">
        <f t="shared" si="1"/>
        <v>9.9970596883269813E-3</v>
      </c>
    </row>
    <row r="53" spans="15:30" x14ac:dyDescent="0.25">
      <c r="O53" s="93">
        <v>0.98</v>
      </c>
      <c r="P53" s="93">
        <f t="shared" si="2"/>
        <v>41.336399999999998</v>
      </c>
      <c r="Q53" s="2"/>
      <c r="S53" s="97" t="s">
        <v>110</v>
      </c>
      <c r="T53" s="98" t="s">
        <v>339</v>
      </c>
      <c r="V53" s="109">
        <v>42419</v>
      </c>
      <c r="W53" s="113">
        <v>34.81</v>
      </c>
      <c r="X53" s="113">
        <v>34.81</v>
      </c>
      <c r="Y53" s="113">
        <v>33.43</v>
      </c>
      <c r="Z53" s="113">
        <v>34.01</v>
      </c>
      <c r="AA53" s="111">
        <v>5873900</v>
      </c>
      <c r="AB53" s="110">
        <v>34.01</v>
      </c>
      <c r="AC53" s="2">
        <f t="shared" si="0"/>
        <v>1.3800000000000026</v>
      </c>
      <c r="AD53" s="148">
        <f t="shared" si="1"/>
        <v>-3.7089467723669389E-2</v>
      </c>
    </row>
    <row r="54" spans="15:30" x14ac:dyDescent="0.25">
      <c r="O54" s="93">
        <v>0.97</v>
      </c>
      <c r="P54" s="93">
        <f t="shared" si="2"/>
        <v>40.9146</v>
      </c>
      <c r="S54" s="97" t="s">
        <v>113</v>
      </c>
      <c r="T54" s="98">
        <v>18.91</v>
      </c>
      <c r="V54" s="109">
        <v>42418</v>
      </c>
      <c r="W54" s="113">
        <v>35.54</v>
      </c>
      <c r="X54" s="113">
        <v>35.61</v>
      </c>
      <c r="Y54" s="113">
        <v>35.03</v>
      </c>
      <c r="Z54" s="113">
        <v>35.32</v>
      </c>
      <c r="AA54" s="111">
        <v>2970400</v>
      </c>
      <c r="AB54" s="110">
        <v>35.32</v>
      </c>
      <c r="AC54" s="2">
        <f t="shared" si="0"/>
        <v>0.57999999999999829</v>
      </c>
      <c r="AD54" s="148">
        <f t="shared" si="1"/>
        <v>-7.307476110174238E-3</v>
      </c>
    </row>
    <row r="55" spans="15:30" x14ac:dyDescent="0.25">
      <c r="O55" s="93">
        <v>0.96</v>
      </c>
      <c r="P55" s="93">
        <f t="shared" si="2"/>
        <v>40.492799999999995</v>
      </c>
      <c r="S55" s="97" t="s">
        <v>114</v>
      </c>
      <c r="T55" s="98">
        <v>2.23</v>
      </c>
      <c r="V55" s="109">
        <v>42417</v>
      </c>
      <c r="W55" s="113">
        <v>35.299999999999997</v>
      </c>
      <c r="X55" s="113">
        <v>36.17</v>
      </c>
      <c r="Y55" s="113">
        <v>35.26</v>
      </c>
      <c r="Z55" s="113">
        <v>35.58</v>
      </c>
      <c r="AA55" s="111">
        <v>4466400</v>
      </c>
      <c r="AB55" s="110">
        <v>35.58</v>
      </c>
      <c r="AC55" s="2">
        <f t="shared" si="0"/>
        <v>0.91000000000000369</v>
      </c>
      <c r="AD55" s="148">
        <f t="shared" si="1"/>
        <v>1.3675213675213627E-2</v>
      </c>
    </row>
    <row r="56" spans="15:30" x14ac:dyDescent="0.25">
      <c r="O56" s="93">
        <v>0.95</v>
      </c>
      <c r="P56" s="93">
        <f t="shared" si="2"/>
        <v>40.070999999999998</v>
      </c>
      <c r="S56" s="97" t="s">
        <v>111</v>
      </c>
      <c r="T56" s="98" t="s">
        <v>285</v>
      </c>
      <c r="V56" s="109">
        <v>42416</v>
      </c>
      <c r="W56" s="113">
        <v>34.549999999999997</v>
      </c>
      <c r="X56" s="113">
        <v>35.14</v>
      </c>
      <c r="Y56" s="113">
        <v>34.22</v>
      </c>
      <c r="Z56" s="113">
        <v>35.1</v>
      </c>
      <c r="AA56" s="111">
        <v>3380500</v>
      </c>
      <c r="AB56" s="110">
        <v>35.1</v>
      </c>
      <c r="AC56" s="2">
        <f t="shared" si="0"/>
        <v>0.92000000000000171</v>
      </c>
      <c r="AD56" s="148">
        <f t="shared" si="1"/>
        <v>2.7517564402810502E-2</v>
      </c>
    </row>
    <row r="57" spans="15:30" x14ac:dyDescent="0.25">
      <c r="O57" s="93">
        <v>0.94</v>
      </c>
      <c r="P57" s="93">
        <f t="shared" si="2"/>
        <v>39.6492</v>
      </c>
      <c r="V57" s="109">
        <v>42412</v>
      </c>
      <c r="W57" s="113">
        <v>33.57</v>
      </c>
      <c r="X57" s="113">
        <v>35.15</v>
      </c>
      <c r="Y57" s="113">
        <v>33.520000000000003</v>
      </c>
      <c r="Z57" s="113">
        <v>34.159999999999997</v>
      </c>
      <c r="AA57" s="111">
        <v>6366300</v>
      </c>
      <c r="AB57" s="110">
        <v>34.159999999999997</v>
      </c>
      <c r="AC57" s="2">
        <f t="shared" si="0"/>
        <v>1.6299999999999955</v>
      </c>
      <c r="AD57" s="148">
        <f t="shared" si="1"/>
        <v>3.1400966183574797E-2</v>
      </c>
    </row>
    <row r="58" spans="15:30" x14ac:dyDescent="0.25">
      <c r="O58" s="93">
        <v>0.93</v>
      </c>
      <c r="P58" s="93">
        <f t="shared" si="2"/>
        <v>39.227400000000003</v>
      </c>
      <c r="V58" s="109">
        <v>42411</v>
      </c>
      <c r="W58" s="113">
        <v>33.85</v>
      </c>
      <c r="X58" s="113">
        <v>34.130000000000003</v>
      </c>
      <c r="Y58" s="113">
        <v>32.86</v>
      </c>
      <c r="Z58" s="113">
        <v>33.119999999999997</v>
      </c>
      <c r="AA58" s="111">
        <v>5885500</v>
      </c>
      <c r="AB58" s="110">
        <v>33.119999999999997</v>
      </c>
      <c r="AC58" s="2">
        <f t="shared" si="0"/>
        <v>1.2700000000000031</v>
      </c>
      <c r="AD58" s="148" t="e">
        <f t="shared" si="1"/>
        <v>#DIV/0!</v>
      </c>
    </row>
    <row r="59" spans="15:30" x14ac:dyDescent="0.25">
      <c r="O59" s="93">
        <v>0.92</v>
      </c>
      <c r="P59" s="93">
        <f t="shared" si="2"/>
        <v>38.805599999999998</v>
      </c>
      <c r="V59" s="109">
        <v>42411</v>
      </c>
      <c r="W59" s="113" t="s">
        <v>195</v>
      </c>
      <c r="X59" s="113"/>
      <c r="Y59" s="113"/>
      <c r="Z59" s="113"/>
      <c r="AA59" s="111"/>
      <c r="AB59" s="110"/>
      <c r="AC59" s="2">
        <f t="shared" si="0"/>
        <v>0</v>
      </c>
      <c r="AD59" s="148">
        <f t="shared" si="1"/>
        <v>-1</v>
      </c>
    </row>
    <row r="60" spans="15:30" x14ac:dyDescent="0.25">
      <c r="O60" s="93">
        <v>0.91</v>
      </c>
      <c r="P60" s="93">
        <f t="shared" si="2"/>
        <v>38.383800000000001</v>
      </c>
      <c r="V60" s="109">
        <v>42410</v>
      </c>
      <c r="W60" s="113">
        <v>35.270000000000003</v>
      </c>
      <c r="X60" s="113">
        <v>36.119999999999997</v>
      </c>
      <c r="Y60" s="113">
        <v>34.700000000000003</v>
      </c>
      <c r="Z60" s="113">
        <v>34.78</v>
      </c>
      <c r="AA60" s="111">
        <v>7779000</v>
      </c>
      <c r="AB60" s="110">
        <v>34.340000000000003</v>
      </c>
      <c r="AC60" s="2">
        <f t="shared" si="0"/>
        <v>1.4199999999999946</v>
      </c>
      <c r="AD60" s="148">
        <f t="shared" si="1"/>
        <v>-1.0089362928797807E-2</v>
      </c>
    </row>
    <row r="61" spans="15:30" x14ac:dyDescent="0.25">
      <c r="O61" s="93">
        <v>0.9</v>
      </c>
      <c r="P61" s="93">
        <f t="shared" si="2"/>
        <v>37.962000000000003</v>
      </c>
      <c r="V61" s="109">
        <v>42409</v>
      </c>
      <c r="W61" s="113">
        <v>34.01</v>
      </c>
      <c r="X61" s="113">
        <v>35.200000000000003</v>
      </c>
      <c r="Y61" s="113">
        <v>33.75</v>
      </c>
      <c r="Z61" s="113">
        <v>35.130000000000003</v>
      </c>
      <c r="AA61" s="111">
        <v>6144000</v>
      </c>
      <c r="AB61" s="110">
        <v>34.69</v>
      </c>
      <c r="AC61" s="2">
        <f t="shared" si="0"/>
        <v>1.4500000000000028</v>
      </c>
      <c r="AD61" s="148">
        <f t="shared" si="1"/>
        <v>2.2399056881815538E-2</v>
      </c>
    </row>
    <row r="62" spans="15:30" x14ac:dyDescent="0.25">
      <c r="V62" s="109">
        <v>42408</v>
      </c>
      <c r="W62" s="113">
        <v>34.5</v>
      </c>
      <c r="X62" s="113">
        <v>34.61</v>
      </c>
      <c r="Y62" s="113">
        <v>33.72</v>
      </c>
      <c r="Z62" s="113">
        <v>34.36</v>
      </c>
      <c r="AA62" s="111">
        <v>4257100</v>
      </c>
      <c r="AB62" s="110">
        <v>33.93</v>
      </c>
      <c r="AC62" s="2">
        <f t="shared" si="0"/>
        <v>0.89000000000000057</v>
      </c>
      <c r="AD62" s="148">
        <f t="shared" si="1"/>
        <v>-1.7376194613379692E-2</v>
      </c>
    </row>
    <row r="63" spans="15:30" x14ac:dyDescent="0.25">
      <c r="V63" s="109">
        <v>42405</v>
      </c>
      <c r="W63" s="113">
        <v>35.06</v>
      </c>
      <c r="X63" s="113">
        <v>35.36</v>
      </c>
      <c r="Y63" s="113">
        <v>34.81</v>
      </c>
      <c r="Z63" s="113">
        <v>34.97</v>
      </c>
      <c r="AA63" s="111">
        <v>6531400</v>
      </c>
      <c r="AB63" s="110">
        <v>34.53</v>
      </c>
      <c r="AC63" s="2">
        <f t="shared" si="0"/>
        <v>0.54999999999999716</v>
      </c>
      <c r="AD63" s="148">
        <f t="shared" si="1"/>
        <v>-2.8876696505920618E-3</v>
      </c>
    </row>
    <row r="64" spans="15:30" x14ac:dyDescent="0.25">
      <c r="V64" s="109">
        <v>42404</v>
      </c>
      <c r="W64" s="113">
        <v>34.229999999999997</v>
      </c>
      <c r="X64" s="113">
        <v>35.39</v>
      </c>
      <c r="Y64" s="113">
        <v>33.9</v>
      </c>
      <c r="Z64" s="113">
        <v>35.07</v>
      </c>
      <c r="AA64" s="111">
        <v>6493900</v>
      </c>
      <c r="AB64" s="110">
        <v>34.630000000000003</v>
      </c>
      <c r="AC64" s="2">
        <f t="shared" si="0"/>
        <v>1.490000000000002</v>
      </c>
      <c r="AD64" s="148">
        <f t="shared" si="1"/>
        <v>2.637818612922338E-2</v>
      </c>
    </row>
    <row r="65" spans="22:30" x14ac:dyDescent="0.25">
      <c r="V65" s="109">
        <v>42403</v>
      </c>
      <c r="W65" s="113">
        <v>34.700000000000003</v>
      </c>
      <c r="X65" s="113">
        <v>35.479999999999997</v>
      </c>
      <c r="Y65" s="113">
        <v>33.06</v>
      </c>
      <c r="Z65" s="113">
        <v>34.17</v>
      </c>
      <c r="AA65" s="111">
        <v>8870700</v>
      </c>
      <c r="AB65" s="110">
        <v>33.74</v>
      </c>
      <c r="AC65" s="2">
        <f t="shared" si="0"/>
        <v>2.4199999999999946</v>
      </c>
      <c r="AD65" s="148">
        <f t="shared" si="1"/>
        <v>9.2731079868382249E-3</v>
      </c>
    </row>
    <row r="66" spans="22:30" x14ac:dyDescent="0.25">
      <c r="V66" s="109">
        <v>42402</v>
      </c>
      <c r="W66" s="113">
        <v>34.08</v>
      </c>
      <c r="X66" s="113">
        <v>34.090000000000003</v>
      </c>
      <c r="Y66" s="113">
        <v>33.479999999999997</v>
      </c>
      <c r="Z66" s="113">
        <v>33.86</v>
      </c>
      <c r="AA66" s="111">
        <v>5374200</v>
      </c>
      <c r="AB66" s="110">
        <v>33.43</v>
      </c>
      <c r="AC66" s="2">
        <f t="shared" si="0"/>
        <v>0.61000000000000654</v>
      </c>
      <c r="AD66" s="148">
        <f t="shared" si="1"/>
        <v>-6.8330362448008053E-3</v>
      </c>
    </row>
    <row r="67" spans="22:30" x14ac:dyDescent="0.25">
      <c r="V67" s="109">
        <v>42401</v>
      </c>
      <c r="W67" s="113">
        <v>34.03</v>
      </c>
      <c r="X67" s="113">
        <v>34.33</v>
      </c>
      <c r="Y67" s="113">
        <v>33.51</v>
      </c>
      <c r="Z67" s="113">
        <v>34.090000000000003</v>
      </c>
      <c r="AA67" s="111">
        <v>5573900</v>
      </c>
      <c r="AB67" s="110">
        <v>33.659999999999997</v>
      </c>
      <c r="AC67" s="2">
        <f>X67-Y67</f>
        <v>0.82000000000000028</v>
      </c>
      <c r="AD67" s="148">
        <f>AB67/AB68-1</f>
        <v>-3.5523978685614299E-3</v>
      </c>
    </row>
    <row r="68" spans="22:30" x14ac:dyDescent="0.25">
      <c r="V68" s="109">
        <v>42398</v>
      </c>
      <c r="W68" s="113">
        <v>32.880000000000003</v>
      </c>
      <c r="X68" s="113">
        <v>34.22</v>
      </c>
      <c r="Y68" s="113">
        <v>32.83</v>
      </c>
      <c r="Z68" s="113">
        <v>34.21</v>
      </c>
      <c r="AA68" s="111">
        <v>6266000</v>
      </c>
      <c r="AB68" s="110">
        <v>33.78</v>
      </c>
      <c r="AC68" s="2">
        <f>X68-Y68</f>
        <v>1.3900000000000006</v>
      </c>
      <c r="AD68" s="148" t="e">
        <f>AB68/#REF!-1</f>
        <v>#REF!</v>
      </c>
    </row>
    <row r="69" spans="22:30" x14ac:dyDescent="0.25">
      <c r="V69" s="109" t="s">
        <v>124</v>
      </c>
      <c r="W69" s="113"/>
      <c r="X69" s="113"/>
      <c r="Y69" s="113"/>
      <c r="Z69" s="113"/>
      <c r="AA69" s="111"/>
      <c r="AB69" s="110"/>
      <c r="AC69" s="2" t="e">
        <f>#REF!-#REF!</f>
        <v>#REF!</v>
      </c>
      <c r="AD69" s="148" t="e">
        <f>#REF!/AB69-1</f>
        <v>#REF!</v>
      </c>
    </row>
  </sheetData>
  <mergeCells count="1">
    <mergeCell ref="O40:P40"/>
  </mergeCells>
  <conditionalFormatting sqref="Q7">
    <cfRule type="expression" dxfId="385" priority="17">
      <formula>Q7&gt;0</formula>
    </cfRule>
    <cfRule type="expression" dxfId="38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6:F18">
    <cfRule type="expression" dxfId="383" priority="7">
      <formula>F16&gt;0</formula>
    </cfRule>
    <cfRule type="expression" dxfId="382" priority="8">
      <formula>F16&lt;0</formula>
    </cfRule>
  </conditionalFormatting>
  <conditionalFormatting sqref="H16:H18">
    <cfRule type="expression" dxfId="381" priority="5">
      <formula>H16&gt;0</formula>
    </cfRule>
    <cfRule type="expression" dxfId="380" priority="6">
      <formula>H16&lt;0</formula>
    </cfRule>
  </conditionalFormatting>
  <conditionalFormatting sqref="F12:F15">
    <cfRule type="expression" dxfId="379" priority="3">
      <formula>F12&gt;0</formula>
    </cfRule>
    <cfRule type="expression" dxfId="378" priority="4">
      <formula>F12&lt;0</formula>
    </cfRule>
  </conditionalFormatting>
  <conditionalFormatting sqref="H12:H15">
    <cfRule type="expression" dxfId="377" priority="1">
      <formula>H12&gt;0</formula>
    </cfRule>
    <cfRule type="expression" dxfId="376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3.7109375" style="96" customWidth="1"/>
    <col min="20" max="20" width="17.5703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116</v>
      </c>
      <c r="W1" s="112" t="s">
        <v>117</v>
      </c>
      <c r="X1" s="112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13" t="s">
        <v>129</v>
      </c>
      <c r="AD1" s="13" t="s">
        <v>131</v>
      </c>
    </row>
    <row r="2" spans="1:30" x14ac:dyDescent="0.25">
      <c r="A2" s="6" t="s">
        <v>27</v>
      </c>
      <c r="B2" s="1">
        <v>42164</v>
      </c>
      <c r="C2" s="7">
        <v>30</v>
      </c>
      <c r="D2" s="47">
        <v>32.200000000000003</v>
      </c>
      <c r="E2" s="47">
        <v>0</v>
      </c>
      <c r="F2" s="47">
        <f>C2*D2</f>
        <v>966.00000000000011</v>
      </c>
      <c r="G2" s="130">
        <v>42247</v>
      </c>
      <c r="H2" s="80">
        <v>100</v>
      </c>
      <c r="I2" s="50">
        <v>27.15</v>
      </c>
      <c r="J2" s="50">
        <v>0.05</v>
      </c>
      <c r="K2" s="9">
        <f t="shared" ref="K2:K10" si="0">H2*I2-J2</f>
        <v>2714.95</v>
      </c>
      <c r="L2" s="1">
        <v>42248</v>
      </c>
      <c r="M2" s="85">
        <v>156</v>
      </c>
      <c r="O2" s="13" t="s">
        <v>57</v>
      </c>
      <c r="Q2">
        <f>C23-H23</f>
        <v>0</v>
      </c>
      <c r="S2" s="124"/>
      <c r="T2" s="20"/>
      <c r="U2" s="20"/>
      <c r="V2" s="109">
        <v>42493</v>
      </c>
      <c r="W2" s="113">
        <v>30.41</v>
      </c>
      <c r="X2" s="113">
        <v>30.56</v>
      </c>
      <c r="Y2" s="113">
        <v>30.09</v>
      </c>
      <c r="Z2" s="113">
        <v>30.36</v>
      </c>
      <c r="AA2" s="111">
        <v>26923100</v>
      </c>
      <c r="AB2" s="110">
        <v>30.36</v>
      </c>
      <c r="AC2" s="2">
        <f>X2-Y2</f>
        <v>0.46999999999999886</v>
      </c>
      <c r="AD2" s="148">
        <f>AB2/AB3-1</f>
        <v>-8.1672655994773358E-3</v>
      </c>
    </row>
    <row r="3" spans="1:30" x14ac:dyDescent="0.25">
      <c r="A3" s="26" t="s">
        <v>71</v>
      </c>
      <c r="B3" s="1">
        <v>42166</v>
      </c>
      <c r="C3" s="253">
        <v>30</v>
      </c>
      <c r="D3" s="254">
        <v>31.3</v>
      </c>
      <c r="E3" s="254">
        <v>0</v>
      </c>
      <c r="F3" s="254">
        <f t="shared" ref="F3:F18" si="1">C3*D3</f>
        <v>939</v>
      </c>
      <c r="G3" s="1">
        <v>42263</v>
      </c>
      <c r="H3" s="9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 s="2">
        <v>26.4</v>
      </c>
      <c r="O3" s="13" t="s">
        <v>58</v>
      </c>
      <c r="Q3" s="2">
        <f>IF(Q2=0, Q4, (F23-K23-M23)/Q2)</f>
        <v>30.36</v>
      </c>
      <c r="S3" s="125"/>
      <c r="T3" s="20"/>
      <c r="U3" s="20"/>
      <c r="V3" s="109">
        <v>42492</v>
      </c>
      <c r="W3" s="113">
        <v>30.45</v>
      </c>
      <c r="X3" s="113">
        <v>30.69</v>
      </c>
      <c r="Y3" s="113">
        <v>30.36</v>
      </c>
      <c r="Z3" s="113">
        <v>30.61</v>
      </c>
      <c r="AA3" s="111">
        <v>20960900</v>
      </c>
      <c r="AB3" s="110">
        <v>30.61</v>
      </c>
      <c r="AC3" s="2">
        <f t="shared" ref="AC3:AC66" si="2">X3-Y3</f>
        <v>0.33000000000000185</v>
      </c>
      <c r="AD3" s="148">
        <f t="shared" ref="AD3:AD66" si="3">AB3/AB4-1</f>
        <v>1.0898282694848049E-2</v>
      </c>
    </row>
    <row r="4" spans="1:30" x14ac:dyDescent="0.25">
      <c r="B4" s="1">
        <v>42186</v>
      </c>
      <c r="C4" s="7">
        <v>140</v>
      </c>
      <c r="D4" s="47">
        <v>31.1</v>
      </c>
      <c r="E4" s="47">
        <v>0</v>
      </c>
      <c r="F4" s="47">
        <f t="shared" si="1"/>
        <v>4354</v>
      </c>
      <c r="G4" s="1">
        <v>42263</v>
      </c>
      <c r="H4" s="92">
        <v>180</v>
      </c>
      <c r="I4" s="7">
        <v>29.49</v>
      </c>
      <c r="J4" s="47">
        <v>0.09</v>
      </c>
      <c r="K4" s="50">
        <f t="shared" si="0"/>
        <v>5308.11</v>
      </c>
      <c r="O4" s="13" t="s">
        <v>66</v>
      </c>
      <c r="Q4" s="59">
        <v>30.36</v>
      </c>
      <c r="V4" s="109">
        <v>42489</v>
      </c>
      <c r="W4" s="113">
        <v>30.86</v>
      </c>
      <c r="X4" s="113">
        <v>30.87</v>
      </c>
      <c r="Y4" s="113">
        <v>30.1</v>
      </c>
      <c r="Z4" s="113">
        <v>30.28</v>
      </c>
      <c r="AA4" s="111">
        <v>36303300</v>
      </c>
      <c r="AB4" s="110">
        <v>30.28</v>
      </c>
      <c r="AC4" s="2">
        <f t="shared" si="2"/>
        <v>0.76999999999999957</v>
      </c>
      <c r="AD4" s="148">
        <f t="shared" si="3"/>
        <v>-2.6679524268723775E-2</v>
      </c>
    </row>
    <row r="5" spans="1:30" x14ac:dyDescent="0.25">
      <c r="B5" s="1">
        <v>42186</v>
      </c>
      <c r="C5" s="7">
        <v>200</v>
      </c>
      <c r="D5" s="47">
        <v>30.9</v>
      </c>
      <c r="E5" s="47">
        <v>0</v>
      </c>
      <c r="F5" s="47">
        <f t="shared" si="1"/>
        <v>6180</v>
      </c>
      <c r="G5" s="1">
        <v>42282</v>
      </c>
      <c r="H5" s="92">
        <v>710</v>
      </c>
      <c r="I5" s="7">
        <v>30.05</v>
      </c>
      <c r="J5" s="47">
        <v>0.39</v>
      </c>
      <c r="K5" s="50">
        <f t="shared" si="0"/>
        <v>21335.11</v>
      </c>
      <c r="O5" s="13" t="s">
        <v>67</v>
      </c>
      <c r="Q5" s="3">
        <f>Q4*Q2</f>
        <v>0</v>
      </c>
      <c r="S5" s="95"/>
      <c r="V5" s="109">
        <v>42488</v>
      </c>
      <c r="W5" s="113">
        <v>31.45</v>
      </c>
      <c r="X5" s="113">
        <v>31.71</v>
      </c>
      <c r="Y5" s="113">
        <v>31.03</v>
      </c>
      <c r="Z5" s="113">
        <v>31.11</v>
      </c>
      <c r="AA5" s="111">
        <v>25045400</v>
      </c>
      <c r="AB5" s="110">
        <v>31.11</v>
      </c>
      <c r="AC5" s="2">
        <f t="shared" si="2"/>
        <v>0.67999999999999972</v>
      </c>
      <c r="AD5" s="148">
        <f t="shared" si="3"/>
        <v>-2.0157480314960674E-2</v>
      </c>
    </row>
    <row r="6" spans="1:30" x14ac:dyDescent="0.25">
      <c r="B6" s="1">
        <v>42194</v>
      </c>
      <c r="C6" s="7">
        <v>100</v>
      </c>
      <c r="D6" s="47">
        <v>29.8</v>
      </c>
      <c r="E6" s="47">
        <v>0</v>
      </c>
      <c r="F6" s="47">
        <f t="shared" si="1"/>
        <v>2980</v>
      </c>
      <c r="G6" s="1">
        <v>42291</v>
      </c>
      <c r="H6" s="92">
        <v>60</v>
      </c>
      <c r="I6" s="7">
        <v>32.450000000000003</v>
      </c>
      <c r="J6" s="7">
        <v>0.04</v>
      </c>
      <c r="K6" s="50">
        <f t="shared" si="0"/>
        <v>1946.9600000000003</v>
      </c>
      <c r="O6" s="13" t="s">
        <v>64</v>
      </c>
      <c r="Q6" s="2">
        <f>Q3*Q2</f>
        <v>0</v>
      </c>
      <c r="S6" s="95"/>
      <c r="V6" s="109">
        <v>42487</v>
      </c>
      <c r="W6" s="113">
        <v>31.25</v>
      </c>
      <c r="X6" s="113">
        <v>31.8</v>
      </c>
      <c r="Y6" s="113">
        <v>31.19</v>
      </c>
      <c r="Z6" s="113">
        <v>31.75</v>
      </c>
      <c r="AA6" s="111">
        <v>19872300</v>
      </c>
      <c r="AB6" s="110">
        <v>31.75</v>
      </c>
      <c r="AC6" s="2">
        <f t="shared" si="2"/>
        <v>0.60999999999999943</v>
      </c>
      <c r="AD6" s="148">
        <f t="shared" si="3"/>
        <v>1.1146496815286566E-2</v>
      </c>
    </row>
    <row r="7" spans="1:30" ht="15.75" x14ac:dyDescent="0.25">
      <c r="B7" s="1">
        <v>42207</v>
      </c>
      <c r="C7" s="7">
        <v>50</v>
      </c>
      <c r="D7" s="47">
        <v>29.32</v>
      </c>
      <c r="E7" s="47">
        <v>0</v>
      </c>
      <c r="F7" s="47">
        <f t="shared" si="1"/>
        <v>1466</v>
      </c>
      <c r="G7" s="1">
        <v>42296</v>
      </c>
      <c r="H7" s="92">
        <v>200</v>
      </c>
      <c r="I7" s="7">
        <v>32.82</v>
      </c>
      <c r="J7" s="7">
        <v>0.12</v>
      </c>
      <c r="K7" s="50">
        <f t="shared" si="0"/>
        <v>6563.88</v>
      </c>
      <c r="O7" s="13" t="s">
        <v>65</v>
      </c>
      <c r="Q7" s="2">
        <f>IF(Q2=0, K23+M23-F23,Q5-Q6)</f>
        <v>1407.5400000000009</v>
      </c>
      <c r="R7" s="216"/>
      <c r="V7" s="109">
        <v>42486</v>
      </c>
      <c r="W7" s="113">
        <v>31.39</v>
      </c>
      <c r="X7" s="113">
        <v>31.7</v>
      </c>
      <c r="Y7" s="113">
        <v>31.17</v>
      </c>
      <c r="Z7" s="113">
        <v>31.4</v>
      </c>
      <c r="AA7" s="111">
        <v>20885500</v>
      </c>
      <c r="AB7" s="110">
        <v>31.4</v>
      </c>
      <c r="AC7" s="2">
        <f t="shared" si="2"/>
        <v>0.52999999999999758</v>
      </c>
      <c r="AD7" s="148">
        <f t="shared" si="3"/>
        <v>3.1857279388325388E-4</v>
      </c>
    </row>
    <row r="8" spans="1:30" x14ac:dyDescent="0.25">
      <c r="B8" s="1">
        <v>42209</v>
      </c>
      <c r="C8" s="7">
        <v>50</v>
      </c>
      <c r="D8" s="47">
        <v>28.6</v>
      </c>
      <c r="E8" s="47">
        <v>0</v>
      </c>
      <c r="F8" s="47">
        <f t="shared" si="1"/>
        <v>1430</v>
      </c>
      <c r="G8" s="1">
        <v>42299</v>
      </c>
      <c r="H8" s="92">
        <v>80</v>
      </c>
      <c r="I8" s="7">
        <v>33.549999999999997</v>
      </c>
      <c r="J8" s="7">
        <v>0.05</v>
      </c>
      <c r="K8" s="50">
        <f t="shared" si="0"/>
        <v>2683.95</v>
      </c>
      <c r="O8" s="13" t="s">
        <v>90</v>
      </c>
      <c r="Q8" s="148">
        <f>(Q4-Q3)/Q3</f>
        <v>0</v>
      </c>
      <c r="S8" s="131"/>
      <c r="V8" s="109">
        <v>42485</v>
      </c>
      <c r="W8" s="113">
        <v>31.36</v>
      </c>
      <c r="X8" s="113">
        <v>31.5</v>
      </c>
      <c r="Y8" s="113">
        <v>31.2</v>
      </c>
      <c r="Z8" s="113">
        <v>31.39</v>
      </c>
      <c r="AA8" s="111">
        <v>19202400</v>
      </c>
      <c r="AB8" s="110">
        <v>31.39</v>
      </c>
      <c r="AC8" s="2">
        <f t="shared" si="2"/>
        <v>0.30000000000000071</v>
      </c>
      <c r="AD8" s="148">
        <f t="shared" si="3"/>
        <v>-7.901390644753481E-3</v>
      </c>
    </row>
    <row r="9" spans="1:30" x14ac:dyDescent="0.25">
      <c r="B9" s="1">
        <v>42214</v>
      </c>
      <c r="C9" s="7">
        <v>50</v>
      </c>
      <c r="D9" s="47">
        <v>28.19</v>
      </c>
      <c r="E9" s="47">
        <v>0</v>
      </c>
      <c r="F9" s="47">
        <f t="shared" si="1"/>
        <v>1409.5</v>
      </c>
      <c r="G9" s="1">
        <v>42304</v>
      </c>
      <c r="H9" s="92">
        <v>40</v>
      </c>
      <c r="I9" s="7">
        <v>34.049999999999997</v>
      </c>
      <c r="J9" s="7">
        <v>0.03</v>
      </c>
      <c r="K9" s="50">
        <f t="shared" si="0"/>
        <v>1361.97</v>
      </c>
      <c r="V9" s="109">
        <v>42482</v>
      </c>
      <c r="W9" s="113">
        <v>31.74</v>
      </c>
      <c r="X9" s="113">
        <v>31.86</v>
      </c>
      <c r="Y9" s="113">
        <v>31.22</v>
      </c>
      <c r="Z9" s="113">
        <v>31.64</v>
      </c>
      <c r="AA9" s="111">
        <v>29387100</v>
      </c>
      <c r="AB9" s="110">
        <v>31.64</v>
      </c>
      <c r="AC9" s="2">
        <f t="shared" si="2"/>
        <v>0.64000000000000057</v>
      </c>
      <c r="AD9" s="148">
        <f t="shared" si="3"/>
        <v>-1.0322177040975822E-2</v>
      </c>
    </row>
    <row r="10" spans="1:30" x14ac:dyDescent="0.25">
      <c r="B10" s="1">
        <v>42240</v>
      </c>
      <c r="C10" s="7">
        <v>100</v>
      </c>
      <c r="D10" s="47">
        <v>28.4</v>
      </c>
      <c r="E10" s="47">
        <v>0</v>
      </c>
      <c r="F10" s="47">
        <f t="shared" si="1"/>
        <v>2840</v>
      </c>
      <c r="G10" s="1">
        <v>42332</v>
      </c>
      <c r="H10" s="255">
        <v>110</v>
      </c>
      <c r="I10" s="253">
        <v>34.450000000000003</v>
      </c>
      <c r="J10" s="253">
        <v>7.0000000000000007E-2</v>
      </c>
      <c r="K10" s="256">
        <f t="shared" si="0"/>
        <v>3789.4300000000003</v>
      </c>
      <c r="V10" s="109">
        <v>42481</v>
      </c>
      <c r="W10" s="113">
        <v>31.94</v>
      </c>
      <c r="X10" s="113">
        <v>32.06</v>
      </c>
      <c r="Y10" s="113">
        <v>31.81</v>
      </c>
      <c r="Z10" s="113">
        <v>31.97</v>
      </c>
      <c r="AA10" s="111">
        <v>28166000</v>
      </c>
      <c r="AB10" s="110">
        <v>31.97</v>
      </c>
      <c r="AC10" s="2">
        <f t="shared" si="2"/>
        <v>0.25000000000000355</v>
      </c>
      <c r="AD10" s="148">
        <f t="shared" si="3"/>
        <v>-9.3750000000003553E-4</v>
      </c>
    </row>
    <row r="11" spans="1:30" x14ac:dyDescent="0.25">
      <c r="B11" s="1">
        <v>42240</v>
      </c>
      <c r="C11" s="7">
        <v>50</v>
      </c>
      <c r="D11" s="47">
        <v>28.3</v>
      </c>
      <c r="E11" s="47">
        <v>0</v>
      </c>
      <c r="F11" s="47">
        <f>C11*D11</f>
        <v>1415</v>
      </c>
      <c r="V11" s="109">
        <v>42480</v>
      </c>
      <c r="W11" s="113">
        <v>31.32</v>
      </c>
      <c r="X11" s="113">
        <v>32.26</v>
      </c>
      <c r="Y11" s="113">
        <v>31.25</v>
      </c>
      <c r="Z11" s="113">
        <v>32</v>
      </c>
      <c r="AA11" s="111">
        <v>57414500</v>
      </c>
      <c r="AB11" s="110">
        <v>32</v>
      </c>
      <c r="AC11" s="2">
        <f t="shared" si="2"/>
        <v>1.009999999999998</v>
      </c>
      <c r="AD11" s="148">
        <f t="shared" si="3"/>
        <v>1.2658227848101111E-2</v>
      </c>
    </row>
    <row r="12" spans="1:30" x14ac:dyDescent="0.25">
      <c r="B12" s="84">
        <v>42244</v>
      </c>
      <c r="C12" s="7">
        <v>100</v>
      </c>
      <c r="D12" s="47">
        <v>26.7</v>
      </c>
      <c r="E12" s="47">
        <v>0</v>
      </c>
      <c r="F12" s="47">
        <f t="shared" si="1"/>
        <v>2670</v>
      </c>
      <c r="V12" s="109">
        <v>42479</v>
      </c>
      <c r="W12" s="113">
        <v>31.7</v>
      </c>
      <c r="X12" s="113">
        <v>31.81</v>
      </c>
      <c r="Y12" s="113">
        <v>31.4</v>
      </c>
      <c r="Z12" s="113">
        <v>31.6</v>
      </c>
      <c r="AA12" s="111">
        <v>31820300</v>
      </c>
      <c r="AB12" s="110">
        <v>31.6</v>
      </c>
      <c r="AC12" s="2">
        <f t="shared" si="2"/>
        <v>0.41000000000000014</v>
      </c>
      <c r="AD12" s="148">
        <f t="shared" si="3"/>
        <v>-1.5797788309636074E-3</v>
      </c>
    </row>
    <row r="13" spans="1:30" x14ac:dyDescent="0.25">
      <c r="B13" s="1">
        <v>42270</v>
      </c>
      <c r="C13" s="7">
        <v>330</v>
      </c>
      <c r="D13" s="47">
        <v>29.15</v>
      </c>
      <c r="E13" s="47">
        <v>0</v>
      </c>
      <c r="F13" s="47">
        <f t="shared" si="1"/>
        <v>9619.5</v>
      </c>
      <c r="V13" s="109">
        <v>42478</v>
      </c>
      <c r="W13" s="113">
        <v>31.43</v>
      </c>
      <c r="X13" s="113">
        <v>31.72</v>
      </c>
      <c r="Y13" s="113">
        <v>31.38</v>
      </c>
      <c r="Z13" s="113">
        <v>31.65</v>
      </c>
      <c r="AA13" s="111">
        <v>21516600</v>
      </c>
      <c r="AB13" s="110">
        <v>31.65</v>
      </c>
      <c r="AC13" s="2">
        <f t="shared" si="2"/>
        <v>0.33999999999999986</v>
      </c>
      <c r="AD13" s="148">
        <f t="shared" si="3"/>
        <v>6.0394151303242438E-3</v>
      </c>
    </row>
    <row r="14" spans="1:30" x14ac:dyDescent="0.25">
      <c r="B14" s="1">
        <v>42276</v>
      </c>
      <c r="C14" s="7">
        <v>50</v>
      </c>
      <c r="D14" s="7">
        <v>27.95</v>
      </c>
      <c r="E14" s="47">
        <v>0</v>
      </c>
      <c r="F14" s="47">
        <f t="shared" si="1"/>
        <v>1397.5</v>
      </c>
      <c r="V14" s="109">
        <v>42475</v>
      </c>
      <c r="W14" s="113">
        <v>31.79</v>
      </c>
      <c r="X14" s="113">
        <v>31.89</v>
      </c>
      <c r="Y14" s="113">
        <v>31.38</v>
      </c>
      <c r="Z14" s="113">
        <v>31.46</v>
      </c>
      <c r="AA14" s="111">
        <v>28593000</v>
      </c>
      <c r="AB14" s="110">
        <v>31.46</v>
      </c>
      <c r="AC14" s="2">
        <f t="shared" si="2"/>
        <v>0.51000000000000156</v>
      </c>
      <c r="AD14" s="148">
        <f t="shared" si="3"/>
        <v>-1.0691823899371067E-2</v>
      </c>
    </row>
    <row r="15" spans="1:30" x14ac:dyDescent="0.25">
      <c r="B15" s="1">
        <v>42293</v>
      </c>
      <c r="C15" s="7">
        <v>80</v>
      </c>
      <c r="D15" s="47">
        <v>32.090000000000003</v>
      </c>
      <c r="E15" s="47">
        <v>0</v>
      </c>
      <c r="F15" s="47">
        <f t="shared" si="1"/>
        <v>2567.2000000000003</v>
      </c>
      <c r="V15" s="109">
        <v>42474</v>
      </c>
      <c r="W15" s="113">
        <v>31.78</v>
      </c>
      <c r="X15" s="113">
        <v>31.89</v>
      </c>
      <c r="Y15" s="113">
        <v>31.55</v>
      </c>
      <c r="Z15" s="113">
        <v>31.8</v>
      </c>
      <c r="AA15" s="111">
        <v>21541600</v>
      </c>
      <c r="AB15" s="110">
        <v>31.8</v>
      </c>
      <c r="AC15" s="2">
        <f t="shared" si="2"/>
        <v>0.33999999999999986</v>
      </c>
      <c r="AD15" s="148">
        <f t="shared" si="3"/>
        <v>-1.0270774976657404E-2</v>
      </c>
    </row>
    <row r="16" spans="1:30" x14ac:dyDescent="0.25">
      <c r="B16" s="1">
        <v>42293</v>
      </c>
      <c r="C16" s="253">
        <v>80</v>
      </c>
      <c r="D16" s="254">
        <v>31.95</v>
      </c>
      <c r="E16" s="254">
        <v>0</v>
      </c>
      <c r="F16" s="254">
        <f t="shared" si="1"/>
        <v>2556</v>
      </c>
      <c r="V16" s="109">
        <v>42473</v>
      </c>
      <c r="W16" s="113">
        <v>31.97</v>
      </c>
      <c r="X16" s="113">
        <v>32.18</v>
      </c>
      <c r="Y16" s="113">
        <v>31.95</v>
      </c>
      <c r="Z16" s="113">
        <v>32.130000000000003</v>
      </c>
      <c r="AA16" s="111">
        <v>19842800</v>
      </c>
      <c r="AB16" s="110">
        <v>32.130000000000003</v>
      </c>
      <c r="AC16" s="2">
        <f t="shared" si="2"/>
        <v>0.23000000000000043</v>
      </c>
      <c r="AD16" s="148">
        <f t="shared" si="3"/>
        <v>8.4745762711866401E-3</v>
      </c>
    </row>
    <row r="17" spans="1:30" x14ac:dyDescent="0.25">
      <c r="B17" s="1">
        <v>42293</v>
      </c>
      <c r="C17" s="7">
        <v>120</v>
      </c>
      <c r="D17" s="47">
        <v>31.75</v>
      </c>
      <c r="E17" s="47">
        <v>0</v>
      </c>
      <c r="F17" s="47">
        <f t="shared" si="1"/>
        <v>3810</v>
      </c>
      <c r="V17" s="109">
        <v>42472</v>
      </c>
      <c r="W17" s="113">
        <v>31.88</v>
      </c>
      <c r="X17" s="113">
        <v>31.94</v>
      </c>
      <c r="Y17" s="113">
        <v>31.38</v>
      </c>
      <c r="Z17" s="113">
        <v>31.86</v>
      </c>
      <c r="AA17" s="111">
        <v>16647800</v>
      </c>
      <c r="AB17" s="110">
        <v>31.86</v>
      </c>
      <c r="AC17" s="2">
        <f t="shared" si="2"/>
        <v>0.56000000000000227</v>
      </c>
      <c r="AD17" s="148">
        <f t="shared" si="3"/>
        <v>5.9993684875274678E-3</v>
      </c>
    </row>
    <row r="18" spans="1:30" x14ac:dyDescent="0.25">
      <c r="B18" s="1">
        <v>42293</v>
      </c>
      <c r="C18" s="7">
        <v>150</v>
      </c>
      <c r="D18" s="47">
        <v>31.05</v>
      </c>
      <c r="E18" s="47">
        <v>0</v>
      </c>
      <c r="F18" s="47">
        <f t="shared" si="1"/>
        <v>4657.5</v>
      </c>
      <c r="G18" s="2"/>
      <c r="K18" s="2"/>
      <c r="V18" s="109">
        <v>42471</v>
      </c>
      <c r="W18" s="113">
        <v>31.9</v>
      </c>
      <c r="X18" s="113">
        <v>32.340000000000003</v>
      </c>
      <c r="Y18" s="113">
        <v>31.66</v>
      </c>
      <c r="Z18" s="113">
        <v>31.67</v>
      </c>
      <c r="AA18" s="111">
        <v>19624100</v>
      </c>
      <c r="AB18" s="110">
        <v>31.67</v>
      </c>
      <c r="AC18" s="2">
        <f t="shared" si="2"/>
        <v>0.68000000000000327</v>
      </c>
      <c r="AD18" s="148">
        <f t="shared" si="3"/>
        <v>1.2646221941194913E-3</v>
      </c>
    </row>
    <row r="19" spans="1:30" x14ac:dyDescent="0.25">
      <c r="E19" s="2"/>
      <c r="G19" s="2"/>
      <c r="I19" s="2"/>
      <c r="K19" s="2"/>
      <c r="V19" s="109">
        <v>42468</v>
      </c>
      <c r="W19" s="113">
        <v>31.76</v>
      </c>
      <c r="X19" s="113">
        <v>32.020000000000003</v>
      </c>
      <c r="Y19" s="113">
        <v>31.48</v>
      </c>
      <c r="Z19" s="113">
        <v>31.63</v>
      </c>
      <c r="AA19" s="111">
        <v>16360900</v>
      </c>
      <c r="AB19" s="110">
        <v>31.63</v>
      </c>
      <c r="AC19" s="2">
        <f t="shared" si="2"/>
        <v>0.5400000000000027</v>
      </c>
      <c r="AD19" s="148">
        <f t="shared" si="3"/>
        <v>2.5356576862123337E-3</v>
      </c>
    </row>
    <row r="20" spans="1:30" x14ac:dyDescent="0.25">
      <c r="V20" s="109">
        <v>42467</v>
      </c>
      <c r="W20" s="113">
        <v>31.89</v>
      </c>
      <c r="X20" s="113">
        <v>31.9</v>
      </c>
      <c r="Y20" s="113">
        <v>31.35</v>
      </c>
      <c r="Z20" s="113">
        <v>31.55</v>
      </c>
      <c r="AA20" s="111">
        <v>23199600</v>
      </c>
      <c r="AB20" s="110">
        <v>31.55</v>
      </c>
      <c r="AC20" s="2">
        <f t="shared" si="2"/>
        <v>0.54999999999999716</v>
      </c>
      <c r="AD20" s="148">
        <f t="shared" si="3"/>
        <v>-1.6521197007481225E-2</v>
      </c>
    </row>
    <row r="21" spans="1:30" x14ac:dyDescent="0.25">
      <c r="V21" s="109">
        <v>42466</v>
      </c>
      <c r="W21" s="113">
        <v>31.97</v>
      </c>
      <c r="X21" s="113">
        <v>32.229999999999997</v>
      </c>
      <c r="Y21" s="113">
        <v>31.77</v>
      </c>
      <c r="Z21" s="113">
        <v>32.08</v>
      </c>
      <c r="AA21" s="111">
        <v>15501100</v>
      </c>
      <c r="AB21" s="110">
        <v>32.08</v>
      </c>
      <c r="AC21" s="2">
        <f t="shared" si="2"/>
        <v>0.4599999999999973</v>
      </c>
      <c r="AD21" s="148">
        <f t="shared" si="3"/>
        <v>5.642633228840177E-3</v>
      </c>
    </row>
    <row r="22" spans="1:30" x14ac:dyDescent="0.25">
      <c r="V22" s="109">
        <v>42465</v>
      </c>
      <c r="W22" s="113">
        <v>31.89</v>
      </c>
      <c r="X22" s="113">
        <v>32.119999999999997</v>
      </c>
      <c r="Y22" s="113">
        <v>31.72</v>
      </c>
      <c r="Z22" s="113">
        <v>31.9</v>
      </c>
      <c r="AA22" s="111">
        <v>20014600</v>
      </c>
      <c r="AB22" s="110">
        <v>31.9</v>
      </c>
      <c r="AC22" s="2">
        <f t="shared" si="2"/>
        <v>0.39999999999999858</v>
      </c>
      <c r="AD22" s="148">
        <f t="shared" si="3"/>
        <v>-3.1250000000000444E-3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8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09">
        <v>42464</v>
      </c>
      <c r="W23" s="113">
        <v>32.200000000000003</v>
      </c>
      <c r="X23" s="113">
        <v>32.380000000000003</v>
      </c>
      <c r="Y23" s="113">
        <v>31.74</v>
      </c>
      <c r="Z23" s="113">
        <v>32</v>
      </c>
      <c r="AA23" s="111">
        <v>21507000</v>
      </c>
      <c r="AB23" s="110">
        <v>32</v>
      </c>
      <c r="AC23" s="2">
        <f t="shared" si="2"/>
        <v>0.64000000000000412</v>
      </c>
      <c r="AD23" s="148">
        <f t="shared" si="3"/>
        <v>-1.3867488443759735E-2</v>
      </c>
    </row>
    <row r="24" spans="1:30" x14ac:dyDescent="0.25">
      <c r="V24" s="109">
        <v>42461</v>
      </c>
      <c r="W24" s="113">
        <v>32.270000000000003</v>
      </c>
      <c r="X24" s="113">
        <v>32.47</v>
      </c>
      <c r="Y24" s="113">
        <v>32.1</v>
      </c>
      <c r="Z24" s="113">
        <v>32.450000000000003</v>
      </c>
      <c r="AA24" s="111">
        <v>18011300</v>
      </c>
      <c r="AB24" s="110">
        <v>32.450000000000003</v>
      </c>
      <c r="AC24" s="2">
        <f t="shared" si="2"/>
        <v>0.36999999999999744</v>
      </c>
      <c r="AD24" s="148">
        <f t="shared" si="3"/>
        <v>3.0911901081915882E-3</v>
      </c>
    </row>
    <row r="25" spans="1:30" x14ac:dyDescent="0.25">
      <c r="B25" s="209" t="s">
        <v>116</v>
      </c>
      <c r="C25" s="209" t="s">
        <v>159</v>
      </c>
      <c r="D25" s="210" t="s">
        <v>158</v>
      </c>
      <c r="E25" s="212" t="s">
        <v>160</v>
      </c>
      <c r="F25" s="213" t="s">
        <v>65</v>
      </c>
      <c r="G25" s="250" t="s">
        <v>164</v>
      </c>
      <c r="V25" s="109">
        <v>42460</v>
      </c>
      <c r="W25" s="113">
        <v>32.53</v>
      </c>
      <c r="X25" s="113">
        <v>32.659999999999997</v>
      </c>
      <c r="Y25" s="113">
        <v>32.32</v>
      </c>
      <c r="Z25" s="113">
        <v>32.35</v>
      </c>
      <c r="AA25" s="111">
        <v>17650800</v>
      </c>
      <c r="AB25" s="110">
        <v>32.35</v>
      </c>
      <c r="AC25" s="2">
        <f t="shared" si="2"/>
        <v>0.33999999999999631</v>
      </c>
      <c r="AD25" s="148">
        <f t="shared" si="3"/>
        <v>-1.1005808621216695E-2</v>
      </c>
    </row>
    <row r="26" spans="1:30" x14ac:dyDescent="0.25">
      <c r="B26" s="211">
        <v>42304</v>
      </c>
      <c r="C26" s="12">
        <v>110</v>
      </c>
      <c r="D26" s="43">
        <v>21.89</v>
      </c>
      <c r="E26" s="43">
        <v>34.47</v>
      </c>
      <c r="F26" s="43">
        <v>1383.41</v>
      </c>
      <c r="G26" s="43">
        <f>D26*C26</f>
        <v>2407.9</v>
      </c>
      <c r="V26" s="109">
        <v>42459</v>
      </c>
      <c r="W26" s="113">
        <v>32.450000000000003</v>
      </c>
      <c r="X26" s="113">
        <v>32.75</v>
      </c>
      <c r="Y26" s="113">
        <v>32.29</v>
      </c>
      <c r="Z26" s="113">
        <v>32.71</v>
      </c>
      <c r="AA26" s="111">
        <v>16364800</v>
      </c>
      <c r="AB26" s="110">
        <v>32.71</v>
      </c>
      <c r="AC26" s="2">
        <f t="shared" si="2"/>
        <v>0.46000000000000085</v>
      </c>
      <c r="AD26" s="148">
        <f t="shared" si="3"/>
        <v>1.0191476219888695E-2</v>
      </c>
    </row>
    <row r="27" spans="1:30" x14ac:dyDescent="0.25">
      <c r="B27" s="211">
        <v>42327</v>
      </c>
      <c r="C27" s="12">
        <v>0</v>
      </c>
      <c r="D27" s="43">
        <v>0</v>
      </c>
      <c r="E27" s="43">
        <v>34.299999999999997</v>
      </c>
      <c r="F27" s="43">
        <v>1381.14</v>
      </c>
      <c r="G27" s="43">
        <v>0</v>
      </c>
      <c r="V27" s="109">
        <v>42458</v>
      </c>
      <c r="W27" s="113">
        <v>31.93</v>
      </c>
      <c r="X27" s="113">
        <v>32.44</v>
      </c>
      <c r="Y27" s="113">
        <v>31.73</v>
      </c>
      <c r="Z27" s="113">
        <v>32.380000000000003</v>
      </c>
      <c r="AA27" s="111">
        <v>15178600</v>
      </c>
      <c r="AB27" s="110">
        <v>32.380000000000003</v>
      </c>
      <c r="AC27" s="2">
        <f t="shared" si="2"/>
        <v>0.7099999999999973</v>
      </c>
      <c r="AD27" s="148">
        <f t="shared" si="3"/>
        <v>1.5047021943573879E-2</v>
      </c>
    </row>
    <row r="28" spans="1:30" x14ac:dyDescent="0.25">
      <c r="B28" s="12"/>
      <c r="C28" s="12"/>
      <c r="D28" s="43"/>
      <c r="E28" s="43"/>
      <c r="F28" s="43"/>
      <c r="G28" s="43"/>
      <c r="V28" s="109">
        <v>42457</v>
      </c>
      <c r="W28" s="113">
        <v>31.87</v>
      </c>
      <c r="X28" s="113">
        <v>32</v>
      </c>
      <c r="Y28" s="113">
        <v>31.62</v>
      </c>
      <c r="Z28" s="113">
        <v>31.9</v>
      </c>
      <c r="AA28" s="111">
        <v>11419200</v>
      </c>
      <c r="AB28" s="110">
        <v>31.9</v>
      </c>
      <c r="AC28" s="2">
        <f t="shared" si="2"/>
        <v>0.37999999999999901</v>
      </c>
      <c r="AD28" s="148">
        <f t="shared" si="3"/>
        <v>6.2735257214563411E-4</v>
      </c>
    </row>
    <row r="29" spans="1:30" x14ac:dyDescent="0.25">
      <c r="B29" s="12"/>
      <c r="C29" s="12"/>
      <c r="D29" s="43"/>
      <c r="E29" s="43"/>
      <c r="F29" s="43"/>
      <c r="G29" s="43"/>
      <c r="V29" s="109">
        <v>42453</v>
      </c>
      <c r="W29" s="113">
        <v>31.87</v>
      </c>
      <c r="X29" s="113">
        <v>31.95</v>
      </c>
      <c r="Y29" s="113">
        <v>31.7</v>
      </c>
      <c r="Z29" s="113">
        <v>31.88</v>
      </c>
      <c r="AA29" s="111">
        <v>14126100</v>
      </c>
      <c r="AB29" s="110">
        <v>31.88</v>
      </c>
      <c r="AC29" s="2">
        <f t="shared" si="2"/>
        <v>0.25</v>
      </c>
      <c r="AD29" s="148">
        <f t="shared" si="3"/>
        <v>-3.7500000000000311E-3</v>
      </c>
    </row>
    <row r="30" spans="1:30" x14ac:dyDescent="0.25">
      <c r="B30" s="12"/>
      <c r="C30" s="12"/>
      <c r="D30" s="43"/>
      <c r="E30" s="43"/>
      <c r="F30" s="43"/>
      <c r="G30" s="43"/>
      <c r="V30" s="109">
        <v>42452</v>
      </c>
      <c r="W30" s="113">
        <v>32.47</v>
      </c>
      <c r="X30" s="113">
        <v>32.47</v>
      </c>
      <c r="Y30" s="113">
        <v>31.98</v>
      </c>
      <c r="Z30" s="113">
        <v>32</v>
      </c>
      <c r="AA30" s="111">
        <v>18460900</v>
      </c>
      <c r="AB30" s="110">
        <v>32</v>
      </c>
      <c r="AC30" s="2">
        <f t="shared" si="2"/>
        <v>0.48999999999999844</v>
      </c>
      <c r="AD30" s="148">
        <f t="shared" si="3"/>
        <v>-9.9009900990099098E-3</v>
      </c>
    </row>
    <row r="31" spans="1:30" x14ac:dyDescent="0.25">
      <c r="B31" s="12"/>
      <c r="C31" s="12"/>
      <c r="D31" s="43"/>
      <c r="E31" s="43"/>
      <c r="F31" s="43"/>
      <c r="G31" s="43"/>
      <c r="V31" s="109">
        <v>42451</v>
      </c>
      <c r="W31" s="113">
        <v>32.159999999999997</v>
      </c>
      <c r="X31" s="113">
        <v>32.46</v>
      </c>
      <c r="Y31" s="113">
        <v>31.95</v>
      </c>
      <c r="Z31" s="113">
        <v>32.32</v>
      </c>
      <c r="AA31" s="111">
        <v>22150700</v>
      </c>
      <c r="AB31" s="110">
        <v>32.32</v>
      </c>
      <c r="AC31" s="2">
        <f t="shared" si="2"/>
        <v>0.51000000000000156</v>
      </c>
      <c r="AD31" s="148">
        <f t="shared" si="3"/>
        <v>-6.1842918985788309E-4</v>
      </c>
    </row>
    <row r="32" spans="1:30" x14ac:dyDescent="0.25">
      <c r="B32" s="12"/>
      <c r="C32" s="12"/>
      <c r="D32" s="43"/>
      <c r="E32" s="43"/>
      <c r="F32" s="43"/>
      <c r="G32" s="43"/>
      <c r="V32" s="109">
        <v>42450</v>
      </c>
      <c r="W32" s="113">
        <v>32.229999999999997</v>
      </c>
      <c r="X32" s="113">
        <v>32.42</v>
      </c>
      <c r="Y32" s="113">
        <v>31.95</v>
      </c>
      <c r="Z32" s="113">
        <v>32.340000000000003</v>
      </c>
      <c r="AA32" s="111">
        <v>21642300</v>
      </c>
      <c r="AB32" s="110">
        <v>32.340000000000003</v>
      </c>
      <c r="AC32" s="2">
        <f t="shared" si="2"/>
        <v>0.47000000000000242</v>
      </c>
      <c r="AD32" s="148">
        <f t="shared" si="3"/>
        <v>-1.04039167686657E-2</v>
      </c>
    </row>
    <row r="33" spans="2:30" x14ac:dyDescent="0.25">
      <c r="B33" s="12"/>
      <c r="C33" s="12"/>
      <c r="D33" s="43"/>
      <c r="E33" s="43"/>
      <c r="F33" s="43"/>
      <c r="G33" s="43"/>
      <c r="V33" s="109">
        <v>42447</v>
      </c>
      <c r="W33" s="113">
        <v>32.159999999999997</v>
      </c>
      <c r="X33" s="113">
        <v>32.69</v>
      </c>
      <c r="Y33" s="113">
        <v>32.06</v>
      </c>
      <c r="Z33" s="113">
        <v>32.68</v>
      </c>
      <c r="AA33" s="111">
        <v>49633200</v>
      </c>
      <c r="AB33" s="110">
        <v>32.68</v>
      </c>
      <c r="AC33" s="2">
        <f t="shared" si="2"/>
        <v>0.62999999999999545</v>
      </c>
      <c r="AD33" s="148">
        <f t="shared" si="3"/>
        <v>2.1888680425265816E-2</v>
      </c>
    </row>
    <row r="34" spans="2:30" x14ac:dyDescent="0.25">
      <c r="B34" s="12"/>
      <c r="C34" s="12"/>
      <c r="D34" s="43"/>
      <c r="E34" s="43"/>
      <c r="F34" s="43"/>
      <c r="G34" s="43"/>
      <c r="V34" s="109">
        <v>42446</v>
      </c>
      <c r="W34" s="113">
        <v>31.76</v>
      </c>
      <c r="X34" s="113">
        <v>32.17</v>
      </c>
      <c r="Y34" s="113">
        <v>31.7</v>
      </c>
      <c r="Z34" s="113">
        <v>31.98</v>
      </c>
      <c r="AA34" s="111">
        <v>22813000</v>
      </c>
      <c r="AB34" s="110">
        <v>31.98</v>
      </c>
      <c r="AC34" s="2">
        <f t="shared" si="2"/>
        <v>0.47000000000000242</v>
      </c>
      <c r="AD34" s="148">
        <f t="shared" si="3"/>
        <v>9.151151782896827E-3</v>
      </c>
    </row>
    <row r="35" spans="2:30" x14ac:dyDescent="0.25">
      <c r="B35" s="12"/>
      <c r="C35" s="12"/>
      <c r="D35" s="43"/>
      <c r="E35" s="43"/>
      <c r="F35" s="43"/>
      <c r="G35" s="43"/>
      <c r="V35" s="109">
        <v>42445</v>
      </c>
      <c r="W35" s="113">
        <v>31.49</v>
      </c>
      <c r="X35" s="113">
        <v>31.8</v>
      </c>
      <c r="Y35" s="113">
        <v>31.17</v>
      </c>
      <c r="Z35" s="113">
        <v>31.69</v>
      </c>
      <c r="AA35" s="111">
        <v>26062400</v>
      </c>
      <c r="AB35" s="110">
        <v>31.69</v>
      </c>
      <c r="AC35" s="2">
        <f t="shared" si="2"/>
        <v>0.62999999999999901</v>
      </c>
      <c r="AD35" s="148">
        <f t="shared" si="3"/>
        <v>1.2638230647710191E-3</v>
      </c>
    </row>
    <row r="36" spans="2:30" x14ac:dyDescent="0.25">
      <c r="V36" s="109">
        <v>42444</v>
      </c>
      <c r="W36" s="113">
        <v>31.34</v>
      </c>
      <c r="X36" s="113">
        <v>31.65</v>
      </c>
      <c r="Y36" s="113">
        <v>31.06</v>
      </c>
      <c r="Z36" s="113">
        <v>31.65</v>
      </c>
      <c r="AA36" s="111">
        <v>16893700</v>
      </c>
      <c r="AB36" s="110">
        <v>31.65</v>
      </c>
      <c r="AC36" s="2">
        <f t="shared" si="2"/>
        <v>0.58999999999999986</v>
      </c>
      <c r="AD36" s="148">
        <f t="shared" si="3"/>
        <v>6.9996818326438781E-3</v>
      </c>
    </row>
    <row r="37" spans="2:30" x14ac:dyDescent="0.25">
      <c r="V37" s="109">
        <v>42443</v>
      </c>
      <c r="W37" s="113">
        <v>31.66</v>
      </c>
      <c r="X37" s="113">
        <v>31.69</v>
      </c>
      <c r="Y37" s="113">
        <v>31.3</v>
      </c>
      <c r="Z37" s="113">
        <v>31.43</v>
      </c>
      <c r="AA37" s="111">
        <v>17391300</v>
      </c>
      <c r="AB37" s="110">
        <v>31.43</v>
      </c>
      <c r="AC37" s="2">
        <f t="shared" si="2"/>
        <v>0.39000000000000057</v>
      </c>
      <c r="AD37" s="148">
        <f t="shared" si="3"/>
        <v>-1.0390428211586977E-2</v>
      </c>
    </row>
    <row r="38" spans="2:30" x14ac:dyDescent="0.25">
      <c r="V38" s="109">
        <v>42440</v>
      </c>
      <c r="W38" s="113">
        <v>31.67</v>
      </c>
      <c r="X38" s="113">
        <v>31.79</v>
      </c>
      <c r="Y38" s="113">
        <v>31.53</v>
      </c>
      <c r="Z38" s="113">
        <v>31.76</v>
      </c>
      <c r="AA38" s="111">
        <v>22394500</v>
      </c>
      <c r="AB38" s="110">
        <v>31.76</v>
      </c>
      <c r="AC38" s="2">
        <f t="shared" si="2"/>
        <v>0.25999999999999801</v>
      </c>
      <c r="AD38" s="148">
        <f t="shared" si="3"/>
        <v>1.6320000000000112E-2</v>
      </c>
    </row>
    <row r="39" spans="2:30" x14ac:dyDescent="0.25">
      <c r="V39" s="109">
        <v>42439</v>
      </c>
      <c r="W39" s="113">
        <v>31.14</v>
      </c>
      <c r="X39" s="113">
        <v>31.4</v>
      </c>
      <c r="Y39" s="113">
        <v>30.38</v>
      </c>
      <c r="Z39" s="113">
        <v>31.25</v>
      </c>
      <c r="AA39" s="111">
        <v>29434600</v>
      </c>
      <c r="AB39" s="110">
        <v>31.25</v>
      </c>
      <c r="AC39" s="2">
        <f t="shared" si="2"/>
        <v>1.0199999999999996</v>
      </c>
      <c r="AD39" s="148">
        <f t="shared" si="3"/>
        <v>1.2309685779073432E-2</v>
      </c>
    </row>
    <row r="40" spans="2:30" ht="20.25" thickBot="1" x14ac:dyDescent="0.35">
      <c r="O40" s="427" t="s">
        <v>78</v>
      </c>
      <c r="P40" s="427"/>
      <c r="S40" s="101" t="s">
        <v>115</v>
      </c>
      <c r="V40" s="109">
        <v>42438</v>
      </c>
      <c r="W40" s="113">
        <v>30.83</v>
      </c>
      <c r="X40" s="113">
        <v>31.04</v>
      </c>
      <c r="Y40" s="113">
        <v>30.67</v>
      </c>
      <c r="Z40" s="113">
        <v>30.87</v>
      </c>
      <c r="AA40" s="111">
        <v>14572800</v>
      </c>
      <c r="AB40" s="110">
        <v>30.87</v>
      </c>
      <c r="AC40" s="2">
        <f t="shared" si="2"/>
        <v>0.36999999999999744</v>
      </c>
      <c r="AD40" s="148">
        <f t="shared" si="3"/>
        <v>1.0143979057591679E-2</v>
      </c>
    </row>
    <row r="41" spans="2:30" ht="15.75" thickTop="1" x14ac:dyDescent="0.25">
      <c r="O41" s="93">
        <v>1.1000000000000001</v>
      </c>
      <c r="P41" s="93">
        <f>O41*$Q$4</f>
        <v>33.396000000000001</v>
      </c>
      <c r="Q41" s="2"/>
      <c r="S41" s="107" t="s">
        <v>100</v>
      </c>
      <c r="T41" s="108">
        <v>30.61</v>
      </c>
      <c r="V41" s="109">
        <v>42437</v>
      </c>
      <c r="W41" s="113">
        <v>30.83</v>
      </c>
      <c r="X41" s="113">
        <v>30.88</v>
      </c>
      <c r="Y41" s="113">
        <v>30.38</v>
      </c>
      <c r="Z41" s="113">
        <v>30.56</v>
      </c>
      <c r="AA41" s="111">
        <v>18850600</v>
      </c>
      <c r="AB41" s="110">
        <v>30.56</v>
      </c>
      <c r="AC41" s="2">
        <f t="shared" si="2"/>
        <v>0.5</v>
      </c>
      <c r="AD41" s="148">
        <f t="shared" si="3"/>
        <v>-1.2281835811247643E-2</v>
      </c>
    </row>
    <row r="42" spans="2:30" x14ac:dyDescent="0.25">
      <c r="O42" s="93">
        <v>1.0900000000000001</v>
      </c>
      <c r="P42" s="93">
        <f t="shared" ref="P42:P61" si="4">O42*$Q$4</f>
        <v>33.092400000000005</v>
      </c>
      <c r="Q42" s="2"/>
      <c r="S42" s="97" t="s">
        <v>101</v>
      </c>
      <c r="T42" s="98">
        <v>30.41</v>
      </c>
      <c r="V42" s="109">
        <v>42436</v>
      </c>
      <c r="W42" s="113">
        <v>30.59</v>
      </c>
      <c r="X42" s="113">
        <v>31.12</v>
      </c>
      <c r="Y42" s="113">
        <v>30.5</v>
      </c>
      <c r="Z42" s="113">
        <v>30.94</v>
      </c>
      <c r="AA42" s="111">
        <v>18858200</v>
      </c>
      <c r="AB42" s="110">
        <v>30.94</v>
      </c>
      <c r="AC42" s="2">
        <f t="shared" si="2"/>
        <v>0.62000000000000099</v>
      </c>
      <c r="AD42" s="148">
        <f t="shared" si="3"/>
        <v>1.0120796604636162E-2</v>
      </c>
    </row>
    <row r="43" spans="2:30" x14ac:dyDescent="0.25">
      <c r="O43" s="93">
        <v>1.08</v>
      </c>
      <c r="P43" s="93">
        <f t="shared" si="4"/>
        <v>32.788800000000002</v>
      </c>
      <c r="Q43" s="2"/>
      <c r="S43" s="97" t="s">
        <v>102</v>
      </c>
      <c r="T43" s="98" t="s">
        <v>340</v>
      </c>
      <c r="V43" s="109">
        <v>42433</v>
      </c>
      <c r="W43" s="113">
        <v>30.5</v>
      </c>
      <c r="X43" s="113">
        <v>30.86</v>
      </c>
      <c r="Y43" s="113">
        <v>30.05</v>
      </c>
      <c r="Z43" s="113">
        <v>30.63</v>
      </c>
      <c r="AA43" s="111">
        <v>20169900</v>
      </c>
      <c r="AB43" s="110">
        <v>30.63</v>
      </c>
      <c r="AC43" s="2">
        <f t="shared" si="2"/>
        <v>0.80999999999999872</v>
      </c>
      <c r="AD43" s="148">
        <f t="shared" si="3"/>
        <v>1.6350555918902554E-3</v>
      </c>
    </row>
    <row r="44" spans="2:30" x14ac:dyDescent="0.25">
      <c r="O44" s="93">
        <v>1.07</v>
      </c>
      <c r="P44" s="93">
        <f t="shared" si="4"/>
        <v>32.485199999999999</v>
      </c>
      <c r="Q44" s="2"/>
      <c r="S44" s="97" t="s">
        <v>103</v>
      </c>
      <c r="T44" s="98" t="s">
        <v>341</v>
      </c>
      <c r="V44" s="109">
        <v>42432</v>
      </c>
      <c r="W44" s="113">
        <v>31.13</v>
      </c>
      <c r="X44" s="113">
        <v>31.35</v>
      </c>
      <c r="Y44" s="113">
        <v>30.54</v>
      </c>
      <c r="Z44" s="113">
        <v>30.58</v>
      </c>
      <c r="AA44" s="111">
        <v>25608800</v>
      </c>
      <c r="AB44" s="110">
        <v>30.58</v>
      </c>
      <c r="AC44" s="2">
        <f t="shared" si="2"/>
        <v>0.81000000000000227</v>
      </c>
      <c r="AD44" s="148">
        <f t="shared" si="3"/>
        <v>1.3097576948264411E-3</v>
      </c>
    </row>
    <row r="45" spans="2:30" x14ac:dyDescent="0.25">
      <c r="O45" s="93">
        <v>1.06</v>
      </c>
      <c r="P45" s="93">
        <f t="shared" si="4"/>
        <v>32.181600000000003</v>
      </c>
      <c r="Q45" s="2"/>
      <c r="S45" s="97" t="s">
        <v>104</v>
      </c>
      <c r="T45" s="98">
        <v>35.409999999999997</v>
      </c>
      <c r="V45" s="109">
        <v>42431</v>
      </c>
      <c r="W45" s="113">
        <v>30.3</v>
      </c>
      <c r="X45" s="113">
        <v>30.87</v>
      </c>
      <c r="Y45" s="113">
        <v>30.12</v>
      </c>
      <c r="Z45" s="113">
        <v>30.54</v>
      </c>
      <c r="AA45" s="111">
        <v>23418500</v>
      </c>
      <c r="AB45" s="110">
        <v>30.54</v>
      </c>
      <c r="AC45" s="2">
        <f t="shared" si="2"/>
        <v>0.75</v>
      </c>
      <c r="AD45" s="148">
        <f t="shared" si="3"/>
        <v>5.5976292393808968E-3</v>
      </c>
    </row>
    <row r="46" spans="2:30" x14ac:dyDescent="0.25">
      <c r="O46" s="93">
        <v>1.05</v>
      </c>
      <c r="P46" s="93">
        <f t="shared" si="4"/>
        <v>31.878</v>
      </c>
      <c r="Q46" s="2"/>
      <c r="S46" s="97" t="s">
        <v>105</v>
      </c>
      <c r="T46" s="98">
        <v>1.0581100000000001</v>
      </c>
      <c r="V46" s="109">
        <v>42430</v>
      </c>
      <c r="W46" s="113">
        <v>29.93</v>
      </c>
      <c r="X46" s="113">
        <v>30.53</v>
      </c>
      <c r="Y46" s="113">
        <v>29.75</v>
      </c>
      <c r="Z46" s="113">
        <v>30.37</v>
      </c>
      <c r="AA46" s="111">
        <v>25355600</v>
      </c>
      <c r="AB46" s="110">
        <v>30.37</v>
      </c>
      <c r="AC46" s="2">
        <f t="shared" si="2"/>
        <v>0.78000000000000114</v>
      </c>
      <c r="AD46" s="148">
        <f t="shared" si="3"/>
        <v>2.6360256843528163E-2</v>
      </c>
    </row>
    <row r="47" spans="2:30" x14ac:dyDescent="0.25">
      <c r="O47" s="93">
        <v>1.04</v>
      </c>
      <c r="P47" s="93">
        <f t="shared" si="4"/>
        <v>31.574400000000001</v>
      </c>
      <c r="Q47" s="2"/>
      <c r="S47" s="97" t="s">
        <v>125</v>
      </c>
      <c r="T47" s="99" t="s">
        <v>254</v>
      </c>
      <c r="V47" s="109">
        <v>42429</v>
      </c>
      <c r="W47" s="113">
        <v>29.72</v>
      </c>
      <c r="X47" s="113">
        <v>30.14</v>
      </c>
      <c r="Y47" s="113">
        <v>29.58</v>
      </c>
      <c r="Z47" s="113">
        <v>29.59</v>
      </c>
      <c r="AA47" s="111">
        <v>21616500</v>
      </c>
      <c r="AB47" s="110">
        <v>29.59</v>
      </c>
      <c r="AC47" s="2">
        <f t="shared" si="2"/>
        <v>0.56000000000000227</v>
      </c>
      <c r="AD47" s="148">
        <f t="shared" si="3"/>
        <v>-7.0469798657718519E-3</v>
      </c>
    </row>
    <row r="48" spans="2:30" x14ac:dyDescent="0.25">
      <c r="O48" s="93">
        <v>1.03</v>
      </c>
      <c r="P48" s="93">
        <f t="shared" si="4"/>
        <v>31.270800000000001</v>
      </c>
      <c r="Q48" s="2"/>
      <c r="S48" s="97"/>
      <c r="T48" s="98"/>
      <c r="V48" s="109">
        <v>42426</v>
      </c>
      <c r="W48" s="113">
        <v>29.88</v>
      </c>
      <c r="X48" s="113">
        <v>30.08</v>
      </c>
      <c r="Y48" s="113">
        <v>29.7</v>
      </c>
      <c r="Z48" s="113">
        <v>29.8</v>
      </c>
      <c r="AA48" s="111">
        <v>19878200</v>
      </c>
      <c r="AB48" s="110">
        <v>29.8</v>
      </c>
      <c r="AC48" s="2">
        <f t="shared" si="2"/>
        <v>0.37999999999999901</v>
      </c>
      <c r="AD48" s="148">
        <f t="shared" si="3"/>
        <v>6.076975016880537E-3</v>
      </c>
    </row>
    <row r="49" spans="15:30" x14ac:dyDescent="0.25">
      <c r="O49" s="93">
        <v>1.02</v>
      </c>
      <c r="P49" s="93">
        <f t="shared" si="4"/>
        <v>30.967199999999998</v>
      </c>
      <c r="Q49" s="2"/>
      <c r="S49" s="97" t="s">
        <v>107</v>
      </c>
      <c r="T49" s="98" t="s">
        <v>342</v>
      </c>
      <c r="V49" s="109">
        <v>42425</v>
      </c>
      <c r="W49" s="113">
        <v>29.32</v>
      </c>
      <c r="X49" s="113">
        <v>29.62</v>
      </c>
      <c r="Y49" s="113">
        <v>28.95</v>
      </c>
      <c r="Z49" s="113">
        <v>29.62</v>
      </c>
      <c r="AA49" s="111">
        <v>17311000</v>
      </c>
      <c r="AB49" s="110">
        <v>29.62</v>
      </c>
      <c r="AC49" s="2">
        <f t="shared" si="2"/>
        <v>0.67000000000000171</v>
      </c>
      <c r="AD49" s="148">
        <f t="shared" si="3"/>
        <v>1.4731072285029123E-2</v>
      </c>
    </row>
    <row r="50" spans="15:30" x14ac:dyDescent="0.25">
      <c r="O50" s="93">
        <v>1.01</v>
      </c>
      <c r="P50" s="93">
        <f t="shared" si="4"/>
        <v>30.663599999999999</v>
      </c>
      <c r="Q50" s="2"/>
      <c r="S50" s="97" t="s">
        <v>108</v>
      </c>
      <c r="T50" s="98" t="s">
        <v>202</v>
      </c>
      <c r="V50" s="109">
        <v>42424</v>
      </c>
      <c r="W50" s="113">
        <v>28.52</v>
      </c>
      <c r="X50" s="113">
        <v>29.3</v>
      </c>
      <c r="Y50" s="113">
        <v>28.38</v>
      </c>
      <c r="Z50" s="113">
        <v>29.19</v>
      </c>
      <c r="AA50" s="111">
        <v>21444600</v>
      </c>
      <c r="AB50" s="110">
        <v>29.19</v>
      </c>
      <c r="AC50" s="2">
        <f t="shared" si="2"/>
        <v>0.92000000000000171</v>
      </c>
      <c r="AD50" s="148">
        <f t="shared" si="3"/>
        <v>1.3541666666666785E-2</v>
      </c>
    </row>
    <row r="51" spans="15:30" x14ac:dyDescent="0.25">
      <c r="O51" s="93">
        <v>1</v>
      </c>
      <c r="P51" s="93">
        <f t="shared" si="4"/>
        <v>30.36</v>
      </c>
      <c r="Q51" s="2"/>
      <c r="S51" s="97" t="s">
        <v>109</v>
      </c>
      <c r="T51" s="100">
        <v>27111147</v>
      </c>
      <c r="V51" s="109">
        <v>42423</v>
      </c>
      <c r="W51" s="113">
        <v>29.3</v>
      </c>
      <c r="X51" s="113">
        <v>29.35</v>
      </c>
      <c r="Y51" s="113">
        <v>28.6</v>
      </c>
      <c r="Z51" s="113">
        <v>28.8</v>
      </c>
      <c r="AA51" s="111">
        <v>26432900</v>
      </c>
      <c r="AB51" s="110">
        <v>28.8</v>
      </c>
      <c r="AC51" s="2">
        <f t="shared" si="2"/>
        <v>0.75</v>
      </c>
      <c r="AD51" s="148">
        <f t="shared" si="3"/>
        <v>-1.8739352640545159E-2</v>
      </c>
    </row>
    <row r="52" spans="15:30" x14ac:dyDescent="0.25">
      <c r="O52" s="93">
        <v>0.99</v>
      </c>
      <c r="P52" s="93">
        <f t="shared" si="4"/>
        <v>30.0564</v>
      </c>
      <c r="Q52" s="2"/>
      <c r="S52" s="97" t="s">
        <v>112</v>
      </c>
      <c r="T52" s="100">
        <v>23768400</v>
      </c>
      <c r="V52" s="109">
        <v>42422</v>
      </c>
      <c r="W52" s="113">
        <v>29.11</v>
      </c>
      <c r="X52" s="113">
        <v>29.54</v>
      </c>
      <c r="Y52" s="113">
        <v>29</v>
      </c>
      <c r="Z52" s="113">
        <v>29.35</v>
      </c>
      <c r="AA52" s="111">
        <v>23750400</v>
      </c>
      <c r="AB52" s="110">
        <v>29.35</v>
      </c>
      <c r="AC52" s="2">
        <f t="shared" si="2"/>
        <v>0.53999999999999915</v>
      </c>
      <c r="AD52" s="148">
        <f t="shared" si="3"/>
        <v>2.2291884360849945E-2</v>
      </c>
    </row>
    <row r="53" spans="15:30" x14ac:dyDescent="0.25">
      <c r="O53" s="93">
        <v>0.98</v>
      </c>
      <c r="P53" s="93">
        <f t="shared" si="4"/>
        <v>29.752800000000001</v>
      </c>
      <c r="Q53" s="2"/>
      <c r="S53" s="97" t="s">
        <v>110</v>
      </c>
      <c r="T53" s="98" t="s">
        <v>343</v>
      </c>
      <c r="V53" s="109">
        <v>42419</v>
      </c>
      <c r="W53" s="113">
        <v>29.2</v>
      </c>
      <c r="X53" s="113">
        <v>29.33</v>
      </c>
      <c r="Y53" s="113">
        <v>28.71</v>
      </c>
      <c r="Z53" s="113">
        <v>28.71</v>
      </c>
      <c r="AA53" s="111">
        <v>41618800</v>
      </c>
      <c r="AB53" s="110">
        <v>28.71</v>
      </c>
      <c r="AC53" s="2">
        <f t="shared" si="2"/>
        <v>0.61999999999999744</v>
      </c>
      <c r="AD53" s="148">
        <f t="shared" si="3"/>
        <v>-2.4133242692046308E-2</v>
      </c>
    </row>
    <row r="54" spans="15:30" x14ac:dyDescent="0.25">
      <c r="O54" s="93">
        <v>0.97</v>
      </c>
      <c r="P54" s="93">
        <f t="shared" si="4"/>
        <v>29.449199999999998</v>
      </c>
      <c r="S54" s="97" t="s">
        <v>113</v>
      </c>
      <c r="T54" s="98">
        <v>13.03</v>
      </c>
      <c r="V54" s="109">
        <v>42418</v>
      </c>
      <c r="W54" s="113">
        <v>29.53</v>
      </c>
      <c r="X54" s="113">
        <v>29.76</v>
      </c>
      <c r="Y54" s="113">
        <v>29.38</v>
      </c>
      <c r="Z54" s="113">
        <v>29.42</v>
      </c>
      <c r="AA54" s="111">
        <v>20261500</v>
      </c>
      <c r="AB54" s="110">
        <v>29.42</v>
      </c>
      <c r="AC54" s="2">
        <f t="shared" si="2"/>
        <v>0.38000000000000256</v>
      </c>
      <c r="AD54" s="148">
        <f t="shared" si="3"/>
        <v>-1.6966406515098731E-3</v>
      </c>
    </row>
    <row r="55" spans="15:30" x14ac:dyDescent="0.25">
      <c r="O55" s="93">
        <v>0.96</v>
      </c>
      <c r="P55" s="93">
        <f t="shared" si="4"/>
        <v>29.145599999999998</v>
      </c>
      <c r="S55" s="97" t="s">
        <v>114</v>
      </c>
      <c r="T55" s="98">
        <v>2.33</v>
      </c>
      <c r="V55" s="109">
        <v>42417</v>
      </c>
      <c r="W55" s="113">
        <v>28.86</v>
      </c>
      <c r="X55" s="113">
        <v>29.62</v>
      </c>
      <c r="Y55" s="113">
        <v>28.73</v>
      </c>
      <c r="Z55" s="113">
        <v>29.47</v>
      </c>
      <c r="AA55" s="111">
        <v>27295100</v>
      </c>
      <c r="AB55" s="110">
        <v>29.47</v>
      </c>
      <c r="AC55" s="2">
        <f t="shared" si="2"/>
        <v>0.89000000000000057</v>
      </c>
      <c r="AD55" s="148">
        <f t="shared" si="3"/>
        <v>2.3974982626824071E-2</v>
      </c>
    </row>
    <row r="56" spans="15:30" x14ac:dyDescent="0.25">
      <c r="O56" s="93">
        <v>0.95</v>
      </c>
      <c r="P56" s="93">
        <f t="shared" si="4"/>
        <v>28.841999999999999</v>
      </c>
      <c r="S56" s="97" t="s">
        <v>111</v>
      </c>
      <c r="T56" s="98" t="s">
        <v>286</v>
      </c>
      <c r="V56" s="109">
        <v>42416</v>
      </c>
      <c r="W56" s="113">
        <v>28.75</v>
      </c>
      <c r="X56" s="113">
        <v>28.95</v>
      </c>
      <c r="Y56" s="113">
        <v>28.36</v>
      </c>
      <c r="Z56" s="113">
        <v>28.78</v>
      </c>
      <c r="AA56" s="111">
        <v>30354200</v>
      </c>
      <c r="AB56" s="110">
        <v>28.78</v>
      </c>
      <c r="AC56" s="2">
        <f t="shared" si="2"/>
        <v>0.58999999999999986</v>
      </c>
      <c r="AD56" s="148">
        <f t="shared" si="3"/>
        <v>4.8882681564246244E-3</v>
      </c>
    </row>
    <row r="57" spans="15:30" x14ac:dyDescent="0.25">
      <c r="O57" s="93">
        <v>0.94</v>
      </c>
      <c r="P57" s="93">
        <f t="shared" si="4"/>
        <v>28.538399999999999</v>
      </c>
      <c r="V57" s="109">
        <v>42412</v>
      </c>
      <c r="W57" s="113">
        <v>28.57</v>
      </c>
      <c r="X57" s="113">
        <v>28.7</v>
      </c>
      <c r="Y57" s="113">
        <v>28.14</v>
      </c>
      <c r="Z57" s="113">
        <v>28.64</v>
      </c>
      <c r="AA57" s="111">
        <v>19507900</v>
      </c>
      <c r="AB57" s="110">
        <v>28.64</v>
      </c>
      <c r="AC57" s="2">
        <f t="shared" si="2"/>
        <v>0.55999999999999872</v>
      </c>
      <c r="AD57" s="148">
        <f t="shared" si="3"/>
        <v>1.4883061658398367E-2</v>
      </c>
    </row>
    <row r="58" spans="15:30" x14ac:dyDescent="0.25">
      <c r="O58" s="93">
        <v>0.93</v>
      </c>
      <c r="P58" s="93">
        <f t="shared" si="4"/>
        <v>28.2348</v>
      </c>
      <c r="V58" s="109">
        <v>42411</v>
      </c>
      <c r="W58" s="113">
        <v>27.83</v>
      </c>
      <c r="X58" s="113">
        <v>28.41</v>
      </c>
      <c r="Y58" s="113">
        <v>27.68</v>
      </c>
      <c r="Z58" s="113">
        <v>28.22</v>
      </c>
      <c r="AA58" s="111">
        <v>28142600</v>
      </c>
      <c r="AB58" s="110">
        <v>28.22</v>
      </c>
      <c r="AC58" s="2">
        <f t="shared" si="2"/>
        <v>0.73000000000000043</v>
      </c>
      <c r="AD58" s="148">
        <f t="shared" si="3"/>
        <v>-3.5423308537019249E-4</v>
      </c>
    </row>
    <row r="59" spans="15:30" x14ac:dyDescent="0.25">
      <c r="O59" s="93">
        <v>0.92</v>
      </c>
      <c r="P59" s="93">
        <f t="shared" si="4"/>
        <v>27.9312</v>
      </c>
      <c r="V59" s="109">
        <v>42410</v>
      </c>
      <c r="W59" s="113">
        <v>28.88</v>
      </c>
      <c r="X59" s="113">
        <v>29</v>
      </c>
      <c r="Y59" s="113">
        <v>28.19</v>
      </c>
      <c r="Z59" s="113">
        <v>28.23</v>
      </c>
      <c r="AA59" s="111">
        <v>26850900</v>
      </c>
      <c r="AB59" s="110">
        <v>28.23</v>
      </c>
      <c r="AC59" s="2">
        <f t="shared" si="2"/>
        <v>0.80999999999999872</v>
      </c>
      <c r="AD59" s="148">
        <f t="shared" si="3"/>
        <v>-2.013189864630327E-2</v>
      </c>
    </row>
    <row r="60" spans="15:30" x14ac:dyDescent="0.25">
      <c r="O60" s="93">
        <v>0.91</v>
      </c>
      <c r="P60" s="93">
        <f t="shared" si="4"/>
        <v>27.627600000000001</v>
      </c>
      <c r="V60" s="109">
        <v>42409</v>
      </c>
      <c r="W60" s="113">
        <v>28.49</v>
      </c>
      <c r="X60" s="113">
        <v>29.15</v>
      </c>
      <c r="Y60" s="113">
        <v>28.41</v>
      </c>
      <c r="Z60" s="113">
        <v>28.81</v>
      </c>
      <c r="AA60" s="111">
        <v>22710600</v>
      </c>
      <c r="AB60" s="110">
        <v>28.81</v>
      </c>
      <c r="AC60" s="2">
        <f t="shared" si="2"/>
        <v>0.73999999999999844</v>
      </c>
      <c r="AD60" s="148">
        <f t="shared" si="3"/>
        <v>-3.4698126301180299E-4</v>
      </c>
    </row>
    <row r="61" spans="15:30" x14ac:dyDescent="0.25">
      <c r="O61" s="93">
        <v>0.9</v>
      </c>
      <c r="P61" s="93">
        <f t="shared" si="4"/>
        <v>27.324000000000002</v>
      </c>
      <c r="V61" s="109">
        <v>42408</v>
      </c>
      <c r="W61" s="113">
        <v>28.74</v>
      </c>
      <c r="X61" s="113">
        <v>28.98</v>
      </c>
      <c r="Y61" s="113">
        <v>28.3</v>
      </c>
      <c r="Z61" s="113">
        <v>28.82</v>
      </c>
      <c r="AA61" s="111">
        <v>28623800</v>
      </c>
      <c r="AB61" s="110">
        <v>28.82</v>
      </c>
      <c r="AC61" s="2">
        <f t="shared" si="2"/>
        <v>0.67999999999999972</v>
      </c>
      <c r="AD61" s="148">
        <f t="shared" si="3"/>
        <v>-7.575757575757569E-3</v>
      </c>
    </row>
    <row r="62" spans="15:30" x14ac:dyDescent="0.25">
      <c r="V62" s="109">
        <v>42405</v>
      </c>
      <c r="W62" s="113">
        <v>29.58</v>
      </c>
      <c r="X62" s="113">
        <v>29.76</v>
      </c>
      <c r="Y62" s="113">
        <v>28.91</v>
      </c>
      <c r="Z62" s="113">
        <v>29.04</v>
      </c>
      <c r="AA62" s="111">
        <v>27429400</v>
      </c>
      <c r="AB62" s="110">
        <v>29.04</v>
      </c>
      <c r="AC62" s="2">
        <f t="shared" si="2"/>
        <v>0.85000000000000142</v>
      </c>
      <c r="AD62" s="148">
        <f t="shared" si="3"/>
        <v>-2.4521330198186142E-2</v>
      </c>
    </row>
    <row r="63" spans="15:30" x14ac:dyDescent="0.25">
      <c r="V63" s="109">
        <v>42404</v>
      </c>
      <c r="W63" s="113">
        <v>29.14</v>
      </c>
      <c r="X63" s="113">
        <v>29.88</v>
      </c>
      <c r="Y63" s="113">
        <v>29.11</v>
      </c>
      <c r="Z63" s="113">
        <v>29.77</v>
      </c>
      <c r="AA63" s="111">
        <v>29109700</v>
      </c>
      <c r="AB63" s="110">
        <v>29.77</v>
      </c>
      <c r="AC63" s="2">
        <f t="shared" si="2"/>
        <v>0.76999999999999957</v>
      </c>
      <c r="AD63" s="148">
        <f t="shared" si="3"/>
        <v>1.4655760054532951E-2</v>
      </c>
    </row>
    <row r="64" spans="15:30" x14ac:dyDescent="0.25">
      <c r="V64" s="109">
        <v>42403</v>
      </c>
      <c r="W64" s="113">
        <v>29.72</v>
      </c>
      <c r="X64" s="113">
        <v>29.72</v>
      </c>
      <c r="Y64" s="113">
        <v>28.52</v>
      </c>
      <c r="Z64" s="113">
        <v>29.34</v>
      </c>
      <c r="AA64" s="111">
        <v>44632000</v>
      </c>
      <c r="AB64" s="110">
        <v>29.34</v>
      </c>
      <c r="AC64" s="2">
        <f t="shared" si="2"/>
        <v>1.1999999999999993</v>
      </c>
      <c r="AD64" s="148" t="e">
        <f t="shared" si="3"/>
        <v>#DIV/0!</v>
      </c>
    </row>
    <row r="65" spans="22:30" x14ac:dyDescent="0.25">
      <c r="V65" s="109">
        <v>42403</v>
      </c>
      <c r="W65" s="113" t="s">
        <v>144</v>
      </c>
      <c r="X65" s="113"/>
      <c r="Y65" s="113"/>
      <c r="Z65" s="113"/>
      <c r="AA65" s="111"/>
      <c r="AB65" s="110"/>
      <c r="AC65" s="2">
        <f t="shared" si="2"/>
        <v>0</v>
      </c>
      <c r="AD65" s="148">
        <f t="shared" si="3"/>
        <v>-1</v>
      </c>
    </row>
    <row r="66" spans="22:30" x14ac:dyDescent="0.25">
      <c r="V66" s="109">
        <v>42402</v>
      </c>
      <c r="W66" s="113">
        <v>30.45</v>
      </c>
      <c r="X66" s="113">
        <v>30.49</v>
      </c>
      <c r="Y66" s="113">
        <v>29.63</v>
      </c>
      <c r="Z66" s="113">
        <v>29.8</v>
      </c>
      <c r="AA66" s="111">
        <v>24994300</v>
      </c>
      <c r="AB66" s="110">
        <v>29.54</v>
      </c>
      <c r="AC66" s="2">
        <f t="shared" si="2"/>
        <v>0.85999999999999943</v>
      </c>
      <c r="AD66" s="148">
        <f t="shared" si="3"/>
        <v>-3.3060556464811874E-2</v>
      </c>
    </row>
    <row r="67" spans="22:30" x14ac:dyDescent="0.25">
      <c r="V67" s="109">
        <v>42401</v>
      </c>
      <c r="W67" s="113">
        <v>30.72</v>
      </c>
      <c r="X67" s="113">
        <v>31.12</v>
      </c>
      <c r="Y67" s="113">
        <v>30.64</v>
      </c>
      <c r="Z67" s="113">
        <v>30.82</v>
      </c>
      <c r="AA67" s="111">
        <v>19015100</v>
      </c>
      <c r="AB67" s="110">
        <v>30.55</v>
      </c>
      <c r="AC67" s="2">
        <f>X67-Y67</f>
        <v>0.48000000000000043</v>
      </c>
      <c r="AD67" s="148">
        <f>AB67/AB68-1</f>
        <v>-6.5040650406503753E-3</v>
      </c>
    </row>
    <row r="68" spans="22:30" x14ac:dyDescent="0.25">
      <c r="V68" s="109">
        <v>42398</v>
      </c>
      <c r="W68" s="113">
        <v>30.21</v>
      </c>
      <c r="X68" s="113">
        <v>31.03</v>
      </c>
      <c r="Y68" s="113">
        <v>30.1</v>
      </c>
      <c r="Z68" s="113">
        <v>31.02</v>
      </c>
      <c r="AA68" s="111">
        <v>38311400</v>
      </c>
      <c r="AB68" s="110">
        <v>30.75</v>
      </c>
      <c r="AC68" s="2">
        <f>X68-Y68</f>
        <v>0.92999999999999972</v>
      </c>
      <c r="AD68" s="148" t="e">
        <f>AB68/AB69-1</f>
        <v>#DIV/0!</v>
      </c>
    </row>
    <row r="69" spans="22:30" x14ac:dyDescent="0.25">
      <c r="V69" s="109" t="s">
        <v>124</v>
      </c>
      <c r="W69" s="113"/>
      <c r="X69" s="113"/>
      <c r="Y69" s="113"/>
      <c r="Z69" s="113"/>
      <c r="AA69" s="111"/>
      <c r="AB69" s="110"/>
      <c r="AC69" s="2">
        <f>X69-Y69</f>
        <v>0</v>
      </c>
      <c r="AD69" s="148" t="e">
        <f>AB69/AB70-1</f>
        <v>#DIV/0!</v>
      </c>
    </row>
  </sheetData>
  <mergeCells count="1">
    <mergeCell ref="O40:P40"/>
  </mergeCells>
  <conditionalFormatting sqref="Q7">
    <cfRule type="expression" dxfId="375" priority="12">
      <formula>Q7&gt;0</formula>
    </cfRule>
    <cfRule type="expression" dxfId="374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73" priority="3">
      <formula>F26&gt;0</formula>
    </cfRule>
    <cfRule type="expression" dxfId="372" priority="4">
      <formula>F26&lt;0</formula>
    </cfRule>
  </conditionalFormatting>
  <conditionalFormatting sqref="F27">
    <cfRule type="expression" dxfId="371" priority="1">
      <formula>F27&gt;0</formula>
    </cfRule>
    <cfRule type="expression" dxfId="370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07"/>
  <sheetViews>
    <sheetView topLeftCell="A25" workbookViewId="0"/>
  </sheetViews>
  <sheetFormatPr defaultRowHeight="15" x14ac:dyDescent="0.25"/>
  <cols>
    <col min="2" max="2" width="9.140625" style="37"/>
    <col min="3" max="3" width="11.5703125" customWidth="1"/>
    <col min="4" max="4" width="9.140625" style="90"/>
    <col min="5" max="5" width="9.140625" style="2"/>
    <col min="6" max="6" width="12.140625" style="2" bestFit="1" customWidth="1"/>
    <col min="8" max="8" width="11.85546875" style="8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7" customWidth="1"/>
    <col min="21" max="21" width="17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51" customFormat="1" ht="15.75" customHeight="1" x14ac:dyDescent="0.25">
      <c r="A1" s="51" t="s">
        <v>1</v>
      </c>
      <c r="B1" s="126" t="s">
        <v>2</v>
      </c>
      <c r="C1" s="51" t="s">
        <v>4</v>
      </c>
      <c r="D1" s="218" t="s">
        <v>5</v>
      </c>
      <c r="E1" s="52" t="s">
        <v>92</v>
      </c>
      <c r="F1" s="52" t="s">
        <v>60</v>
      </c>
      <c r="G1" s="51" t="s">
        <v>3</v>
      </c>
      <c r="H1" s="79" t="s">
        <v>6</v>
      </c>
      <c r="I1" s="52" t="s">
        <v>7</v>
      </c>
      <c r="J1" s="52" t="s">
        <v>91</v>
      </c>
      <c r="K1" s="52" t="s">
        <v>61</v>
      </c>
      <c r="L1" s="51" t="s">
        <v>43</v>
      </c>
      <c r="M1" s="51" t="s">
        <v>38</v>
      </c>
      <c r="T1" s="126" t="s">
        <v>70</v>
      </c>
      <c r="W1" s="135" t="s">
        <v>116</v>
      </c>
      <c r="X1" s="136" t="s">
        <v>117</v>
      </c>
      <c r="Y1" s="136" t="s">
        <v>118</v>
      </c>
      <c r="Z1" s="136" t="s">
        <v>119</v>
      </c>
      <c r="AA1" s="136" t="s">
        <v>120</v>
      </c>
      <c r="AB1" s="135" t="s">
        <v>121</v>
      </c>
      <c r="AC1" s="136" t="s">
        <v>122</v>
      </c>
      <c r="AD1" s="51" t="s">
        <v>129</v>
      </c>
      <c r="AE1" s="51" t="s">
        <v>130</v>
      </c>
    </row>
    <row r="2" spans="1:40" x14ac:dyDescent="0.25">
      <c r="A2" s="6" t="s">
        <v>22</v>
      </c>
      <c r="B2" s="127">
        <v>42153</v>
      </c>
      <c r="C2" s="7">
        <v>20</v>
      </c>
      <c r="D2" s="89">
        <v>67.3</v>
      </c>
      <c r="E2" s="47">
        <v>0</v>
      </c>
      <c r="F2" s="47">
        <f t="shared" ref="F2:F28" si="0">D2*C2+E2</f>
        <v>1346</v>
      </c>
      <c r="G2" s="84">
        <v>42219</v>
      </c>
      <c r="H2" s="80">
        <v>25</v>
      </c>
      <c r="I2" s="50">
        <v>60.05</v>
      </c>
      <c r="J2" s="50">
        <v>0.03</v>
      </c>
      <c r="K2" s="50">
        <f t="shared" ref="K2:K36" si="1">H2*I2-J2</f>
        <v>1501.22</v>
      </c>
      <c r="L2" s="1">
        <v>42185</v>
      </c>
      <c r="M2" s="2">
        <v>5</v>
      </c>
      <c r="O2" s="13" t="s">
        <v>57</v>
      </c>
      <c r="Q2">
        <f>C53-H53</f>
        <v>30</v>
      </c>
      <c r="W2" s="120">
        <v>42493</v>
      </c>
      <c r="X2" s="44">
        <v>58.28</v>
      </c>
      <c r="Y2" s="44">
        <v>58.82</v>
      </c>
      <c r="Z2" s="44">
        <v>56.44</v>
      </c>
      <c r="AA2" s="44">
        <v>56.75</v>
      </c>
      <c r="AB2" s="114">
        <v>4115200</v>
      </c>
      <c r="AC2" s="44">
        <v>56.75</v>
      </c>
      <c r="AD2" s="2">
        <f>Y2-Z2</f>
        <v>2.3800000000000026</v>
      </c>
      <c r="AE2" s="148">
        <f>AC2/AC3-1</f>
        <v>-3.7809426924381051E-2</v>
      </c>
    </row>
    <row r="3" spans="1:40" x14ac:dyDescent="0.25">
      <c r="A3" s="26" t="s">
        <v>71</v>
      </c>
      <c r="B3" s="127">
        <v>42205</v>
      </c>
      <c r="C3" s="7">
        <v>20</v>
      </c>
      <c r="D3" s="89">
        <v>63.4</v>
      </c>
      <c r="E3" s="47">
        <v>0</v>
      </c>
      <c r="F3" s="47">
        <f t="shared" si="0"/>
        <v>1268</v>
      </c>
      <c r="G3" s="84">
        <v>42219</v>
      </c>
      <c r="H3" s="80">
        <v>55</v>
      </c>
      <c r="I3" s="50">
        <v>59.75</v>
      </c>
      <c r="J3" s="50">
        <v>0.06</v>
      </c>
      <c r="K3" s="50">
        <f t="shared" si="1"/>
        <v>3286.19</v>
      </c>
      <c r="L3" s="1">
        <v>42277</v>
      </c>
      <c r="M3" s="2">
        <v>37.5</v>
      </c>
      <c r="O3" s="13" t="s">
        <v>58</v>
      </c>
      <c r="Q3" s="90">
        <f>IF(Q2=0, Q4, (F53-K53-M53)/Q2)</f>
        <v>-47.511333333335159</v>
      </c>
      <c r="W3" s="120">
        <v>42492</v>
      </c>
      <c r="X3" s="44">
        <v>59.56</v>
      </c>
      <c r="Y3" s="44">
        <v>59.76</v>
      </c>
      <c r="Z3" s="44">
        <v>58.24</v>
      </c>
      <c r="AA3" s="44">
        <v>58.98</v>
      </c>
      <c r="AB3" s="114">
        <v>3292600</v>
      </c>
      <c r="AC3" s="44">
        <v>58.98</v>
      </c>
      <c r="AD3" s="2">
        <f t="shared" ref="AD3:AD66" si="2">Y3-Z3</f>
        <v>1.519999999999996</v>
      </c>
      <c r="AE3" s="148">
        <f t="shared" ref="AE3:AE66" si="3">AC3/AC4-1</f>
        <v>-1.0734652801073441E-2</v>
      </c>
      <c r="AK3" s="260"/>
      <c r="AN3" s="260"/>
    </row>
    <row r="4" spans="1:40" x14ac:dyDescent="0.25">
      <c r="B4" s="127">
        <v>42205</v>
      </c>
      <c r="C4" s="7">
        <v>20</v>
      </c>
      <c r="D4" s="89">
        <v>63.15</v>
      </c>
      <c r="E4" s="47">
        <v>0</v>
      </c>
      <c r="F4" s="47">
        <f t="shared" si="0"/>
        <v>1263</v>
      </c>
      <c r="G4" s="84">
        <v>42250</v>
      </c>
      <c r="H4" s="92">
        <v>100</v>
      </c>
      <c r="I4" s="47">
        <v>59.4</v>
      </c>
      <c r="J4" s="47">
        <v>0.11</v>
      </c>
      <c r="K4" s="50">
        <f t="shared" si="1"/>
        <v>5939.89</v>
      </c>
      <c r="L4" s="1">
        <v>42734</v>
      </c>
      <c r="M4" s="2">
        <v>100</v>
      </c>
      <c r="O4" s="13" t="s">
        <v>66</v>
      </c>
      <c r="Q4" s="221">
        <v>56.75</v>
      </c>
      <c r="T4" s="134"/>
      <c r="U4" s="33"/>
      <c r="V4" s="38"/>
      <c r="W4" s="120">
        <v>42489</v>
      </c>
      <c r="X4" s="44">
        <v>59.81</v>
      </c>
      <c r="Y4" s="44">
        <v>60.72</v>
      </c>
      <c r="Z4" s="44">
        <v>58.03</v>
      </c>
      <c r="AA4" s="44">
        <v>59.62</v>
      </c>
      <c r="AB4" s="114">
        <v>4626600</v>
      </c>
      <c r="AC4" s="44">
        <v>59.62</v>
      </c>
      <c r="AD4" s="2">
        <f t="shared" si="2"/>
        <v>2.6899999999999977</v>
      </c>
      <c r="AE4" s="148">
        <f t="shared" si="3"/>
        <v>7.4349442379182396E-3</v>
      </c>
      <c r="AK4" s="260"/>
      <c r="AN4" s="260"/>
    </row>
    <row r="5" spans="1:40" x14ac:dyDescent="0.25">
      <c r="B5" s="127">
        <v>42207</v>
      </c>
      <c r="C5" s="7">
        <v>10</v>
      </c>
      <c r="D5" s="89">
        <v>62</v>
      </c>
      <c r="E5" s="47">
        <v>0</v>
      </c>
      <c r="F5" s="47">
        <f t="shared" si="0"/>
        <v>620</v>
      </c>
      <c r="G5" s="84">
        <v>42258</v>
      </c>
      <c r="H5" s="92">
        <v>80</v>
      </c>
      <c r="I5" s="47">
        <v>56.47</v>
      </c>
      <c r="J5" s="47">
        <v>0.08</v>
      </c>
      <c r="K5" s="50">
        <f t="shared" si="1"/>
        <v>4517.5200000000004</v>
      </c>
      <c r="L5" s="1">
        <v>42459</v>
      </c>
      <c r="M5" s="2">
        <v>25</v>
      </c>
      <c r="O5" s="13" t="s">
        <v>67</v>
      </c>
      <c r="Q5" s="3">
        <f>Q4*Q2</f>
        <v>1702.5</v>
      </c>
      <c r="W5" s="120">
        <v>42488</v>
      </c>
      <c r="X5" s="44">
        <v>60.44</v>
      </c>
      <c r="Y5" s="44">
        <v>61.45</v>
      </c>
      <c r="Z5" s="44">
        <v>59.1</v>
      </c>
      <c r="AA5" s="44">
        <v>59.18</v>
      </c>
      <c r="AB5" s="114">
        <v>7010200</v>
      </c>
      <c r="AC5" s="44">
        <v>59.18</v>
      </c>
      <c r="AD5" s="2">
        <f t="shared" si="2"/>
        <v>2.3500000000000014</v>
      </c>
      <c r="AE5" s="148">
        <f t="shared" si="3"/>
        <v>-3.4111310592459643E-2</v>
      </c>
      <c r="AK5" s="260"/>
      <c r="AN5" s="260"/>
    </row>
    <row r="6" spans="1:40" x14ac:dyDescent="0.25">
      <c r="B6" s="127">
        <v>42207</v>
      </c>
      <c r="C6" s="7">
        <v>5</v>
      </c>
      <c r="D6" s="89">
        <v>61.6</v>
      </c>
      <c r="E6" s="47">
        <v>0</v>
      </c>
      <c r="F6" s="47">
        <f t="shared" si="0"/>
        <v>308</v>
      </c>
      <c r="G6" s="1">
        <v>42263</v>
      </c>
      <c r="H6" s="92">
        <v>80</v>
      </c>
      <c r="I6" s="47">
        <v>52.55</v>
      </c>
      <c r="J6" s="47">
        <v>0.08</v>
      </c>
      <c r="K6" s="50">
        <f t="shared" si="1"/>
        <v>4203.92</v>
      </c>
      <c r="M6" s="2"/>
      <c r="O6" s="13" t="s">
        <v>64</v>
      </c>
      <c r="Q6" s="2">
        <f>Q3*Q2</f>
        <v>-1425.3400000000547</v>
      </c>
      <c r="W6" s="120">
        <v>42487</v>
      </c>
      <c r="X6" s="44">
        <v>62</v>
      </c>
      <c r="Y6" s="44">
        <v>63.76</v>
      </c>
      <c r="Z6" s="44">
        <v>60.7</v>
      </c>
      <c r="AA6" s="44">
        <v>61.27</v>
      </c>
      <c r="AB6" s="114">
        <v>8324600</v>
      </c>
      <c r="AC6" s="44">
        <v>61.27</v>
      </c>
      <c r="AD6" s="2">
        <f t="shared" si="2"/>
        <v>3.0599999999999952</v>
      </c>
      <c r="AE6" s="148">
        <f t="shared" si="3"/>
        <v>-3.1304347826086931E-2</v>
      </c>
      <c r="AK6" s="260"/>
      <c r="AN6" s="260"/>
    </row>
    <row r="7" spans="1:40" ht="15.75" x14ac:dyDescent="0.25">
      <c r="B7" s="127">
        <v>42207</v>
      </c>
      <c r="C7" s="7">
        <v>20</v>
      </c>
      <c r="D7" s="89">
        <v>59.85</v>
      </c>
      <c r="E7" s="47">
        <v>0</v>
      </c>
      <c r="F7" s="47">
        <f t="shared" si="0"/>
        <v>1197</v>
      </c>
      <c r="G7" s="1">
        <v>42284</v>
      </c>
      <c r="H7" s="92">
        <v>50</v>
      </c>
      <c r="I7" s="47">
        <v>52.85</v>
      </c>
      <c r="J7" s="47">
        <v>0.05</v>
      </c>
      <c r="K7" s="50">
        <f t="shared" si="1"/>
        <v>2642.45</v>
      </c>
      <c r="M7" s="2"/>
      <c r="O7" s="13" t="s">
        <v>65</v>
      </c>
      <c r="Q7" s="2">
        <f>IF(Q2=0, K53+M53-F53,Q5-Q6)</f>
        <v>3127.8400000000547</v>
      </c>
      <c r="R7" s="207"/>
      <c r="W7" s="120">
        <v>42486</v>
      </c>
      <c r="X7" s="44">
        <v>62.05</v>
      </c>
      <c r="Y7" s="44">
        <v>63.51</v>
      </c>
      <c r="Z7" s="44">
        <v>61.87</v>
      </c>
      <c r="AA7" s="44">
        <v>63.25</v>
      </c>
      <c r="AB7" s="114">
        <v>4693600</v>
      </c>
      <c r="AC7" s="44">
        <v>63.25</v>
      </c>
      <c r="AD7" s="2">
        <f t="shared" si="2"/>
        <v>1.6400000000000006</v>
      </c>
      <c r="AE7" s="148">
        <f t="shared" si="3"/>
        <v>2.2304832713754719E-2</v>
      </c>
    </row>
    <row r="8" spans="1:40" x14ac:dyDescent="0.25">
      <c r="B8" s="127">
        <v>42208</v>
      </c>
      <c r="C8" s="7">
        <v>5</v>
      </c>
      <c r="D8" s="89">
        <v>61.3</v>
      </c>
      <c r="E8" s="47">
        <v>0</v>
      </c>
      <c r="F8" s="47">
        <f t="shared" si="0"/>
        <v>306.5</v>
      </c>
      <c r="G8" s="1">
        <v>42284</v>
      </c>
      <c r="H8" s="92">
        <v>30</v>
      </c>
      <c r="I8" s="47">
        <v>53.05</v>
      </c>
      <c r="J8" s="47">
        <v>0.03</v>
      </c>
      <c r="K8" s="50">
        <f t="shared" si="1"/>
        <v>1591.47</v>
      </c>
      <c r="M8" s="2"/>
      <c r="O8" s="13" t="s">
        <v>90</v>
      </c>
      <c r="Q8" s="148">
        <f>(Q4-Q3)/Q3</f>
        <v>-2.194451850084846</v>
      </c>
      <c r="W8" s="120">
        <v>42485</v>
      </c>
      <c r="X8" s="44">
        <v>62.74</v>
      </c>
      <c r="Y8" s="44">
        <v>63.05</v>
      </c>
      <c r="Z8" s="44">
        <v>60.98</v>
      </c>
      <c r="AA8" s="44">
        <v>61.87</v>
      </c>
      <c r="AB8" s="114">
        <v>3840400</v>
      </c>
      <c r="AC8" s="44">
        <v>61.87</v>
      </c>
      <c r="AD8" s="2">
        <f t="shared" si="2"/>
        <v>2.0700000000000003</v>
      </c>
      <c r="AE8" s="148">
        <f t="shared" si="3"/>
        <v>-2.3824550331334904E-2</v>
      </c>
    </row>
    <row r="9" spans="1:40" x14ac:dyDescent="0.25">
      <c r="B9" s="127">
        <v>42219</v>
      </c>
      <c r="C9" s="9">
        <v>25</v>
      </c>
      <c r="D9" s="89">
        <v>59.4</v>
      </c>
      <c r="E9" s="47">
        <v>0</v>
      </c>
      <c r="F9" s="47">
        <f t="shared" si="0"/>
        <v>1485</v>
      </c>
      <c r="G9" s="1">
        <v>42291</v>
      </c>
      <c r="H9" s="92">
        <v>80</v>
      </c>
      <c r="I9" s="47">
        <v>61.6</v>
      </c>
      <c r="J9" s="47">
        <v>0.09</v>
      </c>
      <c r="K9" s="50">
        <f t="shared" si="1"/>
        <v>4927.91</v>
      </c>
      <c r="M9" s="2"/>
      <c r="W9" s="120">
        <v>42482</v>
      </c>
      <c r="X9" s="44">
        <v>60.5</v>
      </c>
      <c r="Y9" s="44">
        <v>63.62</v>
      </c>
      <c r="Z9" s="44">
        <v>60.42</v>
      </c>
      <c r="AA9" s="44">
        <v>63.38</v>
      </c>
      <c r="AB9" s="114">
        <v>5901000</v>
      </c>
      <c r="AC9" s="44">
        <v>63.38</v>
      </c>
      <c r="AD9" s="2">
        <f t="shared" si="2"/>
        <v>3.1999999999999957</v>
      </c>
      <c r="AE9" s="148">
        <f t="shared" si="3"/>
        <v>5.3173811897640366E-2</v>
      </c>
    </row>
    <row r="10" spans="1:40" x14ac:dyDescent="0.25">
      <c r="B10" s="127">
        <v>42219</v>
      </c>
      <c r="C10" s="9">
        <v>50</v>
      </c>
      <c r="D10" s="89">
        <v>59.2</v>
      </c>
      <c r="E10" s="47">
        <v>0</v>
      </c>
      <c r="F10" s="47">
        <f t="shared" si="0"/>
        <v>2960</v>
      </c>
      <c r="G10" s="1">
        <v>42297</v>
      </c>
      <c r="H10" s="92">
        <v>115</v>
      </c>
      <c r="I10" s="47">
        <v>61.23</v>
      </c>
      <c r="J10" s="47">
        <v>0.13</v>
      </c>
      <c r="K10" s="50">
        <f t="shared" si="1"/>
        <v>7041.32</v>
      </c>
      <c r="M10" s="2"/>
      <c r="W10" s="120">
        <v>42481</v>
      </c>
      <c r="X10" s="44">
        <v>61.37</v>
      </c>
      <c r="Y10" s="44">
        <v>61.8</v>
      </c>
      <c r="Z10" s="44">
        <v>59.96</v>
      </c>
      <c r="AA10" s="44">
        <v>60.18</v>
      </c>
      <c r="AB10" s="114">
        <v>4882900</v>
      </c>
      <c r="AC10" s="44">
        <v>60.18</v>
      </c>
      <c r="AD10" s="2">
        <f t="shared" si="2"/>
        <v>1.8399999999999963</v>
      </c>
      <c r="AE10" s="148">
        <f t="shared" si="3"/>
        <v>-1.6345210853220049E-2</v>
      </c>
    </row>
    <row r="11" spans="1:40" x14ac:dyDescent="0.25">
      <c r="B11" s="127">
        <v>42226</v>
      </c>
      <c r="C11" s="9">
        <v>5</v>
      </c>
      <c r="D11" s="89">
        <v>56.2</v>
      </c>
      <c r="E11" s="47">
        <v>0</v>
      </c>
      <c r="F11" s="47">
        <f t="shared" si="0"/>
        <v>281</v>
      </c>
      <c r="G11" s="1">
        <v>42304</v>
      </c>
      <c r="H11" s="92">
        <v>80</v>
      </c>
      <c r="I11" s="47">
        <v>59.76</v>
      </c>
      <c r="J11" s="47">
        <v>0.09</v>
      </c>
      <c r="K11" s="50">
        <f t="shared" si="1"/>
        <v>4780.71</v>
      </c>
      <c r="M11" s="2"/>
      <c r="T11" s="22"/>
      <c r="W11" s="120">
        <v>42480</v>
      </c>
      <c r="X11" s="44">
        <v>60.47</v>
      </c>
      <c r="Y11" s="44">
        <v>62.08</v>
      </c>
      <c r="Z11" s="44">
        <v>59.99</v>
      </c>
      <c r="AA11" s="44">
        <v>61.18</v>
      </c>
      <c r="AB11" s="114">
        <v>5892900</v>
      </c>
      <c r="AC11" s="44">
        <v>61.18</v>
      </c>
      <c r="AD11" s="2">
        <f t="shared" si="2"/>
        <v>2.0899999999999963</v>
      </c>
      <c r="AE11" s="148">
        <f t="shared" si="3"/>
        <v>1.634788294915257E-4</v>
      </c>
    </row>
    <row r="12" spans="1:40" x14ac:dyDescent="0.25">
      <c r="B12" s="127">
        <v>42226</v>
      </c>
      <c r="C12" s="7">
        <v>15</v>
      </c>
      <c r="D12" s="89">
        <v>56.5</v>
      </c>
      <c r="E12" s="47">
        <v>0</v>
      </c>
      <c r="F12" s="47">
        <f t="shared" si="0"/>
        <v>847.5</v>
      </c>
      <c r="G12" s="1">
        <v>42314</v>
      </c>
      <c r="H12" s="92">
        <v>10</v>
      </c>
      <c r="I12" s="47">
        <v>59.65</v>
      </c>
      <c r="J12" s="47">
        <v>0.01</v>
      </c>
      <c r="K12" s="50">
        <f t="shared" si="1"/>
        <v>596.49</v>
      </c>
      <c r="M12" s="2"/>
      <c r="T12" s="22"/>
      <c r="W12" s="120">
        <v>42479</v>
      </c>
      <c r="X12" s="44">
        <v>60.41</v>
      </c>
      <c r="Y12" s="44">
        <v>61.35</v>
      </c>
      <c r="Z12" s="44">
        <v>59.26</v>
      </c>
      <c r="AA12" s="44">
        <v>61.17</v>
      </c>
      <c r="AB12" s="114">
        <v>4780100</v>
      </c>
      <c r="AC12" s="44">
        <v>61.17</v>
      </c>
      <c r="AD12" s="2">
        <f t="shared" si="2"/>
        <v>2.0900000000000034</v>
      </c>
      <c r="AE12" s="148">
        <f t="shared" si="3"/>
        <v>2.2225935828876997E-2</v>
      </c>
    </row>
    <row r="13" spans="1:40" x14ac:dyDescent="0.25">
      <c r="B13" s="127">
        <v>42240</v>
      </c>
      <c r="C13" s="9">
        <v>15</v>
      </c>
      <c r="D13" s="89">
        <v>57.19</v>
      </c>
      <c r="E13" s="47">
        <v>0</v>
      </c>
      <c r="F13" s="47">
        <f t="shared" si="0"/>
        <v>857.84999999999991</v>
      </c>
      <c r="G13" s="1">
        <v>42338</v>
      </c>
      <c r="H13" s="92">
        <v>75</v>
      </c>
      <c r="I13" s="47">
        <v>61.49</v>
      </c>
      <c r="J13" s="47">
        <v>0.08</v>
      </c>
      <c r="K13" s="47">
        <f t="shared" si="1"/>
        <v>4611.67</v>
      </c>
      <c r="M13" s="2"/>
      <c r="W13" s="120">
        <v>42478</v>
      </c>
      <c r="X13" s="44">
        <v>55.42</v>
      </c>
      <c r="Y13" s="44">
        <v>60.11</v>
      </c>
      <c r="Z13" s="44">
        <v>55.3</v>
      </c>
      <c r="AA13" s="44">
        <v>59.84</v>
      </c>
      <c r="AB13" s="114">
        <v>9335200</v>
      </c>
      <c r="AC13" s="44">
        <v>59.84</v>
      </c>
      <c r="AD13" s="2">
        <f t="shared" si="2"/>
        <v>4.8100000000000023</v>
      </c>
      <c r="AE13" s="148">
        <f t="shared" si="3"/>
        <v>4.6702816162322858E-2</v>
      </c>
    </row>
    <row r="14" spans="1:40" x14ac:dyDescent="0.25">
      <c r="B14" s="127">
        <v>42240</v>
      </c>
      <c r="C14" s="7">
        <v>20</v>
      </c>
      <c r="D14" s="89">
        <v>56.6</v>
      </c>
      <c r="E14" s="47">
        <v>0</v>
      </c>
      <c r="F14" s="47">
        <f t="shared" si="0"/>
        <v>1132</v>
      </c>
      <c r="G14" s="1">
        <v>42354</v>
      </c>
      <c r="H14" s="92">
        <v>100</v>
      </c>
      <c r="I14" s="47">
        <v>50.1</v>
      </c>
      <c r="J14" s="47">
        <v>0.09</v>
      </c>
      <c r="K14" s="47">
        <f t="shared" si="1"/>
        <v>5009.91</v>
      </c>
      <c r="M14" s="2"/>
      <c r="W14" s="120">
        <v>42475</v>
      </c>
      <c r="X14" s="44">
        <v>57.25</v>
      </c>
      <c r="Y14" s="44">
        <v>57.58</v>
      </c>
      <c r="Z14" s="44">
        <v>56.59</v>
      </c>
      <c r="AA14" s="44">
        <v>57.17</v>
      </c>
      <c r="AB14" s="114">
        <v>4552000</v>
      </c>
      <c r="AC14" s="44">
        <v>57.17</v>
      </c>
      <c r="AD14" s="2">
        <f t="shared" si="2"/>
        <v>0.98999999999999488</v>
      </c>
      <c r="AE14" s="148">
        <f t="shared" si="3"/>
        <v>-9.5287595287595339E-3</v>
      </c>
    </row>
    <row r="15" spans="1:40" x14ac:dyDescent="0.25">
      <c r="B15" s="127">
        <v>42240</v>
      </c>
      <c r="C15" s="7">
        <v>30</v>
      </c>
      <c r="D15" s="89">
        <v>56.5</v>
      </c>
      <c r="E15" s="47">
        <v>0</v>
      </c>
      <c r="F15" s="47">
        <f t="shared" si="0"/>
        <v>1695</v>
      </c>
      <c r="G15" s="1">
        <v>42354</v>
      </c>
      <c r="H15" s="92">
        <v>200</v>
      </c>
      <c r="I15" s="47">
        <v>50.15</v>
      </c>
      <c r="J15" s="47">
        <v>0.18</v>
      </c>
      <c r="K15" s="47">
        <f t="shared" si="1"/>
        <v>10029.82</v>
      </c>
      <c r="M15" s="2"/>
      <c r="W15" s="120">
        <v>42474</v>
      </c>
      <c r="X15" s="44">
        <v>56.73</v>
      </c>
      <c r="Y15" s="44">
        <v>57.88</v>
      </c>
      <c r="Z15" s="44">
        <v>56.46</v>
      </c>
      <c r="AA15" s="44">
        <v>57.72</v>
      </c>
      <c r="AB15" s="114">
        <v>3855100</v>
      </c>
      <c r="AC15" s="44">
        <v>57.72</v>
      </c>
      <c r="AD15" s="2">
        <f t="shared" si="2"/>
        <v>1.4200000000000017</v>
      </c>
      <c r="AE15" s="148">
        <f t="shared" si="3"/>
        <v>2.0148462354188768E-2</v>
      </c>
    </row>
    <row r="16" spans="1:40" x14ac:dyDescent="0.25">
      <c r="B16" s="431">
        <v>42258</v>
      </c>
      <c r="C16" s="7">
        <v>80</v>
      </c>
      <c r="D16" s="89">
        <v>55.45</v>
      </c>
      <c r="E16" s="47">
        <v>0</v>
      </c>
      <c r="F16" s="47">
        <f t="shared" si="0"/>
        <v>4436</v>
      </c>
      <c r="G16" s="1">
        <v>42354</v>
      </c>
      <c r="H16" s="92">
        <v>100</v>
      </c>
      <c r="I16" s="47">
        <v>50.15</v>
      </c>
      <c r="J16" s="47">
        <v>0.09</v>
      </c>
      <c r="K16" s="47">
        <f t="shared" si="1"/>
        <v>5014.91</v>
      </c>
      <c r="M16" s="2"/>
      <c r="W16" s="120">
        <v>42473</v>
      </c>
      <c r="X16" s="44">
        <v>57.28</v>
      </c>
      <c r="Y16" s="44">
        <v>57.65</v>
      </c>
      <c r="Z16" s="44">
        <v>56.13</v>
      </c>
      <c r="AA16" s="44">
        <v>56.58</v>
      </c>
      <c r="AB16" s="114">
        <v>4069600</v>
      </c>
      <c r="AC16" s="44">
        <v>56.58</v>
      </c>
      <c r="AD16" s="2">
        <f t="shared" si="2"/>
        <v>1.519999999999996</v>
      </c>
      <c r="AE16" s="148">
        <f t="shared" si="3"/>
        <v>-1.3598326359832602E-2</v>
      </c>
    </row>
    <row r="17" spans="2:31" x14ac:dyDescent="0.25">
      <c r="B17" s="431"/>
      <c r="C17" s="7">
        <v>20</v>
      </c>
      <c r="D17" s="89">
        <v>55.45</v>
      </c>
      <c r="E17" s="47">
        <v>0</v>
      </c>
      <c r="F17" s="47">
        <f t="shared" si="0"/>
        <v>1109</v>
      </c>
      <c r="G17" s="1">
        <v>42367</v>
      </c>
      <c r="H17" s="92">
        <v>400</v>
      </c>
      <c r="I17" s="47">
        <v>49.86</v>
      </c>
      <c r="J17" s="47">
        <v>0.37</v>
      </c>
      <c r="K17" s="47">
        <f t="shared" si="1"/>
        <v>19943.63</v>
      </c>
      <c r="M17" s="2"/>
      <c r="W17" s="120">
        <v>42472</v>
      </c>
      <c r="X17" s="44">
        <v>55.33</v>
      </c>
      <c r="Y17" s="44">
        <v>57.79</v>
      </c>
      <c r="Z17" s="44">
        <v>54.79</v>
      </c>
      <c r="AA17" s="44">
        <v>57.36</v>
      </c>
      <c r="AB17" s="114">
        <v>5364000</v>
      </c>
      <c r="AC17" s="44">
        <v>57.36</v>
      </c>
      <c r="AD17" s="2">
        <f t="shared" si="2"/>
        <v>3</v>
      </c>
      <c r="AE17" s="148">
        <f t="shared" si="3"/>
        <v>4.7862623310193531E-2</v>
      </c>
    </row>
    <row r="18" spans="2:31" x14ac:dyDescent="0.25">
      <c r="B18" s="426">
        <v>42263</v>
      </c>
      <c r="C18" s="7">
        <v>50</v>
      </c>
      <c r="D18" s="89">
        <v>52.7</v>
      </c>
      <c r="E18" s="47">
        <v>0</v>
      </c>
      <c r="F18" s="47">
        <f t="shared" si="0"/>
        <v>2635</v>
      </c>
      <c r="G18" s="1">
        <v>42375</v>
      </c>
      <c r="H18" s="92">
        <v>100</v>
      </c>
      <c r="I18" s="47">
        <v>47.56</v>
      </c>
      <c r="J18" s="47">
        <v>0.09</v>
      </c>
      <c r="K18" s="47">
        <f t="shared" si="1"/>
        <v>4755.91</v>
      </c>
      <c r="W18" s="120">
        <v>42471</v>
      </c>
      <c r="X18" s="44">
        <v>55.06</v>
      </c>
      <c r="Y18" s="44">
        <v>55.86</v>
      </c>
      <c r="Z18" s="44">
        <v>54.65</v>
      </c>
      <c r="AA18" s="44">
        <v>54.74</v>
      </c>
      <c r="AB18" s="114">
        <v>3861400</v>
      </c>
      <c r="AC18" s="44">
        <v>54.74</v>
      </c>
      <c r="AD18" s="2">
        <f t="shared" si="2"/>
        <v>1.2100000000000009</v>
      </c>
      <c r="AE18" s="148">
        <f t="shared" si="3"/>
        <v>4.7723935389134553E-3</v>
      </c>
    </row>
    <row r="19" spans="2:31" x14ac:dyDescent="0.25">
      <c r="B19" s="426"/>
      <c r="C19" s="7">
        <v>30</v>
      </c>
      <c r="D19" s="89">
        <v>52.7</v>
      </c>
      <c r="E19" s="47">
        <v>0</v>
      </c>
      <c r="F19" s="47">
        <f t="shared" si="0"/>
        <v>1581</v>
      </c>
      <c r="G19" s="1">
        <v>42398</v>
      </c>
      <c r="H19" s="92">
        <v>150</v>
      </c>
      <c r="I19" s="47">
        <v>40.880000000000003</v>
      </c>
      <c r="J19" s="47">
        <v>0.11</v>
      </c>
      <c r="K19" s="47">
        <f t="shared" si="1"/>
        <v>6131.89</v>
      </c>
      <c r="W19" s="120">
        <v>42468</v>
      </c>
      <c r="X19" s="44">
        <v>54.64</v>
      </c>
      <c r="Y19" s="44">
        <v>55.05</v>
      </c>
      <c r="Z19" s="44">
        <v>53.83</v>
      </c>
      <c r="AA19" s="44">
        <v>54.48</v>
      </c>
      <c r="AB19" s="114">
        <v>3408400</v>
      </c>
      <c r="AC19" s="44">
        <v>54.48</v>
      </c>
      <c r="AD19" s="2">
        <f t="shared" si="2"/>
        <v>1.2199999999999989</v>
      </c>
      <c r="AE19" s="148">
        <f t="shared" si="3"/>
        <v>2.9867674858222948E-2</v>
      </c>
    </row>
    <row r="20" spans="2:31" x14ac:dyDescent="0.25">
      <c r="B20" s="22">
        <v>42263</v>
      </c>
      <c r="C20" s="7">
        <v>50</v>
      </c>
      <c r="D20" s="89">
        <v>52.05</v>
      </c>
      <c r="E20" s="47">
        <v>0</v>
      </c>
      <c r="F20" s="47">
        <f t="shared" si="0"/>
        <v>2602.5</v>
      </c>
      <c r="G20" s="1">
        <v>42405</v>
      </c>
      <c r="H20" s="92">
        <v>100</v>
      </c>
      <c r="I20" s="47">
        <v>38.445</v>
      </c>
      <c r="J20" s="47">
        <v>7.0000000000000007E-2</v>
      </c>
      <c r="K20" s="47">
        <f t="shared" si="1"/>
        <v>3844.43</v>
      </c>
      <c r="W20" s="120">
        <v>42467</v>
      </c>
      <c r="X20" s="44">
        <v>53.47</v>
      </c>
      <c r="Y20" s="44">
        <v>54.27</v>
      </c>
      <c r="Z20" s="44">
        <v>52</v>
      </c>
      <c r="AA20" s="44">
        <v>52.9</v>
      </c>
      <c r="AB20" s="114">
        <v>3579600</v>
      </c>
      <c r="AC20" s="44">
        <v>52.9</v>
      </c>
      <c r="AD20" s="2">
        <f t="shared" si="2"/>
        <v>2.2700000000000031</v>
      </c>
      <c r="AE20" s="148">
        <f t="shared" si="3"/>
        <v>-2.0370370370370372E-2</v>
      </c>
    </row>
    <row r="21" spans="2:31" x14ac:dyDescent="0.25">
      <c r="B21" s="426">
        <v>42270</v>
      </c>
      <c r="C21" s="7">
        <v>30</v>
      </c>
      <c r="D21" s="89">
        <v>52.5</v>
      </c>
      <c r="E21" s="47">
        <v>0</v>
      </c>
      <c r="F21" s="47">
        <f t="shared" si="0"/>
        <v>1575</v>
      </c>
      <c r="G21" s="1">
        <v>42426</v>
      </c>
      <c r="H21" s="92">
        <v>150</v>
      </c>
      <c r="I21" s="47">
        <v>43.25</v>
      </c>
      <c r="J21" s="47">
        <v>0.14000000000000001</v>
      </c>
      <c r="K21" s="47">
        <f t="shared" si="1"/>
        <v>6487.36</v>
      </c>
      <c r="W21" s="120">
        <v>42466</v>
      </c>
      <c r="X21" s="44">
        <v>51.5</v>
      </c>
      <c r="Y21" s="44">
        <v>54.44</v>
      </c>
      <c r="Z21" s="44">
        <v>51.33</v>
      </c>
      <c r="AA21" s="44">
        <v>54</v>
      </c>
      <c r="AB21" s="114">
        <v>4509800</v>
      </c>
      <c r="AC21" s="44">
        <v>54</v>
      </c>
      <c r="AD21" s="2">
        <f t="shared" si="2"/>
        <v>3.1099999999999994</v>
      </c>
      <c r="AE21" s="148">
        <f t="shared" si="3"/>
        <v>5.3452984783456836E-2</v>
      </c>
    </row>
    <row r="22" spans="2:31" x14ac:dyDescent="0.25">
      <c r="B22" s="426"/>
      <c r="C22" s="7">
        <v>20</v>
      </c>
      <c r="D22" s="89">
        <v>52.5</v>
      </c>
      <c r="E22" s="47">
        <v>0</v>
      </c>
      <c r="F22" s="47">
        <f t="shared" si="0"/>
        <v>1050</v>
      </c>
      <c r="G22" s="1">
        <v>42426</v>
      </c>
      <c r="H22" s="92">
        <v>150</v>
      </c>
      <c r="I22" s="47">
        <v>43.4</v>
      </c>
      <c r="J22" s="47">
        <v>0.14000000000000001</v>
      </c>
      <c r="K22" s="47">
        <f t="shared" si="1"/>
        <v>6509.86</v>
      </c>
      <c r="U22" s="2"/>
      <c r="W22" s="120">
        <v>42465</v>
      </c>
      <c r="X22" s="44">
        <v>49.94</v>
      </c>
      <c r="Y22" s="44">
        <v>51.43</v>
      </c>
      <c r="Z22" s="44">
        <v>49.52</v>
      </c>
      <c r="AA22" s="44">
        <v>51.26</v>
      </c>
      <c r="AB22" s="114">
        <v>3198200</v>
      </c>
      <c r="AC22" s="44">
        <v>51.26</v>
      </c>
      <c r="AD22" s="2">
        <f t="shared" si="2"/>
        <v>1.9099999999999966</v>
      </c>
      <c r="AE22" s="148">
        <f t="shared" si="3"/>
        <v>1.4045499505440207E-2</v>
      </c>
    </row>
    <row r="23" spans="2:31" x14ac:dyDescent="0.25">
      <c r="B23" s="22">
        <v>42292</v>
      </c>
      <c r="C23" s="7">
        <v>80</v>
      </c>
      <c r="D23" s="89">
        <v>61.25</v>
      </c>
      <c r="E23" s="47">
        <v>0</v>
      </c>
      <c r="F23" s="47">
        <f t="shared" si="0"/>
        <v>4900</v>
      </c>
      <c r="G23" s="1">
        <v>42431</v>
      </c>
      <c r="H23" s="92">
        <v>150</v>
      </c>
      <c r="I23" s="47">
        <v>45.95</v>
      </c>
      <c r="J23" s="47">
        <v>0.15</v>
      </c>
      <c r="K23" s="47">
        <f t="shared" si="1"/>
        <v>6892.35</v>
      </c>
      <c r="W23" s="120">
        <v>42464</v>
      </c>
      <c r="X23" s="44">
        <v>52.54</v>
      </c>
      <c r="Y23" s="44">
        <v>52.88</v>
      </c>
      <c r="Z23" s="44">
        <v>50.47</v>
      </c>
      <c r="AA23" s="44">
        <v>50.55</v>
      </c>
      <c r="AB23" s="114">
        <v>3484200</v>
      </c>
      <c r="AC23" s="44">
        <v>50.55</v>
      </c>
      <c r="AD23" s="2">
        <f t="shared" si="2"/>
        <v>2.4100000000000037</v>
      </c>
      <c r="AE23" s="148">
        <f t="shared" si="3"/>
        <v>-2.8445127810878379E-2</v>
      </c>
    </row>
    <row r="24" spans="2:31" x14ac:dyDescent="0.25">
      <c r="B24" s="22">
        <v>42292</v>
      </c>
      <c r="C24" s="7">
        <v>80</v>
      </c>
      <c r="D24" s="89">
        <v>59.75</v>
      </c>
      <c r="E24" s="47">
        <v>0</v>
      </c>
      <c r="F24" s="47">
        <f t="shared" si="0"/>
        <v>4780</v>
      </c>
      <c r="G24" s="1">
        <v>42431</v>
      </c>
      <c r="H24" s="92">
        <v>150</v>
      </c>
      <c r="I24" s="47">
        <v>45.5</v>
      </c>
      <c r="J24" s="47">
        <v>0.15</v>
      </c>
      <c r="K24" s="47">
        <f t="shared" si="1"/>
        <v>6824.85</v>
      </c>
      <c r="W24" s="120">
        <v>42461</v>
      </c>
      <c r="X24" s="44">
        <v>51.41</v>
      </c>
      <c r="Y24" s="44">
        <v>52.18</v>
      </c>
      <c r="Z24" s="44">
        <v>51.12</v>
      </c>
      <c r="AA24" s="44">
        <v>52.03</v>
      </c>
      <c r="AB24" s="114">
        <v>3411800</v>
      </c>
      <c r="AC24" s="44">
        <v>52.03</v>
      </c>
      <c r="AD24" s="2">
        <f t="shared" si="2"/>
        <v>1.0600000000000023</v>
      </c>
      <c r="AE24" s="148">
        <f t="shared" si="3"/>
        <v>-1.1775878442545018E-2</v>
      </c>
    </row>
    <row r="25" spans="2:31" x14ac:dyDescent="0.25">
      <c r="B25" s="22">
        <v>42310</v>
      </c>
      <c r="C25" s="7">
        <v>80</v>
      </c>
      <c r="D25" s="89">
        <v>55.225000000000001</v>
      </c>
      <c r="E25" s="47">
        <v>6.95</v>
      </c>
      <c r="F25" s="47">
        <f t="shared" si="0"/>
        <v>4424.95</v>
      </c>
      <c r="G25" s="1">
        <v>42431</v>
      </c>
      <c r="H25" s="92">
        <v>150</v>
      </c>
      <c r="I25" s="47">
        <v>46.4</v>
      </c>
      <c r="J25" s="47">
        <v>0.15</v>
      </c>
      <c r="K25" s="47">
        <f t="shared" si="1"/>
        <v>6959.85</v>
      </c>
      <c r="W25" s="120">
        <v>42460</v>
      </c>
      <c r="X25" s="44">
        <v>50.73</v>
      </c>
      <c r="Y25" s="44">
        <v>52.96</v>
      </c>
      <c r="Z25" s="44">
        <v>50.52</v>
      </c>
      <c r="AA25" s="44">
        <v>52.65</v>
      </c>
      <c r="AB25" s="114">
        <v>4256800</v>
      </c>
      <c r="AC25" s="44">
        <v>52.65</v>
      </c>
      <c r="AD25" s="2">
        <f t="shared" si="2"/>
        <v>2.4399999999999977</v>
      </c>
      <c r="AE25" s="148">
        <f t="shared" si="3"/>
        <v>3.2960565038257839E-2</v>
      </c>
    </row>
    <row r="26" spans="2:31" x14ac:dyDescent="0.25">
      <c r="B26" s="22">
        <v>42310</v>
      </c>
      <c r="C26" s="7">
        <v>40</v>
      </c>
      <c r="D26" s="89">
        <v>53.01</v>
      </c>
      <c r="E26" s="47">
        <v>6.95</v>
      </c>
      <c r="F26" s="47">
        <f t="shared" si="0"/>
        <v>2127.35</v>
      </c>
      <c r="G26" s="1">
        <v>42431</v>
      </c>
      <c r="H26" s="92">
        <v>150</v>
      </c>
      <c r="I26" s="47">
        <v>46.72</v>
      </c>
      <c r="J26" s="47">
        <v>0.15</v>
      </c>
      <c r="K26" s="47">
        <f t="shared" si="1"/>
        <v>7007.85</v>
      </c>
      <c r="W26" s="120">
        <v>42459</v>
      </c>
      <c r="X26" s="44">
        <v>51.6</v>
      </c>
      <c r="Y26" s="44">
        <v>52.03</v>
      </c>
      <c r="Z26" s="44">
        <v>50.26</v>
      </c>
      <c r="AA26" s="44">
        <v>50.97</v>
      </c>
      <c r="AB26" s="114">
        <v>3260000</v>
      </c>
      <c r="AC26" s="44">
        <v>50.97</v>
      </c>
      <c r="AD26" s="2">
        <f t="shared" si="2"/>
        <v>1.7700000000000031</v>
      </c>
      <c r="AE26" s="148">
        <f t="shared" si="3"/>
        <v>1.1309523809523769E-2</v>
      </c>
    </row>
    <row r="27" spans="2:31" x14ac:dyDescent="0.25">
      <c r="B27" s="22">
        <v>42340</v>
      </c>
      <c r="C27" s="7">
        <v>40</v>
      </c>
      <c r="D27" s="89">
        <v>58.6</v>
      </c>
      <c r="E27" s="47">
        <v>0</v>
      </c>
      <c r="F27" s="47">
        <f t="shared" si="0"/>
        <v>2344</v>
      </c>
      <c r="G27" s="1">
        <v>42433</v>
      </c>
      <c r="H27" s="92">
        <v>50</v>
      </c>
      <c r="I27" s="47">
        <v>50.35</v>
      </c>
      <c r="J27" s="47">
        <v>0.05</v>
      </c>
      <c r="K27" s="47">
        <f t="shared" si="1"/>
        <v>2517.4499999999998</v>
      </c>
      <c r="W27" s="120">
        <v>42458</v>
      </c>
      <c r="X27" s="44">
        <v>49.65</v>
      </c>
      <c r="Y27" s="44">
        <v>50.42</v>
      </c>
      <c r="Z27" s="44">
        <v>48.9</v>
      </c>
      <c r="AA27" s="44">
        <v>50.4</v>
      </c>
      <c r="AB27" s="114">
        <v>4428700</v>
      </c>
      <c r="AC27" s="44">
        <v>50.4</v>
      </c>
      <c r="AD27" s="2">
        <f t="shared" si="2"/>
        <v>1.5200000000000031</v>
      </c>
      <c r="AE27" s="148">
        <f t="shared" si="3"/>
        <v>-8.6546026750591309E-3</v>
      </c>
    </row>
    <row r="28" spans="2:31" x14ac:dyDescent="0.25">
      <c r="B28" s="425" t="s">
        <v>193</v>
      </c>
      <c r="C28" s="7">
        <v>45</v>
      </c>
      <c r="D28" s="89">
        <v>50.45</v>
      </c>
      <c r="E28" s="47">
        <v>0</v>
      </c>
      <c r="F28" s="47">
        <f t="shared" si="0"/>
        <v>2270.25</v>
      </c>
      <c r="G28" s="1">
        <v>42440</v>
      </c>
      <c r="H28" s="92">
        <v>250</v>
      </c>
      <c r="I28" s="47">
        <v>50.24</v>
      </c>
      <c r="J28" s="47">
        <v>0.27</v>
      </c>
      <c r="K28" s="47">
        <f t="shared" si="1"/>
        <v>12559.73</v>
      </c>
      <c r="W28" s="120">
        <v>42457</v>
      </c>
      <c r="X28" s="44">
        <v>52.49</v>
      </c>
      <c r="Y28" s="44">
        <v>52.59</v>
      </c>
      <c r="Z28" s="44">
        <v>50.23</v>
      </c>
      <c r="AA28" s="44">
        <v>50.84</v>
      </c>
      <c r="AB28" s="114">
        <v>3843900</v>
      </c>
      <c r="AC28" s="44">
        <v>50.84</v>
      </c>
      <c r="AD28" s="2">
        <f t="shared" si="2"/>
        <v>2.3600000000000065</v>
      </c>
      <c r="AE28" s="148">
        <f t="shared" si="3"/>
        <v>-2.4184261036468313E-2</v>
      </c>
    </row>
    <row r="29" spans="2:31" x14ac:dyDescent="0.25">
      <c r="B29" s="425"/>
      <c r="C29" s="7">
        <v>75</v>
      </c>
      <c r="D29" s="89">
        <v>50.42</v>
      </c>
      <c r="E29" s="47">
        <v>0</v>
      </c>
      <c r="F29" s="47">
        <f t="shared" ref="F29:F40" si="4">D29*C29+E29</f>
        <v>3781.5</v>
      </c>
      <c r="G29" s="1">
        <v>42440</v>
      </c>
      <c r="H29" s="92">
        <v>50</v>
      </c>
      <c r="I29" s="47">
        <v>50.73</v>
      </c>
      <c r="J29" s="47">
        <v>0.05</v>
      </c>
      <c r="K29" s="47">
        <f t="shared" si="1"/>
        <v>2536.4499999999998</v>
      </c>
      <c r="W29" s="120">
        <v>42453</v>
      </c>
      <c r="X29" s="44">
        <v>50.18</v>
      </c>
      <c r="Y29" s="44">
        <v>52.27</v>
      </c>
      <c r="Z29" s="44">
        <v>49.7</v>
      </c>
      <c r="AA29" s="44">
        <v>52.1</v>
      </c>
      <c r="AB29" s="114">
        <v>4204900</v>
      </c>
      <c r="AC29" s="44">
        <v>52.1</v>
      </c>
      <c r="AD29" s="2">
        <f t="shared" si="2"/>
        <v>2.5700000000000003</v>
      </c>
      <c r="AE29" s="148">
        <f t="shared" si="3"/>
        <v>9.6899224806201723E-3</v>
      </c>
    </row>
    <row r="30" spans="2:31" x14ac:dyDescent="0.25">
      <c r="B30" s="425"/>
      <c r="C30" s="7">
        <v>100</v>
      </c>
      <c r="D30" s="89">
        <v>50.33</v>
      </c>
      <c r="E30" s="47">
        <v>0</v>
      </c>
      <c r="F30" s="47">
        <f t="shared" si="4"/>
        <v>5033</v>
      </c>
      <c r="G30" s="1">
        <v>42440</v>
      </c>
      <c r="H30" s="92">
        <v>50</v>
      </c>
      <c r="I30" s="47">
        <v>51.08</v>
      </c>
      <c r="J30" s="47">
        <v>0.06</v>
      </c>
      <c r="K30" s="47">
        <f t="shared" si="1"/>
        <v>2553.94</v>
      </c>
      <c r="W30" s="120">
        <v>42452</v>
      </c>
      <c r="X30" s="44">
        <v>53.08</v>
      </c>
      <c r="Y30" s="44">
        <v>53.3</v>
      </c>
      <c r="Z30" s="44">
        <v>51.45</v>
      </c>
      <c r="AA30" s="44">
        <v>51.6</v>
      </c>
      <c r="AB30" s="114">
        <v>4231700</v>
      </c>
      <c r="AC30" s="44">
        <v>51.6</v>
      </c>
      <c r="AD30" s="2">
        <f t="shared" si="2"/>
        <v>1.8499999999999943</v>
      </c>
      <c r="AE30" s="148">
        <f t="shared" si="3"/>
        <v>-3.9106145251396662E-2</v>
      </c>
    </row>
    <row r="31" spans="2:31" x14ac:dyDescent="0.25">
      <c r="B31" s="425"/>
      <c r="C31" s="7">
        <v>100</v>
      </c>
      <c r="D31" s="89">
        <v>50.25</v>
      </c>
      <c r="E31" s="47">
        <v>0</v>
      </c>
      <c r="F31" s="47">
        <f t="shared" si="4"/>
        <v>5025</v>
      </c>
      <c r="G31" s="1">
        <v>42445</v>
      </c>
      <c r="H31" s="92">
        <v>20</v>
      </c>
      <c r="I31" s="47">
        <v>51.59</v>
      </c>
      <c r="J31" s="47">
        <v>0.02</v>
      </c>
      <c r="K31" s="47">
        <f t="shared" si="1"/>
        <v>1031.7800000000002</v>
      </c>
      <c r="W31" s="120">
        <v>42451</v>
      </c>
      <c r="X31" s="217">
        <v>53.66</v>
      </c>
      <c r="Y31" s="44">
        <v>54.83</v>
      </c>
      <c r="Z31" s="44">
        <v>53.45</v>
      </c>
      <c r="AA31" s="44">
        <v>53.7</v>
      </c>
      <c r="AB31" s="114">
        <v>3324300</v>
      </c>
      <c r="AC31" s="44">
        <v>53.7</v>
      </c>
      <c r="AD31" s="2">
        <f t="shared" si="2"/>
        <v>1.3799999999999955</v>
      </c>
      <c r="AE31" s="148">
        <f t="shared" si="3"/>
        <v>-2.6002971768201988E-3</v>
      </c>
    </row>
    <row r="32" spans="2:31" x14ac:dyDescent="0.25">
      <c r="B32" s="425"/>
      <c r="C32" s="7">
        <v>100</v>
      </c>
      <c r="D32" s="89">
        <v>50.05</v>
      </c>
      <c r="E32" s="47">
        <v>0</v>
      </c>
      <c r="F32" s="47">
        <f t="shared" si="4"/>
        <v>5005</v>
      </c>
      <c r="G32" s="1">
        <v>42446</v>
      </c>
      <c r="H32" s="92">
        <v>80</v>
      </c>
      <c r="I32" s="47">
        <v>53.45</v>
      </c>
      <c r="J32" s="47">
        <v>0.09</v>
      </c>
      <c r="K32" s="47">
        <f t="shared" si="1"/>
        <v>4275.91</v>
      </c>
      <c r="W32" s="120">
        <v>42450</v>
      </c>
      <c r="X32" s="44">
        <v>53.4</v>
      </c>
      <c r="Y32" s="44">
        <v>54.51</v>
      </c>
      <c r="Z32" s="44">
        <v>52.22</v>
      </c>
      <c r="AA32" s="44">
        <v>53.84</v>
      </c>
      <c r="AB32" s="114">
        <v>4670800</v>
      </c>
      <c r="AC32" s="44">
        <v>53.84</v>
      </c>
      <c r="AD32" s="2">
        <f t="shared" si="2"/>
        <v>2.2899999999999991</v>
      </c>
      <c r="AE32" s="148">
        <f t="shared" si="3"/>
        <v>-1.1131725417439231E-3</v>
      </c>
    </row>
    <row r="33" spans="2:31" x14ac:dyDescent="0.25">
      <c r="B33" s="425"/>
      <c r="C33" s="7">
        <v>100</v>
      </c>
      <c r="D33" s="89">
        <v>49.99</v>
      </c>
      <c r="E33" s="47">
        <v>0</v>
      </c>
      <c r="F33" s="47">
        <f t="shared" si="4"/>
        <v>4999</v>
      </c>
      <c r="G33" s="1">
        <v>42460</v>
      </c>
      <c r="H33" s="92">
        <v>50</v>
      </c>
      <c r="I33" s="47">
        <v>52.74</v>
      </c>
      <c r="J33" s="47">
        <v>0.06</v>
      </c>
      <c r="K33" s="47">
        <f t="shared" si="1"/>
        <v>2636.94</v>
      </c>
      <c r="W33" s="120">
        <v>42447</v>
      </c>
      <c r="X33" s="44">
        <v>54.5</v>
      </c>
      <c r="Y33" s="44">
        <v>54.65</v>
      </c>
      <c r="Z33" s="44">
        <v>53.02</v>
      </c>
      <c r="AA33" s="44">
        <v>53.9</v>
      </c>
      <c r="AB33" s="114">
        <v>6903500</v>
      </c>
      <c r="AC33" s="44">
        <v>53.9</v>
      </c>
      <c r="AD33" s="2">
        <f t="shared" si="2"/>
        <v>1.6299999999999955</v>
      </c>
      <c r="AE33" s="148">
        <f t="shared" si="3"/>
        <v>1.334837375446507E-2</v>
      </c>
    </row>
    <row r="34" spans="2:31" x14ac:dyDescent="0.25">
      <c r="B34" s="425"/>
      <c r="C34" s="7">
        <v>200</v>
      </c>
      <c r="D34" s="89">
        <v>49.69</v>
      </c>
      <c r="E34" s="47">
        <v>0</v>
      </c>
      <c r="F34" s="47">
        <f t="shared" si="4"/>
        <v>9938</v>
      </c>
      <c r="G34" s="1">
        <v>42466</v>
      </c>
      <c r="H34" s="92">
        <v>50</v>
      </c>
      <c r="I34" s="47">
        <v>53.25</v>
      </c>
      <c r="J34" s="47">
        <v>0.06</v>
      </c>
      <c r="K34" s="47">
        <f t="shared" si="1"/>
        <v>2662.44</v>
      </c>
      <c r="W34" s="120">
        <v>42446</v>
      </c>
      <c r="X34" s="44">
        <v>52.29</v>
      </c>
      <c r="Y34" s="44">
        <v>54.18</v>
      </c>
      <c r="Z34" s="44">
        <v>51.94</v>
      </c>
      <c r="AA34" s="44">
        <v>53.19</v>
      </c>
      <c r="AB34" s="114">
        <v>5925500</v>
      </c>
      <c r="AC34" s="44">
        <v>53.19</v>
      </c>
      <c r="AD34" s="2">
        <f t="shared" si="2"/>
        <v>2.240000000000002</v>
      </c>
      <c r="AE34" s="148">
        <f t="shared" si="3"/>
        <v>2.6239629558170829E-2</v>
      </c>
    </row>
    <row r="35" spans="2:31" x14ac:dyDescent="0.25">
      <c r="B35" s="22">
        <v>42362</v>
      </c>
      <c r="C35" s="7">
        <v>300</v>
      </c>
      <c r="D35" s="89">
        <v>48.18</v>
      </c>
      <c r="E35" s="47">
        <v>0</v>
      </c>
      <c r="F35" s="47">
        <f t="shared" si="4"/>
        <v>14454</v>
      </c>
      <c r="G35" s="1">
        <v>42472</v>
      </c>
      <c r="H35" s="92">
        <v>20</v>
      </c>
      <c r="I35" s="47">
        <v>57.11</v>
      </c>
      <c r="J35" s="47">
        <v>-0.03</v>
      </c>
      <c r="K35" s="47">
        <f t="shared" si="1"/>
        <v>1142.23</v>
      </c>
      <c r="W35" s="120">
        <v>42445</v>
      </c>
      <c r="X35" s="44">
        <v>50.65</v>
      </c>
      <c r="Y35" s="44">
        <v>51.98</v>
      </c>
      <c r="Z35" s="44">
        <v>49.92</v>
      </c>
      <c r="AA35" s="44">
        <v>51.83</v>
      </c>
      <c r="AB35" s="114">
        <v>4007200</v>
      </c>
      <c r="AC35" s="44">
        <v>51.83</v>
      </c>
      <c r="AD35" s="2">
        <f t="shared" si="2"/>
        <v>2.0599999999999952</v>
      </c>
      <c r="AE35" s="148">
        <f t="shared" si="3"/>
        <v>3.3087502491528697E-2</v>
      </c>
    </row>
    <row r="36" spans="2:31" x14ac:dyDescent="0.25">
      <c r="B36" s="22">
        <v>42362</v>
      </c>
      <c r="C36" s="7">
        <v>300</v>
      </c>
      <c r="D36" s="89">
        <v>47.73</v>
      </c>
      <c r="E36" s="47">
        <v>-0.03</v>
      </c>
      <c r="F36" s="47">
        <f t="shared" si="4"/>
        <v>14318.969999999998</v>
      </c>
      <c r="G36" s="1">
        <v>42478</v>
      </c>
      <c r="H36" s="92">
        <v>20</v>
      </c>
      <c r="I36" s="47">
        <v>58.75</v>
      </c>
      <c r="J36" s="47">
        <v>0.03</v>
      </c>
      <c r="K36" s="47">
        <f t="shared" si="1"/>
        <v>1174.97</v>
      </c>
      <c r="W36" s="120">
        <v>42444</v>
      </c>
      <c r="X36" s="44">
        <v>48.82</v>
      </c>
      <c r="Y36" s="44">
        <v>50.28</v>
      </c>
      <c r="Z36" s="44">
        <v>48.17</v>
      </c>
      <c r="AA36" s="44">
        <v>50.17</v>
      </c>
      <c r="AB36" s="114">
        <v>3496400</v>
      </c>
      <c r="AC36" s="44">
        <v>50.17</v>
      </c>
      <c r="AD36" s="2">
        <f t="shared" si="2"/>
        <v>2.1099999999999994</v>
      </c>
      <c r="AE36" s="148" t="e">
        <f t="shared" si="3"/>
        <v>#DIV/0!</v>
      </c>
    </row>
    <row r="37" spans="2:31" x14ac:dyDescent="0.25">
      <c r="B37" s="22">
        <v>42374</v>
      </c>
      <c r="C37" s="7">
        <v>100</v>
      </c>
      <c r="D37" s="89">
        <v>47.13</v>
      </c>
      <c r="E37" s="47">
        <v>0</v>
      </c>
      <c r="F37" s="47">
        <f t="shared" si="4"/>
        <v>4713</v>
      </c>
      <c r="W37" s="120">
        <v>42444</v>
      </c>
      <c r="X37" s="44" t="s">
        <v>128</v>
      </c>
      <c r="Y37" s="44"/>
      <c r="Z37" s="44"/>
      <c r="AA37" s="44"/>
      <c r="AB37" s="114"/>
      <c r="AC37" s="44"/>
      <c r="AD37" s="2">
        <f t="shared" si="2"/>
        <v>0</v>
      </c>
      <c r="AE37" s="148">
        <f t="shared" si="3"/>
        <v>-1</v>
      </c>
    </row>
    <row r="38" spans="2:31" x14ac:dyDescent="0.25">
      <c r="B38" s="22">
        <v>42375</v>
      </c>
      <c r="C38" s="7">
        <v>100</v>
      </c>
      <c r="D38" s="89">
        <v>46.02</v>
      </c>
      <c r="E38" s="47">
        <v>0</v>
      </c>
      <c r="F38" s="47">
        <f t="shared" si="4"/>
        <v>4602</v>
      </c>
      <c r="W38" s="120">
        <v>42443</v>
      </c>
      <c r="X38" s="44">
        <v>50</v>
      </c>
      <c r="Y38" s="44">
        <v>50.65</v>
      </c>
      <c r="Z38" s="44">
        <v>49.08</v>
      </c>
      <c r="AA38" s="44">
        <v>50.2</v>
      </c>
      <c r="AB38" s="114">
        <v>4332600</v>
      </c>
      <c r="AC38" s="44">
        <v>49.95</v>
      </c>
      <c r="AD38" s="2">
        <f t="shared" si="2"/>
        <v>1.5700000000000003</v>
      </c>
      <c r="AE38" s="148">
        <f t="shared" si="3"/>
        <v>-2.0588235294117574E-2</v>
      </c>
    </row>
    <row r="39" spans="2:31" x14ac:dyDescent="0.25">
      <c r="B39" s="426">
        <v>42375</v>
      </c>
      <c r="C39" s="4">
        <v>30</v>
      </c>
      <c r="D39" s="268">
        <v>45.1</v>
      </c>
      <c r="E39" s="3">
        <v>0</v>
      </c>
      <c r="F39" s="3">
        <f t="shared" si="4"/>
        <v>1353</v>
      </c>
      <c r="W39" s="120">
        <v>42440</v>
      </c>
      <c r="X39" s="44">
        <v>49.32</v>
      </c>
      <c r="Y39" s="44">
        <v>51.95</v>
      </c>
      <c r="Z39" s="44">
        <v>49.28</v>
      </c>
      <c r="AA39" s="44">
        <v>51.26</v>
      </c>
      <c r="AB39" s="114">
        <v>7686200</v>
      </c>
      <c r="AC39" s="44">
        <v>51</v>
      </c>
      <c r="AD39" s="2">
        <f t="shared" si="2"/>
        <v>2.6700000000000017</v>
      </c>
      <c r="AE39" s="148">
        <f t="shared" si="3"/>
        <v>6.1836352279825091E-2</v>
      </c>
    </row>
    <row r="40" spans="2:31" x14ac:dyDescent="0.25">
      <c r="B40" s="426"/>
      <c r="C40" s="7">
        <v>20</v>
      </c>
      <c r="D40" s="89">
        <v>45.1</v>
      </c>
      <c r="E40" s="47">
        <v>0</v>
      </c>
      <c r="F40" s="47">
        <f t="shared" si="4"/>
        <v>902</v>
      </c>
      <c r="W40" s="120">
        <v>42439</v>
      </c>
      <c r="X40" s="44">
        <v>47.15</v>
      </c>
      <c r="Y40" s="44">
        <v>48.36</v>
      </c>
      <c r="Z40" s="44">
        <v>45.99</v>
      </c>
      <c r="AA40" s="44">
        <v>48.27</v>
      </c>
      <c r="AB40" s="114">
        <v>5524200</v>
      </c>
      <c r="AC40" s="44">
        <v>48.03</v>
      </c>
      <c r="AD40" s="2">
        <f t="shared" si="2"/>
        <v>2.3699999999999974</v>
      </c>
      <c r="AE40" s="148">
        <f t="shared" si="3"/>
        <v>2.5186766275346884E-2</v>
      </c>
    </row>
    <row r="41" spans="2:31" x14ac:dyDescent="0.25">
      <c r="B41" s="22">
        <v>42402</v>
      </c>
      <c r="C41" s="7">
        <v>150</v>
      </c>
      <c r="D41" s="89">
        <v>39.450000000000003</v>
      </c>
      <c r="E41" s="47">
        <v>0</v>
      </c>
      <c r="F41" s="47">
        <f t="shared" ref="F41:F51" si="5">D41*C41+E41</f>
        <v>5917.5</v>
      </c>
      <c r="W41" s="120">
        <v>42438</v>
      </c>
      <c r="X41" s="44">
        <v>47.68</v>
      </c>
      <c r="Y41" s="44">
        <v>48.21</v>
      </c>
      <c r="Z41" s="44">
        <v>46.23</v>
      </c>
      <c r="AA41" s="44">
        <v>47.08</v>
      </c>
      <c r="AB41" s="114">
        <v>4652700</v>
      </c>
      <c r="AC41" s="44">
        <v>46.85</v>
      </c>
      <c r="AD41" s="2">
        <f t="shared" si="2"/>
        <v>1.980000000000004</v>
      </c>
      <c r="AE41" s="148">
        <f t="shared" si="3"/>
        <v>6.877283473028184E-3</v>
      </c>
    </row>
    <row r="42" spans="2:31" x14ac:dyDescent="0.25">
      <c r="B42" s="22">
        <v>42405</v>
      </c>
      <c r="C42" s="7">
        <v>100</v>
      </c>
      <c r="D42" s="89">
        <v>38.385100000000001</v>
      </c>
      <c r="E42" s="47">
        <v>0</v>
      </c>
      <c r="F42" s="47">
        <f t="shared" si="5"/>
        <v>3838.51</v>
      </c>
      <c r="W42" s="120">
        <v>42437</v>
      </c>
      <c r="X42" s="44">
        <v>48.84</v>
      </c>
      <c r="Y42" s="44">
        <v>48.96</v>
      </c>
      <c r="Z42" s="44">
        <v>46.53</v>
      </c>
      <c r="AA42" s="44">
        <v>46.76</v>
      </c>
      <c r="AB42" s="114">
        <v>5907300</v>
      </c>
      <c r="AC42" s="44">
        <v>46.53</v>
      </c>
      <c r="AD42" s="2">
        <f t="shared" si="2"/>
        <v>2.4299999999999997</v>
      </c>
      <c r="AE42" s="148">
        <f t="shared" si="3"/>
        <v>-5.098919029165816E-2</v>
      </c>
    </row>
    <row r="43" spans="2:31" x14ac:dyDescent="0.25">
      <c r="B43" s="22">
        <v>42426</v>
      </c>
      <c r="C43" s="7">
        <v>150</v>
      </c>
      <c r="D43" s="89">
        <v>43.09</v>
      </c>
      <c r="E43" s="47">
        <v>0</v>
      </c>
      <c r="F43" s="47">
        <f t="shared" si="5"/>
        <v>6463.5000000000009</v>
      </c>
      <c r="W43" s="120">
        <v>42436</v>
      </c>
      <c r="X43" s="44">
        <v>48.51</v>
      </c>
      <c r="Y43" s="44">
        <v>49.88</v>
      </c>
      <c r="Z43" s="44">
        <v>47.96</v>
      </c>
      <c r="AA43" s="44">
        <v>49.28</v>
      </c>
      <c r="AB43" s="114">
        <v>8473500</v>
      </c>
      <c r="AC43" s="44">
        <v>49.03</v>
      </c>
      <c r="AD43" s="2">
        <f t="shared" si="2"/>
        <v>1.9200000000000017</v>
      </c>
      <c r="AE43" s="148">
        <f t="shared" si="3"/>
        <v>1.8276220145378996E-2</v>
      </c>
    </row>
    <row r="44" spans="2:31" ht="20.25" thickBot="1" x14ac:dyDescent="0.35">
      <c r="B44" s="22">
        <v>42426</v>
      </c>
      <c r="C44" s="7">
        <v>150</v>
      </c>
      <c r="D44" s="89">
        <v>42.89</v>
      </c>
      <c r="E44" s="47">
        <v>0</v>
      </c>
      <c r="F44" s="47">
        <f t="shared" si="5"/>
        <v>6433.5</v>
      </c>
      <c r="O44" s="427" t="s">
        <v>78</v>
      </c>
      <c r="P44" s="427"/>
      <c r="T44" s="115" t="s">
        <v>94</v>
      </c>
      <c r="U44" s="37"/>
      <c r="W44" s="120">
        <v>42433</v>
      </c>
      <c r="X44" s="44">
        <v>49.17</v>
      </c>
      <c r="Y44" s="44">
        <v>50.54</v>
      </c>
      <c r="Z44" s="44">
        <v>47.61</v>
      </c>
      <c r="AA44" s="44">
        <v>48.39</v>
      </c>
      <c r="AB44" s="114">
        <v>7051900</v>
      </c>
      <c r="AC44" s="44">
        <v>48.15</v>
      </c>
      <c r="AD44" s="2">
        <f t="shared" si="2"/>
        <v>2.9299999999999997</v>
      </c>
      <c r="AE44" s="148">
        <f t="shared" si="3"/>
        <v>8.1658291457287202E-3</v>
      </c>
    </row>
    <row r="45" spans="2:31" ht="15.75" thickTop="1" x14ac:dyDescent="0.25">
      <c r="B45" s="22">
        <v>42431</v>
      </c>
      <c r="C45" s="7">
        <v>150</v>
      </c>
      <c r="D45" s="89">
        <v>45.49</v>
      </c>
      <c r="E45" s="47">
        <v>0</v>
      </c>
      <c r="F45" s="47">
        <f t="shared" si="5"/>
        <v>6823.5</v>
      </c>
      <c r="O45" s="93">
        <v>1.1000000000000001</v>
      </c>
      <c r="P45" s="93">
        <f>O45*$Q$4</f>
        <v>62.425000000000004</v>
      </c>
      <c r="R45" s="37"/>
      <c r="T45" s="118" t="s">
        <v>100</v>
      </c>
      <c r="U45" s="116">
        <v>58.98</v>
      </c>
      <c r="W45" s="120">
        <v>42432</v>
      </c>
      <c r="X45" s="44">
        <v>46.6</v>
      </c>
      <c r="Y45" s="44">
        <v>48.24</v>
      </c>
      <c r="Z45" s="44">
        <v>46.25</v>
      </c>
      <c r="AA45" s="44">
        <v>48</v>
      </c>
      <c r="AB45" s="114">
        <v>5752600</v>
      </c>
      <c r="AC45" s="44">
        <v>47.76</v>
      </c>
      <c r="AD45" s="2">
        <f t="shared" si="2"/>
        <v>1.990000000000002</v>
      </c>
      <c r="AE45" s="148">
        <f t="shared" si="3"/>
        <v>2.291711287213527E-2</v>
      </c>
    </row>
    <row r="46" spans="2:31" x14ac:dyDescent="0.25">
      <c r="B46" s="22">
        <v>42431</v>
      </c>
      <c r="C46" s="7">
        <v>150</v>
      </c>
      <c r="D46" s="89">
        <v>45.07</v>
      </c>
      <c r="E46" s="47">
        <v>0</v>
      </c>
      <c r="F46" s="47">
        <f t="shared" si="5"/>
        <v>6760.5</v>
      </c>
      <c r="O46" s="93">
        <v>1.0900000000000001</v>
      </c>
      <c r="P46" s="93">
        <f t="shared" ref="P46:P65" si="6">O46*$Q$4</f>
        <v>61.857500000000002</v>
      </c>
      <c r="Q46" s="2"/>
      <c r="R46" s="37"/>
      <c r="T46" s="118" t="s">
        <v>101</v>
      </c>
      <c r="U46" s="116">
        <v>58.28</v>
      </c>
      <c r="W46" s="120">
        <v>42431</v>
      </c>
      <c r="X46" s="44">
        <v>44.09</v>
      </c>
      <c r="Y46" s="44">
        <v>46.94</v>
      </c>
      <c r="Z46" s="44">
        <v>43.86</v>
      </c>
      <c r="AA46" s="44">
        <v>46.92</v>
      </c>
      <c r="AB46" s="114">
        <v>5048300</v>
      </c>
      <c r="AC46" s="44">
        <v>46.69</v>
      </c>
      <c r="AD46" s="2">
        <f t="shared" si="2"/>
        <v>3.0799999999999983</v>
      </c>
      <c r="AE46" s="148">
        <f t="shared" si="3"/>
        <v>5.8970288047176078E-2</v>
      </c>
    </row>
    <row r="47" spans="2:31" x14ac:dyDescent="0.25">
      <c r="B47" s="22">
        <v>42433</v>
      </c>
      <c r="C47" s="7">
        <v>50</v>
      </c>
      <c r="D47" s="89">
        <v>49.45</v>
      </c>
      <c r="E47" s="47">
        <v>0</v>
      </c>
      <c r="F47" s="47">
        <f t="shared" si="5"/>
        <v>2472.5</v>
      </c>
      <c r="O47" s="93">
        <v>1.08</v>
      </c>
      <c r="P47" s="93">
        <f t="shared" si="6"/>
        <v>61.290000000000006</v>
      </c>
      <c r="Q47" s="2"/>
      <c r="R47" s="37"/>
      <c r="T47" s="118" t="s">
        <v>102</v>
      </c>
      <c r="U47" s="116" t="s">
        <v>344</v>
      </c>
      <c r="W47" s="120">
        <v>42430</v>
      </c>
      <c r="X47" s="44">
        <v>43.79</v>
      </c>
      <c r="Y47" s="44">
        <v>44.71</v>
      </c>
      <c r="Z47" s="44">
        <v>42.56</v>
      </c>
      <c r="AA47" s="44">
        <v>44.31</v>
      </c>
      <c r="AB47" s="114">
        <v>5232300</v>
      </c>
      <c r="AC47" s="44">
        <v>44.09</v>
      </c>
      <c r="AD47" s="2">
        <f t="shared" si="2"/>
        <v>2.1499999999999986</v>
      </c>
      <c r="AE47" s="148">
        <f t="shared" si="3"/>
        <v>1.6366989396034981E-2</v>
      </c>
    </row>
    <row r="48" spans="2:31" x14ac:dyDescent="0.25">
      <c r="B48" s="22">
        <v>42444</v>
      </c>
      <c r="C48" s="7">
        <v>50</v>
      </c>
      <c r="D48" s="89">
        <v>48.21</v>
      </c>
      <c r="E48" s="47">
        <v>0</v>
      </c>
      <c r="F48" s="47">
        <f t="shared" si="5"/>
        <v>2410.5</v>
      </c>
      <c r="O48" s="93">
        <v>1.07</v>
      </c>
      <c r="P48" s="93">
        <f t="shared" si="6"/>
        <v>60.722500000000004</v>
      </c>
      <c r="Q48" s="2"/>
      <c r="R48" s="37"/>
      <c r="T48" s="118" t="s">
        <v>103</v>
      </c>
      <c r="U48" s="116" t="s">
        <v>345</v>
      </c>
      <c r="W48" s="120">
        <v>42429</v>
      </c>
      <c r="X48" s="44">
        <v>43.05</v>
      </c>
      <c r="Y48" s="44">
        <v>44.01</v>
      </c>
      <c r="Z48" s="44">
        <v>42.62</v>
      </c>
      <c r="AA48" s="44">
        <v>43.6</v>
      </c>
      <c r="AB48" s="114">
        <v>6697300</v>
      </c>
      <c r="AC48" s="44">
        <v>43.38</v>
      </c>
      <c r="AD48" s="2">
        <f t="shared" si="2"/>
        <v>1.3900000000000006</v>
      </c>
      <c r="AE48" s="148">
        <f t="shared" si="3"/>
        <v>1.213252449836677E-2</v>
      </c>
    </row>
    <row r="49" spans="1:31" x14ac:dyDescent="0.25">
      <c r="B49" s="22">
        <v>42452</v>
      </c>
      <c r="C49" s="7">
        <v>50</v>
      </c>
      <c r="D49" s="89">
        <v>51.6</v>
      </c>
      <c r="E49" s="47">
        <v>0</v>
      </c>
      <c r="F49" s="47">
        <f t="shared" si="5"/>
        <v>2580</v>
      </c>
      <c r="O49" s="93">
        <v>1.06</v>
      </c>
      <c r="P49" s="93">
        <f t="shared" si="6"/>
        <v>60.155000000000001</v>
      </c>
      <c r="Q49" s="2"/>
      <c r="R49" s="37"/>
      <c r="T49" s="118" t="s">
        <v>104</v>
      </c>
      <c r="U49" s="116">
        <v>62.09</v>
      </c>
      <c r="W49" s="120">
        <v>42426</v>
      </c>
      <c r="X49" s="44">
        <v>42.69</v>
      </c>
      <c r="Y49" s="44">
        <v>43.62</v>
      </c>
      <c r="Z49" s="44">
        <v>42.48</v>
      </c>
      <c r="AA49" s="44">
        <v>43.07</v>
      </c>
      <c r="AB49" s="114">
        <v>5549300</v>
      </c>
      <c r="AC49" s="44">
        <v>42.86</v>
      </c>
      <c r="AD49" s="2">
        <f t="shared" si="2"/>
        <v>1.1400000000000006</v>
      </c>
      <c r="AE49" s="148">
        <f t="shared" si="3"/>
        <v>3.6016437031665571E-2</v>
      </c>
    </row>
    <row r="50" spans="1:31" x14ac:dyDescent="0.25">
      <c r="B50" s="22">
        <v>42464</v>
      </c>
      <c r="C50" s="7">
        <v>50</v>
      </c>
      <c r="D50" s="89">
        <v>50.62</v>
      </c>
      <c r="E50" s="47">
        <v>0</v>
      </c>
      <c r="F50" s="47">
        <f t="shared" si="5"/>
        <v>2531</v>
      </c>
      <c r="O50" s="93">
        <v>1.05</v>
      </c>
      <c r="P50" s="93">
        <f t="shared" si="6"/>
        <v>59.587500000000006</v>
      </c>
      <c r="Q50" s="2"/>
      <c r="R50" s="37"/>
      <c r="T50" s="118" t="s">
        <v>105</v>
      </c>
      <c r="U50" s="116">
        <v>1.5899399999999999</v>
      </c>
      <c r="W50" s="120">
        <v>42425</v>
      </c>
      <c r="X50" s="44">
        <v>41.66</v>
      </c>
      <c r="Y50" s="44">
        <v>42.37</v>
      </c>
      <c r="Z50" s="44">
        <v>39.950000000000003</v>
      </c>
      <c r="AA50" s="44">
        <v>41.58</v>
      </c>
      <c r="AB50" s="114">
        <v>4257300</v>
      </c>
      <c r="AC50" s="44">
        <v>41.37</v>
      </c>
      <c r="AD50" s="2">
        <f t="shared" si="2"/>
        <v>2.4199999999999946</v>
      </c>
      <c r="AE50" s="148">
        <f t="shared" si="3"/>
        <v>-2.8922631959509282E-3</v>
      </c>
    </row>
    <row r="51" spans="1:31" x14ac:dyDescent="0.25">
      <c r="B51" s="22">
        <v>42493</v>
      </c>
      <c r="C51" s="7">
        <v>20</v>
      </c>
      <c r="D51" s="89">
        <v>56.5</v>
      </c>
      <c r="E51" s="47">
        <v>0</v>
      </c>
      <c r="F51" s="47">
        <f t="shared" si="5"/>
        <v>1130</v>
      </c>
      <c r="O51" s="93">
        <v>1.04</v>
      </c>
      <c r="P51" s="93">
        <f t="shared" si="6"/>
        <v>59.02</v>
      </c>
      <c r="Q51" s="2"/>
      <c r="R51" s="37"/>
      <c r="T51" s="118" t="s">
        <v>125</v>
      </c>
      <c r="U51" s="116" t="s">
        <v>269</v>
      </c>
      <c r="W51" s="120">
        <v>42424</v>
      </c>
      <c r="X51" s="44">
        <v>40.65</v>
      </c>
      <c r="Y51" s="44">
        <v>42.04</v>
      </c>
      <c r="Z51" s="44">
        <v>39.979999999999997</v>
      </c>
      <c r="AA51" s="44">
        <v>41.7</v>
      </c>
      <c r="AB51" s="114">
        <v>4909000</v>
      </c>
      <c r="AC51" s="44">
        <v>41.49</v>
      </c>
      <c r="AD51" s="2">
        <f t="shared" si="2"/>
        <v>2.0600000000000023</v>
      </c>
      <c r="AE51" s="148">
        <f t="shared" si="3"/>
        <v>-5.2745145049148956E-3</v>
      </c>
    </row>
    <row r="52" spans="1:31" x14ac:dyDescent="0.25">
      <c r="O52" s="93">
        <v>1.03</v>
      </c>
      <c r="P52" s="93">
        <f t="shared" si="6"/>
        <v>58.452500000000001</v>
      </c>
      <c r="Q52" s="2"/>
      <c r="R52" s="37"/>
      <c r="T52" s="118"/>
      <c r="U52" s="116"/>
      <c r="W52" s="120">
        <v>42423</v>
      </c>
      <c r="X52" s="44">
        <v>43.66</v>
      </c>
      <c r="Y52" s="44">
        <v>44.71</v>
      </c>
      <c r="Z52" s="44">
        <v>41.61</v>
      </c>
      <c r="AA52" s="44">
        <v>41.92</v>
      </c>
      <c r="AB52" s="114">
        <v>5151400</v>
      </c>
      <c r="AC52" s="44">
        <v>41.71</v>
      </c>
      <c r="AD52" s="2">
        <f t="shared" si="2"/>
        <v>3.1000000000000014</v>
      </c>
      <c r="AE52" s="148">
        <f t="shared" si="3"/>
        <v>-5.9738503155996381E-2</v>
      </c>
    </row>
    <row r="53" spans="1:31" x14ac:dyDescent="0.25">
      <c r="A53" s="35" t="s">
        <v>81</v>
      </c>
      <c r="B53" s="128"/>
      <c r="C53" s="16">
        <f>SUM(C2:C51)</f>
        <v>3500</v>
      </c>
      <c r="D53" s="91"/>
      <c r="E53" s="16"/>
      <c r="F53" s="21">
        <f>SUM(F2:F51)</f>
        <v>172887.38</v>
      </c>
      <c r="G53" s="16"/>
      <c r="H53" s="82">
        <f>SUM(H2:H52)</f>
        <v>3470</v>
      </c>
      <c r="I53" s="16"/>
      <c r="J53" s="16"/>
      <c r="K53" s="21">
        <f>SUM(K2:K52)</f>
        <v>174145.22000000006</v>
      </c>
      <c r="L53" s="16"/>
      <c r="M53" s="21">
        <f>SUM(M2:M25)</f>
        <v>167.5</v>
      </c>
      <c r="O53" s="93">
        <v>1.02</v>
      </c>
      <c r="P53" s="93">
        <f t="shared" si="6"/>
        <v>57.884999999999998</v>
      </c>
      <c r="Q53" s="2"/>
      <c r="R53" s="37"/>
      <c r="T53" s="118" t="s">
        <v>107</v>
      </c>
      <c r="U53" s="116" t="s">
        <v>346</v>
      </c>
      <c r="W53" s="120">
        <v>42422</v>
      </c>
      <c r="X53" s="44">
        <v>43.47</v>
      </c>
      <c r="Y53" s="44">
        <v>44.59</v>
      </c>
      <c r="Z53" s="44">
        <v>43.04</v>
      </c>
      <c r="AA53" s="44">
        <v>44.58</v>
      </c>
      <c r="AB53" s="114">
        <v>5400700</v>
      </c>
      <c r="AC53" s="44">
        <v>44.36</v>
      </c>
      <c r="AD53" s="2">
        <f t="shared" si="2"/>
        <v>1.5500000000000043</v>
      </c>
      <c r="AE53" s="148">
        <f t="shared" si="3"/>
        <v>5.3681710213776768E-2</v>
      </c>
    </row>
    <row r="54" spans="1:31" x14ac:dyDescent="0.25">
      <c r="O54" s="93">
        <v>1.01</v>
      </c>
      <c r="P54" s="93">
        <f t="shared" si="6"/>
        <v>57.317500000000003</v>
      </c>
      <c r="Q54" s="2"/>
      <c r="R54" s="37"/>
      <c r="T54" s="118" t="s">
        <v>108</v>
      </c>
      <c r="U54" s="116" t="s">
        <v>347</v>
      </c>
      <c r="W54" s="120">
        <v>42419</v>
      </c>
      <c r="X54" s="44">
        <v>41.54</v>
      </c>
      <c r="Y54" s="44">
        <v>42.34</v>
      </c>
      <c r="Z54" s="44">
        <v>40.25</v>
      </c>
      <c r="AA54" s="44">
        <v>42.31</v>
      </c>
      <c r="AB54" s="114">
        <v>6160300</v>
      </c>
      <c r="AC54" s="44">
        <v>42.1</v>
      </c>
      <c r="AD54" s="2">
        <f t="shared" si="2"/>
        <v>2.0900000000000034</v>
      </c>
      <c r="AE54" s="148">
        <f t="shared" si="3"/>
        <v>5.7333970377448917E-3</v>
      </c>
    </row>
    <row r="55" spans="1:31" x14ac:dyDescent="0.25">
      <c r="B55" s="209" t="s">
        <v>116</v>
      </c>
      <c r="C55" s="209" t="s">
        <v>159</v>
      </c>
      <c r="D55" s="219" t="s">
        <v>158</v>
      </c>
      <c r="E55" s="212" t="s">
        <v>160</v>
      </c>
      <c r="F55" s="213" t="s">
        <v>65</v>
      </c>
      <c r="G55" s="250" t="s">
        <v>164</v>
      </c>
      <c r="H55" s="213" t="s">
        <v>90</v>
      </c>
      <c r="I55" s="213" t="s">
        <v>170</v>
      </c>
      <c r="J55" s="2" t="s">
        <v>127</v>
      </c>
      <c r="O55" s="93">
        <v>1</v>
      </c>
      <c r="P55" s="93">
        <f t="shared" si="6"/>
        <v>56.75</v>
      </c>
      <c r="Q55" s="2"/>
      <c r="R55" s="37"/>
      <c r="T55" s="118" t="s">
        <v>109</v>
      </c>
      <c r="U55" s="117">
        <v>4137873</v>
      </c>
      <c r="W55" s="120">
        <v>42418</v>
      </c>
      <c r="X55" s="44">
        <v>44</v>
      </c>
      <c r="Y55" s="44">
        <v>44.2</v>
      </c>
      <c r="Z55" s="44">
        <v>41.49</v>
      </c>
      <c r="AA55" s="44">
        <v>42.07</v>
      </c>
      <c r="AB55" s="114">
        <v>7996700</v>
      </c>
      <c r="AC55" s="44">
        <v>41.86</v>
      </c>
      <c r="AD55" s="2">
        <f t="shared" si="2"/>
        <v>2.7100000000000009</v>
      </c>
      <c r="AE55" s="148">
        <f t="shared" si="3"/>
        <v>-3.2138728323699461E-2</v>
      </c>
    </row>
    <row r="56" spans="1:31" x14ac:dyDescent="0.25">
      <c r="B56" s="211">
        <v>42304</v>
      </c>
      <c r="C56" s="12">
        <v>5</v>
      </c>
      <c r="D56" s="220">
        <v>-47.95</v>
      </c>
      <c r="E56" s="43">
        <v>56.93</v>
      </c>
      <c r="F56" s="43">
        <f>C56*(E56-D56)</f>
        <v>524.4</v>
      </c>
      <c r="G56" s="43">
        <f>D56*C56</f>
        <v>-239.75</v>
      </c>
      <c r="H56" s="257"/>
      <c r="I56" s="213"/>
      <c r="O56" s="93">
        <v>0.99</v>
      </c>
      <c r="P56" s="93">
        <f t="shared" si="6"/>
        <v>56.182499999999997</v>
      </c>
      <c r="Q56" s="2"/>
      <c r="R56" s="37"/>
      <c r="T56" s="118" t="s">
        <v>112</v>
      </c>
      <c r="U56" s="117">
        <v>6281380</v>
      </c>
      <c r="W56" s="120">
        <v>42417</v>
      </c>
      <c r="X56" s="44">
        <v>41.57</v>
      </c>
      <c r="Y56" s="44">
        <v>44.14</v>
      </c>
      <c r="Z56" s="44">
        <v>41.43</v>
      </c>
      <c r="AA56" s="44">
        <v>43.47</v>
      </c>
      <c r="AB56" s="114">
        <v>7811600</v>
      </c>
      <c r="AC56" s="44">
        <v>43.25</v>
      </c>
      <c r="AD56" s="2">
        <f t="shared" si="2"/>
        <v>2.7100000000000009</v>
      </c>
      <c r="AE56" s="148">
        <f t="shared" si="3"/>
        <v>6.4222440944881942E-2</v>
      </c>
    </row>
    <row r="57" spans="1:31" x14ac:dyDescent="0.25">
      <c r="B57" s="211">
        <v>42305</v>
      </c>
      <c r="C57" s="12">
        <v>125</v>
      </c>
      <c r="D57" s="220">
        <v>50.5</v>
      </c>
      <c r="E57" s="43">
        <v>57.07</v>
      </c>
      <c r="F57" s="43">
        <f>C57*(E57-D57)</f>
        <v>821.25</v>
      </c>
      <c r="G57" s="43">
        <f>D57*C57</f>
        <v>6312.5</v>
      </c>
      <c r="H57" s="257">
        <f>(E57-D57)/D57</f>
        <v>0.1300990099009901</v>
      </c>
      <c r="I57" s="43"/>
      <c r="O57" s="93">
        <v>0.98</v>
      </c>
      <c r="P57" s="93">
        <f t="shared" si="6"/>
        <v>55.615000000000002</v>
      </c>
      <c r="Q57" s="2"/>
      <c r="R57" s="37"/>
      <c r="T57" s="118" t="s">
        <v>110</v>
      </c>
      <c r="U57" s="116" t="s">
        <v>348</v>
      </c>
      <c r="W57" s="120">
        <v>42416</v>
      </c>
      <c r="X57" s="44">
        <v>41</v>
      </c>
      <c r="Y57" s="44">
        <v>41.25</v>
      </c>
      <c r="Z57" s="44">
        <v>39.96</v>
      </c>
      <c r="AA57" s="44">
        <v>40.840000000000003</v>
      </c>
      <c r="AB57" s="114">
        <v>6583500</v>
      </c>
      <c r="AC57" s="44">
        <v>40.64</v>
      </c>
      <c r="AD57" s="2">
        <f t="shared" si="2"/>
        <v>1.2899999999999991</v>
      </c>
      <c r="AE57" s="148">
        <f t="shared" si="3"/>
        <v>1.8291155098972833E-2</v>
      </c>
    </row>
    <row r="58" spans="1:31" x14ac:dyDescent="0.25">
      <c r="B58" s="211">
        <v>42311</v>
      </c>
      <c r="C58" s="12">
        <v>115</v>
      </c>
      <c r="D58" s="220">
        <v>49.704999999999998</v>
      </c>
      <c r="E58" s="43">
        <v>60.15</v>
      </c>
      <c r="F58" s="43">
        <f t="shared" ref="F58:F60" si="7">C58*(E58-D58)</f>
        <v>1201.175</v>
      </c>
      <c r="G58" s="43">
        <f t="shared" ref="G58:G60" si="8">D58*C58</f>
        <v>5716.0749999999998</v>
      </c>
      <c r="H58" s="257">
        <f t="shared" ref="H58:H60" si="9">(E58-D58)/D58</f>
        <v>0.21013982496730713</v>
      </c>
      <c r="I58" s="43"/>
      <c r="O58" s="93">
        <v>0.97</v>
      </c>
      <c r="P58" s="93">
        <f t="shared" si="6"/>
        <v>55.047499999999999</v>
      </c>
      <c r="Q58" s="2"/>
      <c r="R58" s="37"/>
      <c r="T58" s="118" t="s">
        <v>113</v>
      </c>
      <c r="U58" s="116" t="s">
        <v>132</v>
      </c>
      <c r="W58" s="120">
        <v>42412</v>
      </c>
      <c r="X58" s="44">
        <v>39.28</v>
      </c>
      <c r="Y58" s="44">
        <v>40.15</v>
      </c>
      <c r="Z58" s="44">
        <v>38.5</v>
      </c>
      <c r="AA58" s="44">
        <v>40.11</v>
      </c>
      <c r="AB58" s="114">
        <v>12408000</v>
      </c>
      <c r="AC58" s="44">
        <v>39.909999999999997</v>
      </c>
      <c r="AD58" s="2">
        <f t="shared" si="2"/>
        <v>1.6499999999999986</v>
      </c>
      <c r="AE58" s="148">
        <f t="shared" si="3"/>
        <v>3.0201342281878985E-2</v>
      </c>
    </row>
    <row r="59" spans="1:31" x14ac:dyDescent="0.25">
      <c r="B59" s="211">
        <v>42332</v>
      </c>
      <c r="C59" s="12">
        <v>40</v>
      </c>
      <c r="D59" s="220">
        <v>27.61</v>
      </c>
      <c r="E59" s="43">
        <v>61.36</v>
      </c>
      <c r="F59" s="43">
        <f t="shared" si="7"/>
        <v>1350</v>
      </c>
      <c r="G59" s="43">
        <f t="shared" si="8"/>
        <v>1104.4000000000001</v>
      </c>
      <c r="H59" s="257">
        <f t="shared" si="9"/>
        <v>1.2223831944947483</v>
      </c>
      <c r="I59" s="43"/>
      <c r="O59" s="93">
        <v>0.96</v>
      </c>
      <c r="P59" s="93">
        <f t="shared" si="6"/>
        <v>54.48</v>
      </c>
      <c r="T59" s="118" t="s">
        <v>114</v>
      </c>
      <c r="U59" s="116">
        <v>-10.78</v>
      </c>
      <c r="W59" s="120">
        <v>42411</v>
      </c>
      <c r="X59" s="44">
        <v>38.44</v>
      </c>
      <c r="Y59" s="44">
        <v>39.409999999999997</v>
      </c>
      <c r="Z59" s="44">
        <v>36.950000000000003</v>
      </c>
      <c r="AA59" s="44">
        <v>38.93</v>
      </c>
      <c r="AB59" s="114">
        <v>9707200</v>
      </c>
      <c r="AC59" s="44">
        <v>38.74</v>
      </c>
      <c r="AD59" s="2">
        <f t="shared" si="2"/>
        <v>2.4599999999999937</v>
      </c>
      <c r="AE59" s="148">
        <f t="shared" si="3"/>
        <v>-8.9536965975953731E-3</v>
      </c>
    </row>
    <row r="60" spans="1:31" x14ac:dyDescent="0.25">
      <c r="B60" s="211">
        <v>42335</v>
      </c>
      <c r="C60" s="12">
        <v>80</v>
      </c>
      <c r="D60" s="220">
        <v>43.104999999999997</v>
      </c>
      <c r="E60" s="43">
        <v>59.09</v>
      </c>
      <c r="F60" s="43">
        <f t="shared" si="7"/>
        <v>1278.8000000000006</v>
      </c>
      <c r="G60" s="43">
        <f t="shared" si="8"/>
        <v>3448.3999999999996</v>
      </c>
      <c r="H60" s="257">
        <f t="shared" si="9"/>
        <v>0.37083864980860709</v>
      </c>
      <c r="I60" s="213"/>
      <c r="O60" s="93">
        <v>0.95</v>
      </c>
      <c r="P60" s="93">
        <f t="shared" si="6"/>
        <v>53.912499999999994</v>
      </c>
      <c r="T60" s="118" t="s">
        <v>111</v>
      </c>
      <c r="U60" s="116" t="s">
        <v>287</v>
      </c>
      <c r="W60" s="120">
        <v>42410</v>
      </c>
      <c r="X60" s="44">
        <v>39.22</v>
      </c>
      <c r="Y60" s="44">
        <v>40.15</v>
      </c>
      <c r="Z60" s="44">
        <v>38.75</v>
      </c>
      <c r="AA60" s="44">
        <v>39.29</v>
      </c>
      <c r="AB60" s="114">
        <v>9993900</v>
      </c>
      <c r="AC60" s="44">
        <v>39.090000000000003</v>
      </c>
      <c r="AD60" s="2">
        <f t="shared" si="2"/>
        <v>1.3999999999999986</v>
      </c>
      <c r="AE60" s="148">
        <f t="shared" si="3"/>
        <v>1.5061023110880534E-2</v>
      </c>
    </row>
    <row r="61" spans="1:31" x14ac:dyDescent="0.25">
      <c r="B61" s="211">
        <v>42344</v>
      </c>
      <c r="C61" s="12">
        <v>80</v>
      </c>
      <c r="D61" s="220">
        <v>43.104999999999997</v>
      </c>
      <c r="E61" s="43">
        <v>54.9</v>
      </c>
      <c r="F61" s="43">
        <f t="shared" ref="F61:F97" si="10">C61*(E61-D61)</f>
        <v>943.60000000000014</v>
      </c>
      <c r="G61" s="43">
        <f t="shared" ref="G61:G97" si="11">D61*C61</f>
        <v>3448.3999999999996</v>
      </c>
      <c r="H61" s="257">
        <f t="shared" ref="H61:H93" si="12">(E61-D61)/D61</f>
        <v>0.27363414917062989</v>
      </c>
      <c r="I61" s="213"/>
      <c r="O61" s="93">
        <v>0.94</v>
      </c>
      <c r="P61" s="93">
        <f t="shared" si="6"/>
        <v>53.344999999999999</v>
      </c>
      <c r="W61" s="120">
        <v>42409</v>
      </c>
      <c r="X61" s="44">
        <v>38.28</v>
      </c>
      <c r="Y61" s="44">
        <v>39.369999999999997</v>
      </c>
      <c r="Z61" s="44">
        <v>37.35</v>
      </c>
      <c r="AA61" s="44">
        <v>38.700000000000003</v>
      </c>
      <c r="AB61" s="114">
        <v>8910000</v>
      </c>
      <c r="AC61" s="44">
        <v>38.51</v>
      </c>
      <c r="AD61" s="2">
        <f t="shared" si="2"/>
        <v>2.019999999999996</v>
      </c>
      <c r="AE61" s="148">
        <f t="shared" si="3"/>
        <v>-7.4742268041236848E-3</v>
      </c>
    </row>
    <row r="62" spans="1:31" x14ac:dyDescent="0.25">
      <c r="B62" s="211">
        <v>42349</v>
      </c>
      <c r="C62" s="12">
        <v>125</v>
      </c>
      <c r="D62" s="220">
        <v>45.75</v>
      </c>
      <c r="E62" s="43">
        <v>50.43</v>
      </c>
      <c r="F62" s="43">
        <f t="shared" si="10"/>
        <v>585</v>
      </c>
      <c r="G62" s="43">
        <f t="shared" si="11"/>
        <v>5718.75</v>
      </c>
      <c r="H62" s="257">
        <f t="shared" si="12"/>
        <v>0.10229508196721311</v>
      </c>
      <c r="I62" s="213"/>
      <c r="O62" s="93">
        <v>0.93</v>
      </c>
      <c r="P62" s="93">
        <f t="shared" si="6"/>
        <v>52.777500000000003</v>
      </c>
      <c r="W62" s="120">
        <v>42408</v>
      </c>
      <c r="X62" s="44">
        <v>37.229999999999997</v>
      </c>
      <c r="Y62" s="44">
        <v>39.119999999999997</v>
      </c>
      <c r="Z62" s="44">
        <v>37</v>
      </c>
      <c r="AA62" s="44">
        <v>38.99</v>
      </c>
      <c r="AB62" s="114">
        <v>14543500</v>
      </c>
      <c r="AC62" s="44">
        <v>38.799999999999997</v>
      </c>
      <c r="AD62" s="2">
        <f t="shared" si="2"/>
        <v>2.1199999999999974</v>
      </c>
      <c r="AE62" s="148">
        <f t="shared" si="3"/>
        <v>2.564102564102555E-2</v>
      </c>
    </row>
    <row r="63" spans="1:31" x14ac:dyDescent="0.25">
      <c r="B63" s="211">
        <v>42349</v>
      </c>
      <c r="C63" s="12">
        <v>200</v>
      </c>
      <c r="D63" s="220">
        <v>47.5</v>
      </c>
      <c r="E63" s="43">
        <v>50.43</v>
      </c>
      <c r="F63" s="43">
        <f t="shared" si="10"/>
        <v>586</v>
      </c>
      <c r="G63" s="43">
        <f t="shared" si="11"/>
        <v>9500</v>
      </c>
      <c r="H63" s="257">
        <f t="shared" si="12"/>
        <v>6.1684210526315786E-2</v>
      </c>
      <c r="I63" s="213"/>
      <c r="O63" s="93">
        <v>0.92</v>
      </c>
      <c r="P63" s="93">
        <f t="shared" si="6"/>
        <v>52.21</v>
      </c>
      <c r="W63" s="120">
        <v>42405</v>
      </c>
      <c r="X63" s="44">
        <v>38.700000000000003</v>
      </c>
      <c r="Y63" s="44">
        <v>39.299999999999997</v>
      </c>
      <c r="Z63" s="44">
        <v>38</v>
      </c>
      <c r="AA63" s="44">
        <v>38.020000000000003</v>
      </c>
      <c r="AB63" s="114">
        <v>40193500</v>
      </c>
      <c r="AC63" s="44">
        <v>37.83</v>
      </c>
      <c r="AD63" s="2">
        <f t="shared" si="2"/>
        <v>1.2999999999999972</v>
      </c>
      <c r="AE63" s="148">
        <f t="shared" si="3"/>
        <v>-0.12531791907514456</v>
      </c>
    </row>
    <row r="64" spans="1:31" x14ac:dyDescent="0.25">
      <c r="B64" s="211">
        <v>42349</v>
      </c>
      <c r="C64" s="12">
        <v>700</v>
      </c>
      <c r="D64" s="220">
        <v>49.27</v>
      </c>
      <c r="E64" s="43">
        <v>50.43</v>
      </c>
      <c r="F64" s="43">
        <f t="shared" si="10"/>
        <v>811.99999999999761</v>
      </c>
      <c r="G64" s="43">
        <f t="shared" si="11"/>
        <v>34489</v>
      </c>
      <c r="H64" s="257">
        <f t="shared" si="12"/>
        <v>2.3543738583316348E-2</v>
      </c>
      <c r="I64" s="213"/>
      <c r="O64" s="93">
        <v>0.91</v>
      </c>
      <c r="P64" s="93">
        <f t="shared" si="6"/>
        <v>51.642499999999998</v>
      </c>
      <c r="W64" s="120">
        <v>42404</v>
      </c>
      <c r="X64" s="44">
        <v>43.38</v>
      </c>
      <c r="Y64" s="44">
        <v>45.16</v>
      </c>
      <c r="Z64" s="44">
        <v>42.53</v>
      </c>
      <c r="AA64" s="44">
        <v>43.47</v>
      </c>
      <c r="AB64" s="114">
        <v>10121600</v>
      </c>
      <c r="AC64" s="44">
        <v>43.25</v>
      </c>
      <c r="AD64" s="2">
        <f t="shared" si="2"/>
        <v>2.6299999999999955</v>
      </c>
      <c r="AE64" s="148">
        <f t="shared" si="3"/>
        <v>1.0986442262739482E-2</v>
      </c>
    </row>
    <row r="65" spans="2:31" x14ac:dyDescent="0.25">
      <c r="B65" s="211">
        <v>42349</v>
      </c>
      <c r="C65" s="12">
        <v>500</v>
      </c>
      <c r="D65" s="220">
        <v>48.92</v>
      </c>
      <c r="E65" s="43">
        <v>50.43</v>
      </c>
      <c r="F65" s="43">
        <f t="shared" si="10"/>
        <v>754.99999999999898</v>
      </c>
      <c r="G65" s="43">
        <f t="shared" si="11"/>
        <v>24460</v>
      </c>
      <c r="H65" s="257">
        <f t="shared" si="12"/>
        <v>3.0866721177432502E-2</v>
      </c>
      <c r="I65" s="213"/>
      <c r="O65" s="93">
        <v>0.9</v>
      </c>
      <c r="P65" s="93">
        <f t="shared" si="6"/>
        <v>51.075000000000003</v>
      </c>
      <c r="W65" s="120">
        <v>42403</v>
      </c>
      <c r="X65" s="44">
        <v>40.270000000000003</v>
      </c>
      <c r="Y65" s="44">
        <v>43.02</v>
      </c>
      <c r="Z65" s="44">
        <v>38.97</v>
      </c>
      <c r="AA65" s="44">
        <v>42.99</v>
      </c>
      <c r="AB65" s="114">
        <v>10059700</v>
      </c>
      <c r="AC65" s="44">
        <v>42.78</v>
      </c>
      <c r="AD65" s="2">
        <f t="shared" si="2"/>
        <v>4.0500000000000043</v>
      </c>
      <c r="AE65" s="148">
        <f t="shared" si="3"/>
        <v>9.2441266598570104E-2</v>
      </c>
    </row>
    <row r="66" spans="2:31" x14ac:dyDescent="0.25">
      <c r="B66" s="211">
        <v>42349</v>
      </c>
      <c r="C66" s="314">
        <v>400</v>
      </c>
      <c r="D66" s="315">
        <v>48.61</v>
      </c>
      <c r="E66" s="43">
        <v>50.43</v>
      </c>
      <c r="F66" s="43">
        <f t="shared" si="10"/>
        <v>728.00000000000011</v>
      </c>
      <c r="G66" s="43">
        <f t="shared" si="11"/>
        <v>19444</v>
      </c>
      <c r="H66" s="257">
        <f t="shared" si="12"/>
        <v>3.7440855790989512E-2</v>
      </c>
      <c r="I66" s="213"/>
      <c r="W66" s="120">
        <v>42402</v>
      </c>
      <c r="X66" s="44">
        <v>40.57</v>
      </c>
      <c r="Y66" s="44">
        <v>40.57</v>
      </c>
      <c r="Z66" s="44">
        <v>38.770000000000003</v>
      </c>
      <c r="AA66" s="44">
        <v>39.36</v>
      </c>
      <c r="AB66" s="114">
        <v>7280400</v>
      </c>
      <c r="AC66" s="44">
        <v>39.159999999999997</v>
      </c>
      <c r="AD66" s="2">
        <f t="shared" si="2"/>
        <v>1.7999999999999972</v>
      </c>
      <c r="AE66" s="148">
        <f t="shared" si="3"/>
        <v>-5.752105896510229E-2</v>
      </c>
    </row>
    <row r="67" spans="2:31" x14ac:dyDescent="0.25">
      <c r="B67" s="211">
        <v>42356</v>
      </c>
      <c r="C67" s="12">
        <v>400</v>
      </c>
      <c r="D67" s="220">
        <v>48.61</v>
      </c>
      <c r="E67" s="43">
        <v>49.2</v>
      </c>
      <c r="F67" s="43">
        <f t="shared" si="10"/>
        <v>236.00000000000136</v>
      </c>
      <c r="G67" s="43">
        <f t="shared" si="11"/>
        <v>19444</v>
      </c>
      <c r="H67" s="257">
        <f t="shared" si="12"/>
        <v>1.2137420283892274E-2</v>
      </c>
      <c r="I67" s="213"/>
      <c r="W67" s="120">
        <v>42401</v>
      </c>
      <c r="X67" s="44">
        <v>41.38</v>
      </c>
      <c r="Y67" s="44">
        <v>42.26</v>
      </c>
      <c r="Z67" s="44">
        <v>40.799999999999997</v>
      </c>
      <c r="AA67" s="44">
        <v>41.76</v>
      </c>
      <c r="AB67" s="114">
        <v>6180900</v>
      </c>
      <c r="AC67" s="44">
        <v>41.55</v>
      </c>
      <c r="AD67" s="2">
        <f>Y67-Z67</f>
        <v>1.4600000000000009</v>
      </c>
      <c r="AE67" s="148">
        <f>AC67/AC68-1</f>
        <v>-1.7498226531094896E-2</v>
      </c>
    </row>
    <row r="68" spans="2:31" x14ac:dyDescent="0.25">
      <c r="B68" s="211">
        <v>42359</v>
      </c>
      <c r="C68" s="12">
        <v>1000</v>
      </c>
      <c r="D68" s="220">
        <v>48.22</v>
      </c>
      <c r="E68" s="43">
        <v>48.02</v>
      </c>
      <c r="F68" s="43">
        <f t="shared" si="10"/>
        <v>-199.99999999999574</v>
      </c>
      <c r="G68" s="43">
        <f t="shared" si="11"/>
        <v>48220</v>
      </c>
      <c r="H68" s="257">
        <f t="shared" si="12"/>
        <v>-4.1476565740355817E-3</v>
      </c>
      <c r="I68" s="213"/>
      <c r="W68" s="120">
        <v>42398</v>
      </c>
      <c r="X68" s="44">
        <v>40.83</v>
      </c>
      <c r="Y68" s="44">
        <v>42.66</v>
      </c>
      <c r="Z68" s="44">
        <v>40.520000000000003</v>
      </c>
      <c r="AA68" s="44">
        <v>42.5</v>
      </c>
      <c r="AB68" s="114">
        <v>8134500</v>
      </c>
      <c r="AC68" s="44">
        <v>42.29</v>
      </c>
      <c r="AD68" s="2">
        <f>Y68-Z68</f>
        <v>2.1399999999999935</v>
      </c>
      <c r="AE68" s="148" t="e">
        <f>AC68/AC69-1</f>
        <v>#DIV/0!</v>
      </c>
    </row>
    <row r="69" spans="2:31" x14ac:dyDescent="0.25">
      <c r="B69" s="211">
        <v>42361</v>
      </c>
      <c r="C69" s="12">
        <v>600</v>
      </c>
      <c r="D69" s="220">
        <v>47.125</v>
      </c>
      <c r="E69" s="43">
        <v>51.27</v>
      </c>
      <c r="F69" s="43">
        <f t="shared" si="10"/>
        <v>2487.0000000000018</v>
      </c>
      <c r="G69" s="43">
        <f t="shared" si="11"/>
        <v>28275</v>
      </c>
      <c r="H69" s="257">
        <f t="shared" si="12"/>
        <v>8.7957559681697675E-2</v>
      </c>
      <c r="I69" s="213"/>
      <c r="W69" s="120" t="s">
        <v>124</v>
      </c>
      <c r="X69" s="44"/>
      <c r="Y69" s="44"/>
      <c r="Z69" s="44"/>
      <c r="AA69" s="44"/>
      <c r="AB69" s="114"/>
      <c r="AC69" s="44"/>
      <c r="AD69" s="2">
        <f>Y69-Z69</f>
        <v>0</v>
      </c>
      <c r="AE69" s="148" t="e">
        <f>AC69/AC70-1</f>
        <v>#DIV/0!</v>
      </c>
    </row>
    <row r="70" spans="2:31" x14ac:dyDescent="0.25">
      <c r="B70" s="211">
        <v>46026</v>
      </c>
      <c r="C70" s="12">
        <v>600</v>
      </c>
      <c r="D70" s="220">
        <v>46.96</v>
      </c>
      <c r="E70" s="43">
        <v>48.18</v>
      </c>
      <c r="F70" s="43">
        <f t="shared" si="10"/>
        <v>731.99999999999932</v>
      </c>
      <c r="G70" s="43">
        <f t="shared" si="11"/>
        <v>28176</v>
      </c>
      <c r="H70" s="257">
        <f t="shared" si="12"/>
        <v>2.5979557069846653E-2</v>
      </c>
      <c r="I70" s="213"/>
    </row>
    <row r="71" spans="2:31" x14ac:dyDescent="0.25">
      <c r="B71" s="211">
        <v>42374</v>
      </c>
      <c r="C71" s="314">
        <v>600</v>
      </c>
      <c r="D71" s="315">
        <v>46.887</v>
      </c>
      <c r="E71" s="43">
        <v>48.07</v>
      </c>
      <c r="F71" s="43">
        <f t="shared" si="10"/>
        <v>709.8</v>
      </c>
      <c r="G71" s="43">
        <f t="shared" si="11"/>
        <v>28132.2</v>
      </c>
      <c r="H71" s="257">
        <f t="shared" si="12"/>
        <v>2.5230874229530569E-2</v>
      </c>
      <c r="I71" s="213"/>
    </row>
    <row r="72" spans="2:31" x14ac:dyDescent="0.25">
      <c r="B72" s="211">
        <v>42375</v>
      </c>
      <c r="C72" s="314">
        <v>750</v>
      </c>
      <c r="D72" s="315">
        <v>46.65</v>
      </c>
      <c r="E72" s="43">
        <v>45.07</v>
      </c>
      <c r="F72" s="43">
        <f t="shared" si="10"/>
        <v>-1184.9999999999986</v>
      </c>
      <c r="G72" s="43">
        <f t="shared" si="11"/>
        <v>34987.5</v>
      </c>
      <c r="H72" s="257">
        <f t="shared" si="12"/>
        <v>-3.3869239013933509E-2</v>
      </c>
      <c r="I72" s="213"/>
    </row>
    <row r="73" spans="2:31" x14ac:dyDescent="0.25">
      <c r="B73" s="211">
        <v>42398</v>
      </c>
      <c r="C73" s="314">
        <v>600</v>
      </c>
      <c r="D73" s="315">
        <v>48.09</v>
      </c>
      <c r="E73" s="43">
        <v>41.28</v>
      </c>
      <c r="F73" s="43">
        <f t="shared" si="10"/>
        <v>-4086.0000000000014</v>
      </c>
      <c r="G73" s="43">
        <f t="shared" si="11"/>
        <v>28854.000000000004</v>
      </c>
      <c r="H73" s="258">
        <f t="shared" si="12"/>
        <v>-0.14160948222083597</v>
      </c>
      <c r="I73" s="213"/>
    </row>
    <row r="74" spans="2:31" x14ac:dyDescent="0.25">
      <c r="B74" s="211">
        <v>42402</v>
      </c>
      <c r="C74" s="314">
        <v>750</v>
      </c>
      <c r="D74" s="315">
        <v>46.366</v>
      </c>
      <c r="E74" s="43">
        <v>39.36</v>
      </c>
      <c r="F74" s="43">
        <f t="shared" si="10"/>
        <v>-5254.5</v>
      </c>
      <c r="G74" s="43">
        <f t="shared" si="11"/>
        <v>34774.5</v>
      </c>
      <c r="H74" s="258">
        <f t="shared" si="12"/>
        <v>-0.15110210067722038</v>
      </c>
      <c r="I74" s="213"/>
    </row>
    <row r="75" spans="2:31" x14ac:dyDescent="0.25">
      <c r="B75" s="211">
        <v>42405</v>
      </c>
      <c r="C75" s="314">
        <v>750</v>
      </c>
      <c r="D75" s="315">
        <v>46.357999999999997</v>
      </c>
      <c r="E75" s="43">
        <v>38.424999999999997</v>
      </c>
      <c r="F75" s="43">
        <f t="shared" si="10"/>
        <v>-5949.75</v>
      </c>
      <c r="G75" s="43">
        <f t="shared" si="11"/>
        <v>34768.5</v>
      </c>
      <c r="H75" s="258">
        <f t="shared" si="12"/>
        <v>-0.17112472496656456</v>
      </c>
      <c r="I75" s="213"/>
    </row>
    <row r="76" spans="2:31" x14ac:dyDescent="0.25">
      <c r="B76" s="211">
        <v>42421</v>
      </c>
      <c r="C76" s="314">
        <v>750</v>
      </c>
      <c r="D76" s="315">
        <v>46.357999999999997</v>
      </c>
      <c r="E76" s="43">
        <v>42.31</v>
      </c>
      <c r="F76" s="43">
        <f t="shared" si="10"/>
        <v>-3035.9999999999959</v>
      </c>
      <c r="G76" s="43">
        <f t="shared" si="11"/>
        <v>34768.5</v>
      </c>
      <c r="H76" s="258">
        <f t="shared" si="12"/>
        <v>-8.7320419345096753E-2</v>
      </c>
      <c r="I76" s="213"/>
    </row>
    <row r="77" spans="2:31" x14ac:dyDescent="0.25">
      <c r="B77" s="211">
        <v>42422</v>
      </c>
      <c r="C77" s="314">
        <v>750</v>
      </c>
      <c r="D77" s="315">
        <v>46.357999999999997</v>
      </c>
      <c r="E77" s="43">
        <v>44.58</v>
      </c>
      <c r="F77" s="43">
        <f t="shared" si="10"/>
        <v>-1333.4999999999991</v>
      </c>
      <c r="G77" s="43">
        <f t="shared" si="11"/>
        <v>34768.5</v>
      </c>
      <c r="H77" s="258">
        <f t="shared" si="12"/>
        <v>-3.8353682212347355E-2</v>
      </c>
      <c r="I77" s="213"/>
    </row>
    <row r="78" spans="2:31" x14ac:dyDescent="0.25">
      <c r="B78" s="211">
        <v>42424</v>
      </c>
      <c r="C78" s="314">
        <v>750</v>
      </c>
      <c r="D78" s="315">
        <v>46.357999999999997</v>
      </c>
      <c r="E78" s="43">
        <v>41.7</v>
      </c>
      <c r="F78" s="43">
        <f t="shared" si="10"/>
        <v>-3493.4999999999955</v>
      </c>
      <c r="G78" s="43">
        <f t="shared" si="11"/>
        <v>34768.5</v>
      </c>
      <c r="H78" s="258">
        <f t="shared" si="12"/>
        <v>-0.10047888174640826</v>
      </c>
      <c r="I78" s="213"/>
    </row>
    <row r="79" spans="2:31" x14ac:dyDescent="0.25">
      <c r="B79" s="211">
        <v>42426</v>
      </c>
      <c r="C79" s="314">
        <v>750</v>
      </c>
      <c r="D79" s="315">
        <v>46.326000000000001</v>
      </c>
      <c r="E79" s="43">
        <v>43.09</v>
      </c>
      <c r="F79" s="43">
        <f t="shared" si="10"/>
        <v>-2426.9999999999977</v>
      </c>
      <c r="G79" s="43">
        <f t="shared" si="11"/>
        <v>34744.5</v>
      </c>
      <c r="H79" s="258">
        <f t="shared" si="12"/>
        <v>-6.9852782454776954E-2</v>
      </c>
      <c r="I79" s="213"/>
    </row>
    <row r="80" spans="2:31" x14ac:dyDescent="0.25">
      <c r="B80" s="211">
        <v>42426</v>
      </c>
      <c r="C80" s="314">
        <v>600</v>
      </c>
      <c r="D80" s="315">
        <v>47.058</v>
      </c>
      <c r="E80" s="43">
        <v>43.3</v>
      </c>
      <c r="F80" s="43">
        <f t="shared" si="10"/>
        <v>-2254.8000000000015</v>
      </c>
      <c r="G80" s="43">
        <f t="shared" si="11"/>
        <v>28234.799999999999</v>
      </c>
      <c r="H80" s="258">
        <f t="shared" si="12"/>
        <v>-7.9858897530706838E-2</v>
      </c>
      <c r="I80" s="213"/>
    </row>
    <row r="81" spans="2:9" x14ac:dyDescent="0.25">
      <c r="B81" s="211">
        <v>42426</v>
      </c>
      <c r="C81" s="314">
        <v>750</v>
      </c>
      <c r="D81" s="315">
        <v>46.225000000000001</v>
      </c>
      <c r="E81" s="43">
        <v>42.89</v>
      </c>
      <c r="F81" s="43">
        <f t="shared" si="10"/>
        <v>-2501.2500000000005</v>
      </c>
      <c r="G81" s="43">
        <f t="shared" si="11"/>
        <v>34668.75</v>
      </c>
      <c r="H81" s="258">
        <f t="shared" si="12"/>
        <v>-7.2147106544077896E-2</v>
      </c>
      <c r="I81" s="213"/>
    </row>
    <row r="82" spans="2:9" x14ac:dyDescent="0.25">
      <c r="B82" s="211">
        <v>42430</v>
      </c>
      <c r="C82" s="314">
        <v>750</v>
      </c>
      <c r="D82" s="315">
        <v>46.225000000000001</v>
      </c>
      <c r="E82" s="43">
        <v>44.31</v>
      </c>
      <c r="F82" s="43">
        <f t="shared" si="10"/>
        <v>-1436.2499999999993</v>
      </c>
      <c r="G82" s="43">
        <f t="shared" si="11"/>
        <v>34668.75</v>
      </c>
      <c r="H82" s="258">
        <f t="shared" si="12"/>
        <v>-4.1427798810167636E-2</v>
      </c>
      <c r="I82" s="213"/>
    </row>
    <row r="83" spans="2:9" x14ac:dyDescent="0.25">
      <c r="B83" s="211">
        <v>42431</v>
      </c>
      <c r="C83" s="314">
        <v>450</v>
      </c>
      <c r="D83" s="315">
        <v>45.706000000000003</v>
      </c>
      <c r="E83" s="43">
        <v>46.92</v>
      </c>
      <c r="F83" s="43">
        <f t="shared" si="10"/>
        <v>546.29999999999939</v>
      </c>
      <c r="G83" s="43">
        <f t="shared" si="11"/>
        <v>20567.7</v>
      </c>
      <c r="H83" s="258">
        <f t="shared" si="12"/>
        <v>2.6561064192884929E-2</v>
      </c>
      <c r="I83" s="213"/>
    </row>
    <row r="84" spans="2:9" x14ac:dyDescent="0.25">
      <c r="B84" s="211">
        <v>42433</v>
      </c>
      <c r="C84" s="314">
        <v>400</v>
      </c>
      <c r="D84" s="315">
        <v>45.125</v>
      </c>
      <c r="E84" s="43">
        <v>50.41</v>
      </c>
      <c r="F84" s="43">
        <f t="shared" si="10"/>
        <v>2113.9999999999986</v>
      </c>
      <c r="G84" s="43">
        <f t="shared" si="11"/>
        <v>18050</v>
      </c>
      <c r="H84" s="258">
        <f t="shared" si="12"/>
        <v>0.11711911357340712</v>
      </c>
      <c r="I84" s="213"/>
    </row>
    <row r="85" spans="2:9" x14ac:dyDescent="0.25">
      <c r="B85" s="211">
        <v>42433</v>
      </c>
      <c r="C85" s="314">
        <v>450</v>
      </c>
      <c r="D85" s="315">
        <v>45.606000000000002</v>
      </c>
      <c r="E85" s="43">
        <v>49.45</v>
      </c>
      <c r="F85" s="43">
        <f t="shared" si="10"/>
        <v>1729.8000000000006</v>
      </c>
      <c r="G85" s="43">
        <f t="shared" si="11"/>
        <v>20522.7</v>
      </c>
      <c r="H85" s="258">
        <f t="shared" si="12"/>
        <v>8.4287155198877362E-2</v>
      </c>
      <c r="I85" s="213"/>
    </row>
    <row r="86" spans="2:9" x14ac:dyDescent="0.25">
      <c r="B86" s="211">
        <v>42440</v>
      </c>
      <c r="C86" s="12">
        <v>150</v>
      </c>
      <c r="D86" s="220">
        <v>36.17</v>
      </c>
      <c r="E86" s="43">
        <v>50.73</v>
      </c>
      <c r="F86" s="43">
        <f t="shared" si="10"/>
        <v>2183.9999999999991</v>
      </c>
      <c r="G86" s="43">
        <f t="shared" si="11"/>
        <v>5425.5</v>
      </c>
      <c r="H86" s="258">
        <f t="shared" si="12"/>
        <v>0.40254354437379031</v>
      </c>
      <c r="I86" s="213"/>
    </row>
    <row r="87" spans="2:9" x14ac:dyDescent="0.25">
      <c r="B87" s="211">
        <v>42440</v>
      </c>
      <c r="C87" s="12">
        <v>100</v>
      </c>
      <c r="D87" s="220">
        <v>28.724</v>
      </c>
      <c r="E87" s="43">
        <v>51.08</v>
      </c>
      <c r="F87" s="43">
        <f t="shared" si="10"/>
        <v>2235.6</v>
      </c>
      <c r="G87" s="43">
        <f t="shared" si="11"/>
        <v>2872.4</v>
      </c>
      <c r="H87" s="258">
        <f t="shared" si="12"/>
        <v>0.77830385740147601</v>
      </c>
      <c r="I87" s="213"/>
    </row>
    <row r="88" spans="2:9" x14ac:dyDescent="0.25">
      <c r="B88" s="211">
        <v>42444</v>
      </c>
      <c r="C88" s="12">
        <v>150</v>
      </c>
      <c r="D88" s="220">
        <v>35.216000000000001</v>
      </c>
      <c r="E88" s="43">
        <v>50.17</v>
      </c>
      <c r="F88" s="43">
        <f t="shared" si="10"/>
        <v>2243.1</v>
      </c>
      <c r="G88" s="43">
        <f t="shared" si="11"/>
        <v>5282.4000000000005</v>
      </c>
      <c r="H88" s="258">
        <f t="shared" si="12"/>
        <v>0.4246365288505225</v>
      </c>
      <c r="I88" s="213"/>
    </row>
    <row r="89" spans="2:9" x14ac:dyDescent="0.25">
      <c r="B89" s="211">
        <v>42445</v>
      </c>
      <c r="C89" s="12">
        <v>130</v>
      </c>
      <c r="D89" s="220">
        <v>32.701000000000001</v>
      </c>
      <c r="E89" s="43">
        <v>51.83</v>
      </c>
      <c r="F89" s="43">
        <f t="shared" si="10"/>
        <v>2486.7699999999995</v>
      </c>
      <c r="G89" s="43">
        <f t="shared" si="11"/>
        <v>4251.13</v>
      </c>
      <c r="H89" s="258">
        <f t="shared" si="12"/>
        <v>0.58496682058652638</v>
      </c>
      <c r="I89" s="213"/>
    </row>
    <row r="90" spans="2:9" x14ac:dyDescent="0.25">
      <c r="B90" s="211">
        <v>42446</v>
      </c>
      <c r="C90" s="12">
        <v>50</v>
      </c>
      <c r="D90" s="220">
        <v>-0.495</v>
      </c>
      <c r="E90" s="43">
        <v>53.19</v>
      </c>
      <c r="F90" s="43">
        <f t="shared" si="10"/>
        <v>2684.2499999999995</v>
      </c>
      <c r="G90" s="43">
        <f t="shared" si="11"/>
        <v>-24.75</v>
      </c>
      <c r="H90" s="258"/>
      <c r="I90" s="213"/>
    </row>
    <row r="91" spans="2:9" x14ac:dyDescent="0.25">
      <c r="B91" s="211">
        <v>42452</v>
      </c>
      <c r="C91" s="12">
        <v>100</v>
      </c>
      <c r="D91" s="220">
        <v>25.552</v>
      </c>
      <c r="E91" s="43">
        <v>51.6</v>
      </c>
      <c r="F91" s="43">
        <f t="shared" si="10"/>
        <v>2604.8000000000002</v>
      </c>
      <c r="G91" s="43">
        <f t="shared" si="11"/>
        <v>2555.1999999999998</v>
      </c>
      <c r="H91" s="258">
        <f t="shared" si="12"/>
        <v>1.0194113963681903</v>
      </c>
      <c r="I91" s="213"/>
    </row>
    <row r="92" spans="2:9" x14ac:dyDescent="0.25">
      <c r="B92" s="211">
        <v>42460</v>
      </c>
      <c r="C92" s="12">
        <v>50</v>
      </c>
      <c r="D92" s="220">
        <v>-2.1339999999999999</v>
      </c>
      <c r="E92" s="43">
        <v>52.65</v>
      </c>
      <c r="F92" s="43">
        <f t="shared" si="10"/>
        <v>2739.2</v>
      </c>
      <c r="G92" s="43">
        <f t="shared" si="11"/>
        <v>-106.69999999999999</v>
      </c>
      <c r="H92" s="258"/>
      <c r="I92" s="213"/>
    </row>
    <row r="93" spans="2:9" x14ac:dyDescent="0.25">
      <c r="B93" s="211">
        <v>42464</v>
      </c>
      <c r="C93" s="12">
        <v>100</v>
      </c>
      <c r="D93" s="220">
        <v>24.242999999999999</v>
      </c>
      <c r="E93" s="43">
        <v>50.55</v>
      </c>
      <c r="F93" s="43">
        <f t="shared" si="10"/>
        <v>2630.7</v>
      </c>
      <c r="G93" s="43">
        <f t="shared" si="11"/>
        <v>2424.2999999999997</v>
      </c>
      <c r="H93" s="258">
        <f t="shared" si="12"/>
        <v>1.0851379779730232</v>
      </c>
      <c r="I93" s="213"/>
    </row>
    <row r="94" spans="2:9" x14ac:dyDescent="0.25">
      <c r="B94" s="211">
        <v>42466</v>
      </c>
      <c r="C94" s="12">
        <v>50</v>
      </c>
      <c r="D94" s="220">
        <v>-4.7629999999999999</v>
      </c>
      <c r="E94" s="43">
        <v>54.48</v>
      </c>
      <c r="F94" s="43">
        <f t="shared" si="10"/>
        <v>2962.1499999999996</v>
      </c>
      <c r="G94" s="43">
        <f t="shared" si="11"/>
        <v>-238.15</v>
      </c>
      <c r="H94" s="258"/>
      <c r="I94" s="213"/>
    </row>
    <row r="95" spans="2:9" x14ac:dyDescent="0.25">
      <c r="B95" s="211">
        <v>42471</v>
      </c>
      <c r="C95" s="12">
        <v>30</v>
      </c>
      <c r="D95" s="220">
        <v>-46.01</v>
      </c>
      <c r="E95" s="43">
        <v>57.36</v>
      </c>
      <c r="F95" s="43">
        <f t="shared" si="10"/>
        <v>3101.1000000000004</v>
      </c>
      <c r="G95" s="43">
        <f t="shared" si="11"/>
        <v>-1380.3</v>
      </c>
      <c r="H95" s="258"/>
      <c r="I95" s="213"/>
    </row>
    <row r="96" spans="2:9" x14ac:dyDescent="0.25">
      <c r="B96" s="211">
        <v>42478</v>
      </c>
      <c r="C96" s="12">
        <v>10</v>
      </c>
      <c r="D96" s="220">
        <v>-255.53399999999999</v>
      </c>
      <c r="E96" s="43">
        <v>59.84</v>
      </c>
      <c r="F96" s="43">
        <f t="shared" si="10"/>
        <v>3153.7400000000002</v>
      </c>
      <c r="G96" s="43">
        <f t="shared" si="11"/>
        <v>-2555.34</v>
      </c>
      <c r="H96" s="258"/>
      <c r="I96" s="213"/>
    </row>
    <row r="97" spans="2:9" x14ac:dyDescent="0.25">
      <c r="B97" s="211">
        <v>42493</v>
      </c>
      <c r="C97" s="12">
        <v>30</v>
      </c>
      <c r="D97" s="220">
        <v>-47.511000000000003</v>
      </c>
      <c r="E97" s="43">
        <v>56.75</v>
      </c>
      <c r="F97" s="43">
        <f t="shared" si="10"/>
        <v>3127.83</v>
      </c>
      <c r="G97" s="43">
        <f t="shared" si="11"/>
        <v>-1425.3300000000002</v>
      </c>
      <c r="H97" s="258"/>
      <c r="I97" s="213"/>
    </row>
    <row r="98" spans="2:9" x14ac:dyDescent="0.25">
      <c r="B98" s="211"/>
      <c r="C98" s="12"/>
      <c r="D98" s="220"/>
      <c r="E98" s="43"/>
      <c r="F98" s="43"/>
      <c r="G98" s="43"/>
      <c r="H98" s="258"/>
      <c r="I98" s="213"/>
    </row>
    <row r="99" spans="2:9" x14ac:dyDescent="0.25">
      <c r="B99" s="211"/>
      <c r="C99" s="12"/>
      <c r="D99" s="220"/>
      <c r="E99" s="43"/>
      <c r="F99" s="43"/>
      <c r="G99" s="43"/>
      <c r="H99" s="258"/>
      <c r="I99" s="213"/>
    </row>
    <row r="100" spans="2:9" x14ac:dyDescent="0.25">
      <c r="B100" s="211"/>
      <c r="C100" s="12"/>
      <c r="D100" s="220"/>
      <c r="E100" s="43"/>
      <c r="F100" s="43"/>
      <c r="G100" s="43"/>
      <c r="H100" s="258"/>
      <c r="I100" s="213"/>
    </row>
    <row r="101" spans="2:9" x14ac:dyDescent="0.25">
      <c r="B101" s="211"/>
      <c r="C101" s="12"/>
      <c r="D101" s="220"/>
      <c r="E101" s="43"/>
      <c r="F101" s="43"/>
      <c r="G101" s="43"/>
      <c r="H101" s="258"/>
      <c r="I101" s="213"/>
    </row>
    <row r="102" spans="2:9" x14ac:dyDescent="0.25">
      <c r="B102" s="211"/>
      <c r="C102" s="12"/>
      <c r="D102" s="220"/>
      <c r="E102" s="43"/>
      <c r="F102" s="43"/>
      <c r="G102" s="43"/>
      <c r="H102" s="258"/>
      <c r="I102" s="213"/>
    </row>
    <row r="103" spans="2:9" x14ac:dyDescent="0.25">
      <c r="B103" s="211"/>
      <c r="C103" s="12"/>
      <c r="D103" s="220"/>
      <c r="E103" s="43"/>
      <c r="F103" s="43"/>
      <c r="G103" s="43"/>
      <c r="H103" s="258"/>
      <c r="I103" s="213"/>
    </row>
    <row r="104" spans="2:9" x14ac:dyDescent="0.25">
      <c r="B104" s="211"/>
      <c r="C104" s="12"/>
      <c r="D104" s="220"/>
      <c r="E104" s="43"/>
      <c r="F104" s="43"/>
      <c r="G104" s="43"/>
      <c r="H104" s="258"/>
      <c r="I104" s="213"/>
    </row>
    <row r="105" spans="2:9" x14ac:dyDescent="0.25">
      <c r="B105" s="211"/>
      <c r="C105" s="12"/>
      <c r="D105" s="220"/>
      <c r="E105" s="43"/>
      <c r="F105" s="43"/>
      <c r="G105" s="43"/>
      <c r="H105" s="258"/>
      <c r="I105" s="213"/>
    </row>
    <row r="106" spans="2:9" x14ac:dyDescent="0.25">
      <c r="B106" s="211"/>
      <c r="C106" s="12"/>
      <c r="D106" s="220"/>
      <c r="E106" s="43"/>
      <c r="F106" s="43"/>
      <c r="G106" s="43"/>
      <c r="H106" s="258"/>
      <c r="I106" s="213"/>
    </row>
    <row r="107" spans="2:9" x14ac:dyDescent="0.25">
      <c r="B107" s="211"/>
      <c r="C107" s="12"/>
      <c r="D107" s="220"/>
      <c r="E107" s="43"/>
      <c r="F107" s="43"/>
      <c r="G107" s="43"/>
      <c r="H107" s="258"/>
      <c r="I107" s="213"/>
    </row>
  </sheetData>
  <mergeCells count="6">
    <mergeCell ref="B16:B17"/>
    <mergeCell ref="O44:P44"/>
    <mergeCell ref="B18:B19"/>
    <mergeCell ref="B21:B22"/>
    <mergeCell ref="B28:B34"/>
    <mergeCell ref="B39:B40"/>
  </mergeCells>
  <conditionalFormatting sqref="Q7">
    <cfRule type="expression" dxfId="369" priority="20">
      <formula>Q7&gt;0</formula>
    </cfRule>
    <cfRule type="expression" dxfId="368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73:F107">
    <cfRule type="expression" dxfId="367" priority="13">
      <formula>F73&gt;0</formula>
    </cfRule>
    <cfRule type="expression" dxfId="366" priority="14">
      <formula>F73&lt;0</formula>
    </cfRule>
  </conditionalFormatting>
  <conditionalFormatting sqref="H73:H107">
    <cfRule type="expression" dxfId="365" priority="5">
      <formula>H73&gt;0</formula>
    </cfRule>
    <cfRule type="expression" dxfId="364" priority="6">
      <formula>H73&lt;0</formula>
    </cfRule>
  </conditionalFormatting>
  <conditionalFormatting sqref="F56:F72">
    <cfRule type="expression" dxfId="363" priority="3">
      <formula>F56&gt;0</formula>
    </cfRule>
    <cfRule type="expression" dxfId="362" priority="4">
      <formula>F56&lt;0</formula>
    </cfRule>
  </conditionalFormatting>
  <conditionalFormatting sqref="H56:H72">
    <cfRule type="expression" dxfId="361" priority="1">
      <formula>H56&gt;0</formula>
    </cfRule>
    <cfRule type="expression" dxfId="360" priority="2">
      <formula>H56&lt;0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7" customWidth="1"/>
    <col min="20" max="20" width="18.5703125" style="45" customWidth="1"/>
    <col min="21" max="21" width="35.5703125" style="3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R1" s="36"/>
      <c r="T1" s="46"/>
      <c r="U1" s="36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42</v>
      </c>
      <c r="B2" s="1">
        <v>42184</v>
      </c>
      <c r="C2" s="7">
        <v>10</v>
      </c>
      <c r="D2" s="47">
        <v>99.05</v>
      </c>
      <c r="E2" s="47">
        <v>0</v>
      </c>
      <c r="F2" s="47">
        <f>C2*D2</f>
        <v>990.5</v>
      </c>
      <c r="G2" s="1">
        <v>42216</v>
      </c>
      <c r="H2" s="7">
        <v>40</v>
      </c>
      <c r="I2" s="47">
        <v>95.1</v>
      </c>
      <c r="J2" s="47">
        <v>7.0000000000000007E-2</v>
      </c>
      <c r="K2" s="4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46"/>
      <c r="W2" s="143">
        <v>42493</v>
      </c>
      <c r="X2" s="12">
        <v>87.17</v>
      </c>
      <c r="Y2" s="12">
        <v>87.34</v>
      </c>
      <c r="Z2" s="12">
        <v>85.68</v>
      </c>
      <c r="AA2" s="12">
        <v>86.77</v>
      </c>
      <c r="AB2" s="105">
        <v>4124600</v>
      </c>
      <c r="AC2" s="12">
        <v>86.77</v>
      </c>
      <c r="AD2" s="2">
        <f>Y2-Z2</f>
        <v>1.6599999999999966</v>
      </c>
      <c r="AE2" s="148">
        <f>AC2/AC3-1</f>
        <v>-1.5320018157058635E-2</v>
      </c>
    </row>
    <row r="3" spans="1:31" x14ac:dyDescent="0.25">
      <c r="A3" s="26" t="s">
        <v>71</v>
      </c>
      <c r="B3" s="1">
        <v>42184</v>
      </c>
      <c r="C3" s="7">
        <v>20</v>
      </c>
      <c r="D3" s="47">
        <v>99.5</v>
      </c>
      <c r="E3" s="47">
        <v>0</v>
      </c>
      <c r="F3" s="47">
        <f t="shared" ref="F3:F9" si="0">C3*D3</f>
        <v>1990</v>
      </c>
      <c r="G3" s="1">
        <v>42216</v>
      </c>
      <c r="H3" s="7">
        <v>20</v>
      </c>
      <c r="I3" s="47">
        <v>95.6</v>
      </c>
      <c r="J3" s="47">
        <v>0.04</v>
      </c>
      <c r="K3" s="47">
        <f>H3*I3-J3</f>
        <v>1911.96</v>
      </c>
      <c r="O3" s="13" t="s">
        <v>58</v>
      </c>
      <c r="Q3" s="90">
        <f>IF(Q2=0, Q4,(F15-K15-M15)/Q2)</f>
        <v>86.77</v>
      </c>
      <c r="W3" s="143">
        <v>42492</v>
      </c>
      <c r="X3" s="12">
        <v>87.99</v>
      </c>
      <c r="Y3" s="12">
        <v>88.5</v>
      </c>
      <c r="Z3" s="12">
        <v>86.65</v>
      </c>
      <c r="AA3" s="12">
        <v>88.12</v>
      </c>
      <c r="AB3" s="105">
        <v>3470800</v>
      </c>
      <c r="AC3" s="12">
        <v>88.12</v>
      </c>
      <c r="AD3" s="2">
        <f t="shared" ref="AD3:AD66" si="1">Y3-Z3</f>
        <v>1.8499999999999943</v>
      </c>
      <c r="AE3" s="148">
        <f t="shared" ref="AE3:AE66" si="2">AC3/AC4-1</f>
        <v>1.020291184225619E-2</v>
      </c>
    </row>
    <row r="4" spans="1:31" x14ac:dyDescent="0.25">
      <c r="B4" s="1">
        <v>42184</v>
      </c>
      <c r="C4" s="7">
        <v>10</v>
      </c>
      <c r="D4" s="47">
        <v>98.35</v>
      </c>
      <c r="E4" s="47">
        <v>0</v>
      </c>
      <c r="F4" s="47">
        <f t="shared" si="0"/>
        <v>983.5</v>
      </c>
      <c r="G4" s="1">
        <v>42304</v>
      </c>
      <c r="H4" s="7">
        <v>60</v>
      </c>
      <c r="I4" s="47">
        <v>97.2</v>
      </c>
      <c r="J4" s="47">
        <v>0.11</v>
      </c>
      <c r="K4" s="47">
        <f>H4*I4-J4</f>
        <v>5831.89</v>
      </c>
      <c r="O4" s="13" t="s">
        <v>66</v>
      </c>
      <c r="Q4" s="59">
        <v>86.77</v>
      </c>
      <c r="W4" s="143">
        <v>42489</v>
      </c>
      <c r="X4" s="12">
        <v>87.86</v>
      </c>
      <c r="Y4" s="12">
        <v>89.23</v>
      </c>
      <c r="Z4" s="12">
        <v>86.73</v>
      </c>
      <c r="AA4" s="12">
        <v>87.23</v>
      </c>
      <c r="AB4" s="105">
        <v>5190000</v>
      </c>
      <c r="AC4" s="12">
        <v>87.23</v>
      </c>
      <c r="AD4" s="2">
        <f t="shared" si="1"/>
        <v>2.5</v>
      </c>
      <c r="AE4" s="148">
        <f t="shared" si="2"/>
        <v>-1.4461642752231385E-2</v>
      </c>
    </row>
    <row r="5" spans="1:31" x14ac:dyDescent="0.25">
      <c r="B5" s="1">
        <v>42184</v>
      </c>
      <c r="C5" s="7">
        <v>20</v>
      </c>
      <c r="D5" s="47">
        <v>98.1</v>
      </c>
      <c r="E5" s="47">
        <v>0</v>
      </c>
      <c r="F5" s="47">
        <f t="shared" si="0"/>
        <v>1962</v>
      </c>
      <c r="G5" s="1">
        <v>42409</v>
      </c>
      <c r="H5" s="7">
        <v>30</v>
      </c>
      <c r="I5" s="47">
        <v>76.650000000000006</v>
      </c>
      <c r="J5" s="47">
        <v>0.04</v>
      </c>
      <c r="K5" s="47">
        <f>H5*I5-J5</f>
        <v>2299.46</v>
      </c>
      <c r="O5" s="13" t="s">
        <v>67</v>
      </c>
      <c r="Q5" s="3">
        <f>Q4*Q2</f>
        <v>0</v>
      </c>
      <c r="V5" s="2"/>
      <c r="W5" s="143">
        <v>42488</v>
      </c>
      <c r="X5" s="12">
        <v>88.56</v>
      </c>
      <c r="Y5" s="12">
        <v>89.76</v>
      </c>
      <c r="Z5" s="12">
        <v>88.27</v>
      </c>
      <c r="AA5" s="12">
        <v>88.51</v>
      </c>
      <c r="AB5" s="105">
        <v>3825000</v>
      </c>
      <c r="AC5" s="12">
        <v>88.51</v>
      </c>
      <c r="AD5" s="2">
        <f t="shared" si="1"/>
        <v>1.4900000000000091</v>
      </c>
      <c r="AE5" s="148">
        <f t="shared" si="2"/>
        <v>-7.4015924638330954E-3</v>
      </c>
    </row>
    <row r="6" spans="1:31" x14ac:dyDescent="0.25">
      <c r="B6" s="1">
        <v>42213</v>
      </c>
      <c r="C6" s="7">
        <v>10</v>
      </c>
      <c r="D6" s="47">
        <v>92.5</v>
      </c>
      <c r="E6" s="47">
        <v>0</v>
      </c>
      <c r="F6" s="47">
        <f t="shared" si="0"/>
        <v>925</v>
      </c>
      <c r="O6" s="13" t="s">
        <v>64</v>
      </c>
      <c r="Q6" s="2">
        <f>Q3*Q2</f>
        <v>0</v>
      </c>
      <c r="W6" s="143">
        <v>42487</v>
      </c>
      <c r="X6" s="12">
        <v>88.79</v>
      </c>
      <c r="Y6" s="12">
        <v>89.8</v>
      </c>
      <c r="Z6" s="12">
        <v>88.67</v>
      </c>
      <c r="AA6" s="12">
        <v>89.17</v>
      </c>
      <c r="AB6" s="105">
        <v>3808400</v>
      </c>
      <c r="AC6" s="12">
        <v>89.17</v>
      </c>
      <c r="AD6" s="2">
        <f t="shared" si="1"/>
        <v>1.1299999999999955</v>
      </c>
      <c r="AE6" s="148">
        <f t="shared" si="2"/>
        <v>4.6191978368634867E-3</v>
      </c>
    </row>
    <row r="7" spans="1:31" ht="15.75" x14ac:dyDescent="0.25">
      <c r="B7" s="1">
        <v>42213</v>
      </c>
      <c r="C7" s="7">
        <v>10</v>
      </c>
      <c r="D7" s="47">
        <v>91.65</v>
      </c>
      <c r="E7" s="47">
        <v>0</v>
      </c>
      <c r="F7" s="47">
        <f t="shared" si="0"/>
        <v>916.5</v>
      </c>
      <c r="O7" s="13" t="s">
        <v>65</v>
      </c>
      <c r="Q7" s="2">
        <f>IF(Q2=0, K15+M15-F15,Q5-Q6)</f>
        <v>128.08999999999833</v>
      </c>
      <c r="R7" s="176"/>
      <c r="W7" s="143">
        <v>42486</v>
      </c>
      <c r="X7" s="12">
        <v>87.26</v>
      </c>
      <c r="Y7" s="12">
        <v>88.84</v>
      </c>
      <c r="Z7" s="12">
        <v>87.11</v>
      </c>
      <c r="AA7" s="12">
        <v>88.76</v>
      </c>
      <c r="AB7" s="105">
        <v>4811400</v>
      </c>
      <c r="AC7" s="12">
        <v>88.76</v>
      </c>
      <c r="AD7" s="2">
        <f t="shared" si="1"/>
        <v>1.730000000000004</v>
      </c>
      <c r="AE7" s="148">
        <f t="shared" si="2"/>
        <v>1.3126355438876969E-2</v>
      </c>
    </row>
    <row r="8" spans="1:31" x14ac:dyDescent="0.25">
      <c r="B8" s="1">
        <v>42213</v>
      </c>
      <c r="C8" s="7">
        <v>15</v>
      </c>
      <c r="D8" s="47">
        <v>94</v>
      </c>
      <c r="E8" s="47">
        <v>0</v>
      </c>
      <c r="F8" s="47">
        <f t="shared" si="0"/>
        <v>1410</v>
      </c>
      <c r="O8" s="13" t="s">
        <v>90</v>
      </c>
      <c r="Q8" s="148">
        <f>(Q4-Q3)/Q3</f>
        <v>0</v>
      </c>
      <c r="W8" s="143">
        <v>42485</v>
      </c>
      <c r="X8" s="12">
        <v>89.09</v>
      </c>
      <c r="Y8" s="12">
        <v>89.3</v>
      </c>
      <c r="Z8" s="12">
        <v>86.89</v>
      </c>
      <c r="AA8" s="12">
        <v>87.61</v>
      </c>
      <c r="AB8" s="105">
        <v>4592400</v>
      </c>
      <c r="AC8" s="12">
        <v>87.61</v>
      </c>
      <c r="AD8" s="2">
        <f t="shared" si="1"/>
        <v>2.4099999999999966</v>
      </c>
      <c r="AE8" s="148">
        <f t="shared" si="2"/>
        <v>-2.2537096954144742E-2</v>
      </c>
    </row>
    <row r="9" spans="1:31" x14ac:dyDescent="0.25">
      <c r="B9" s="1">
        <v>42213</v>
      </c>
      <c r="C9" s="7">
        <v>15</v>
      </c>
      <c r="D9" s="47">
        <v>92.75</v>
      </c>
      <c r="E9" s="47">
        <v>0</v>
      </c>
      <c r="F9" s="47">
        <f t="shared" si="0"/>
        <v>1391.25</v>
      </c>
      <c r="W9" s="143">
        <v>42482</v>
      </c>
      <c r="X9" s="12">
        <v>88</v>
      </c>
      <c r="Y9" s="12">
        <v>89.91</v>
      </c>
      <c r="Z9" s="12">
        <v>87.81</v>
      </c>
      <c r="AA9" s="12">
        <v>89.63</v>
      </c>
      <c r="AB9" s="105">
        <v>6945200</v>
      </c>
      <c r="AC9" s="12">
        <v>89.63</v>
      </c>
      <c r="AD9" s="2">
        <f t="shared" si="1"/>
        <v>2.0999999999999943</v>
      </c>
      <c r="AE9" s="148">
        <f t="shared" si="2"/>
        <v>2.6454420522217248E-2</v>
      </c>
    </row>
    <row r="10" spans="1:31" x14ac:dyDescent="0.25">
      <c r="B10" s="1">
        <v>42226</v>
      </c>
      <c r="C10" s="7">
        <v>10</v>
      </c>
      <c r="D10" s="47">
        <v>94.99</v>
      </c>
      <c r="E10" s="47">
        <v>0</v>
      </c>
      <c r="F10" s="47">
        <f>C10*D10</f>
        <v>949.9</v>
      </c>
      <c r="W10" s="143">
        <v>42481</v>
      </c>
      <c r="X10" s="12">
        <v>86.6</v>
      </c>
      <c r="Y10" s="12">
        <v>88.65</v>
      </c>
      <c r="Z10" s="12">
        <v>85.2</v>
      </c>
      <c r="AA10" s="12">
        <v>87.32</v>
      </c>
      <c r="AB10" s="105">
        <v>9795100</v>
      </c>
      <c r="AC10" s="12">
        <v>87.32</v>
      </c>
      <c r="AD10" s="2">
        <f t="shared" si="1"/>
        <v>3.4500000000000028</v>
      </c>
      <c r="AE10" s="148">
        <f t="shared" si="2"/>
        <v>4.1383422778771495E-2</v>
      </c>
    </row>
    <row r="11" spans="1:31" x14ac:dyDescent="0.25">
      <c r="B11" s="1">
        <v>42375</v>
      </c>
      <c r="C11" s="7">
        <v>30</v>
      </c>
      <c r="D11" s="47">
        <v>74.45</v>
      </c>
      <c r="E11" s="47">
        <v>0</v>
      </c>
      <c r="F11" s="47">
        <f>C11*D11</f>
        <v>2233.5</v>
      </c>
      <c r="T11" s="46"/>
      <c r="U11" s="36"/>
      <c r="V11" s="13"/>
      <c r="W11" s="109">
        <v>42480</v>
      </c>
      <c r="X11" s="12">
        <v>82.73</v>
      </c>
      <c r="Y11" s="12">
        <v>84.61</v>
      </c>
      <c r="Z11" s="12">
        <v>82.2</v>
      </c>
      <c r="AA11" s="12">
        <v>83.85</v>
      </c>
      <c r="AB11" s="105">
        <v>6243300</v>
      </c>
      <c r="AC11" s="12">
        <v>83.85</v>
      </c>
      <c r="AD11" s="2">
        <f t="shared" si="1"/>
        <v>2.4099999999999966</v>
      </c>
      <c r="AE11" s="148">
        <f t="shared" si="2"/>
        <v>1.9576848249027279E-2</v>
      </c>
    </row>
    <row r="12" spans="1:31" x14ac:dyDescent="0.25">
      <c r="U12" s="147"/>
      <c r="W12" s="143">
        <v>42479</v>
      </c>
      <c r="X12" s="12">
        <v>81.98</v>
      </c>
      <c r="Y12" s="12">
        <v>83.02</v>
      </c>
      <c r="Z12" s="12">
        <v>81.34</v>
      </c>
      <c r="AA12" s="12">
        <v>82.24</v>
      </c>
      <c r="AB12" s="105">
        <v>6911600</v>
      </c>
      <c r="AC12" s="12">
        <v>82.24</v>
      </c>
      <c r="AD12" s="2">
        <f t="shared" si="1"/>
        <v>1.6799999999999926</v>
      </c>
      <c r="AE12" s="148">
        <f t="shared" si="2"/>
        <v>1.6815034619188873E-2</v>
      </c>
    </row>
    <row r="13" spans="1:31" x14ac:dyDescent="0.25">
      <c r="T13" s="75"/>
      <c r="W13" s="143">
        <v>42478</v>
      </c>
      <c r="X13" s="12">
        <v>79.98</v>
      </c>
      <c r="Y13" s="12">
        <v>82.04</v>
      </c>
      <c r="Z13" s="12">
        <v>78.62</v>
      </c>
      <c r="AA13" s="12">
        <v>80.88</v>
      </c>
      <c r="AB13" s="105">
        <v>7348100</v>
      </c>
      <c r="AC13" s="12">
        <v>80.88</v>
      </c>
      <c r="AD13" s="2">
        <f t="shared" si="1"/>
        <v>3.4200000000000017</v>
      </c>
      <c r="AE13" s="148">
        <f t="shared" si="2"/>
        <v>-4.0635389730329097E-3</v>
      </c>
    </row>
    <row r="14" spans="1:31" x14ac:dyDescent="0.25">
      <c r="W14" s="143">
        <v>42475</v>
      </c>
      <c r="X14" s="12">
        <v>82.19</v>
      </c>
      <c r="Y14" s="12">
        <v>82.42</v>
      </c>
      <c r="Z14" s="12">
        <v>81.02</v>
      </c>
      <c r="AA14" s="12">
        <v>81.209999999999994</v>
      </c>
      <c r="AB14" s="105">
        <v>3799100</v>
      </c>
      <c r="AC14" s="12">
        <v>81.209999999999994</v>
      </c>
      <c r="AD14" s="2">
        <f t="shared" si="1"/>
        <v>1.4000000000000057</v>
      </c>
      <c r="AE14" s="148">
        <f t="shared" si="2"/>
        <v>-1.348396501457727E-2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43">
        <v>42474</v>
      </c>
      <c r="X15" s="12">
        <v>82.18</v>
      </c>
      <c r="Y15" s="12">
        <v>83.03</v>
      </c>
      <c r="Z15" s="12">
        <v>81.290000000000006</v>
      </c>
      <c r="AA15" s="12">
        <v>82.32</v>
      </c>
      <c r="AB15" s="105">
        <v>5070200</v>
      </c>
      <c r="AC15" s="12">
        <v>82.32</v>
      </c>
      <c r="AD15" s="2">
        <f t="shared" si="1"/>
        <v>1.7399999999999949</v>
      </c>
      <c r="AE15" s="148">
        <f t="shared" si="2"/>
        <v>7.342143906020393E-3</v>
      </c>
    </row>
    <row r="16" spans="1:31" x14ac:dyDescent="0.25">
      <c r="W16" s="143">
        <v>42473</v>
      </c>
      <c r="X16" s="12">
        <v>80.67</v>
      </c>
      <c r="Y16" s="12">
        <v>82.15</v>
      </c>
      <c r="Z16" s="12">
        <v>80.17</v>
      </c>
      <c r="AA16" s="12">
        <v>81.72</v>
      </c>
      <c r="AB16" s="105">
        <v>4499800</v>
      </c>
      <c r="AC16" s="12">
        <v>81.72</v>
      </c>
      <c r="AD16" s="2">
        <f t="shared" si="1"/>
        <v>1.980000000000004</v>
      </c>
      <c r="AE16" s="148">
        <f t="shared" si="2"/>
        <v>2.6117528879959773E-2</v>
      </c>
    </row>
    <row r="17" spans="2:31" x14ac:dyDescent="0.25">
      <c r="W17" s="143">
        <v>42472</v>
      </c>
      <c r="X17" s="12">
        <v>78.33</v>
      </c>
      <c r="Y17" s="12">
        <v>80.260000000000005</v>
      </c>
      <c r="Z17" s="12">
        <v>78.19</v>
      </c>
      <c r="AA17" s="12">
        <v>79.64</v>
      </c>
      <c r="AB17" s="105">
        <v>4610900</v>
      </c>
      <c r="AC17" s="12">
        <v>79.64</v>
      </c>
      <c r="AD17" s="2">
        <f t="shared" si="1"/>
        <v>2.0700000000000074</v>
      </c>
      <c r="AE17" s="148">
        <f t="shared" si="2"/>
        <v>1.2072690303723599E-2</v>
      </c>
    </row>
    <row r="18" spans="2:31" x14ac:dyDescent="0.25">
      <c r="W18" s="143">
        <v>42471</v>
      </c>
      <c r="X18" s="12">
        <v>79.14</v>
      </c>
      <c r="Y18" s="12">
        <v>80.510000000000005</v>
      </c>
      <c r="Z18" s="12">
        <v>78.58</v>
      </c>
      <c r="AA18" s="12">
        <v>78.69</v>
      </c>
      <c r="AB18" s="105">
        <v>4104100</v>
      </c>
      <c r="AC18" s="12">
        <v>78.69</v>
      </c>
      <c r="AD18" s="2">
        <f t="shared" si="1"/>
        <v>1.9300000000000068</v>
      </c>
      <c r="AE18" s="148">
        <f t="shared" si="2"/>
        <v>-6.0629026146268306E-3</v>
      </c>
    </row>
    <row r="19" spans="2:31" x14ac:dyDescent="0.25">
      <c r="W19" s="143">
        <v>42468</v>
      </c>
      <c r="X19" s="12">
        <v>78.66</v>
      </c>
      <c r="Y19" s="12">
        <v>80.58</v>
      </c>
      <c r="Z19" s="12">
        <v>78.319999999999993</v>
      </c>
      <c r="AA19" s="12">
        <v>79.17</v>
      </c>
      <c r="AB19" s="105">
        <v>4211200</v>
      </c>
      <c r="AC19" s="12">
        <v>79.17</v>
      </c>
      <c r="AD19" s="2">
        <f t="shared" si="1"/>
        <v>2.2600000000000051</v>
      </c>
      <c r="AE19" s="148">
        <f t="shared" si="2"/>
        <v>1.5000000000000124E-2</v>
      </c>
    </row>
    <row r="20" spans="2:31" x14ac:dyDescent="0.25">
      <c r="B20" s="209" t="s">
        <v>116</v>
      </c>
      <c r="C20" s="209" t="s">
        <v>159</v>
      </c>
      <c r="D20" s="210" t="s">
        <v>158</v>
      </c>
      <c r="E20" s="212" t="s">
        <v>160</v>
      </c>
      <c r="F20" s="212" t="s">
        <v>65</v>
      </c>
      <c r="G20" s="250" t="s">
        <v>164</v>
      </c>
      <c r="H20" s="250" t="s">
        <v>90</v>
      </c>
      <c r="I20" s="250" t="s">
        <v>170</v>
      </c>
      <c r="W20" s="143">
        <v>42467</v>
      </c>
      <c r="X20" s="12">
        <v>77.959999999999994</v>
      </c>
      <c r="Y20" s="12">
        <v>78.67</v>
      </c>
      <c r="Z20" s="12">
        <v>77.42</v>
      </c>
      <c r="AA20" s="12">
        <v>78</v>
      </c>
      <c r="AB20" s="105">
        <v>4232600</v>
      </c>
      <c r="AC20" s="12">
        <v>78</v>
      </c>
      <c r="AD20" s="2">
        <f t="shared" si="1"/>
        <v>1.25</v>
      </c>
      <c r="AE20" s="148">
        <f t="shared" si="2"/>
        <v>-4.4671346522016098E-3</v>
      </c>
    </row>
    <row r="21" spans="2:31" x14ac:dyDescent="0.25">
      <c r="B21" s="211">
        <v>42374</v>
      </c>
      <c r="C21" s="12">
        <v>0</v>
      </c>
      <c r="D21" s="43">
        <v>0</v>
      </c>
      <c r="E21" s="43">
        <v>0</v>
      </c>
      <c r="F21" s="43">
        <v>62.13</v>
      </c>
      <c r="G21" s="43">
        <f>D21*C21</f>
        <v>0</v>
      </c>
      <c r="H21" s="257"/>
      <c r="I21" s="43"/>
      <c r="W21" s="43">
        <v>42466</v>
      </c>
      <c r="X21" s="12">
        <v>78.349999999999994</v>
      </c>
      <c r="Y21" s="12">
        <v>78.53</v>
      </c>
      <c r="Z21" s="12">
        <v>77.37</v>
      </c>
      <c r="AA21" s="12">
        <v>78.349999999999994</v>
      </c>
      <c r="AB21" s="105">
        <v>4343100</v>
      </c>
      <c r="AC21" s="12">
        <v>78.349999999999994</v>
      </c>
      <c r="AD21" s="2">
        <f t="shared" si="1"/>
        <v>1.1599999999999966</v>
      </c>
      <c r="AE21" s="148">
        <f t="shared" si="2"/>
        <v>-3.4342406512338775E-3</v>
      </c>
    </row>
    <row r="22" spans="2:31" x14ac:dyDescent="0.25">
      <c r="B22" s="211">
        <v>42375</v>
      </c>
      <c r="C22" s="12">
        <v>30</v>
      </c>
      <c r="D22" s="43">
        <v>72.379000000000005</v>
      </c>
      <c r="E22" s="43">
        <v>74.83</v>
      </c>
      <c r="F22" s="43">
        <v>73.53</v>
      </c>
      <c r="G22" s="43">
        <f t="shared" ref="G22" si="4">D22*C22</f>
        <v>2171.3700000000003</v>
      </c>
      <c r="H22" s="257">
        <f t="shared" ref="H22" si="5">IF(C22=0, 0, (E22-D22)/D22)</f>
        <v>3.3863413421019818E-2</v>
      </c>
      <c r="I22" s="43"/>
      <c r="W22" s="143">
        <v>42465</v>
      </c>
      <c r="X22" s="12">
        <v>77.55</v>
      </c>
      <c r="Y22" s="12">
        <v>78.98</v>
      </c>
      <c r="Z22" s="12">
        <v>77.290000000000006</v>
      </c>
      <c r="AA22" s="12">
        <v>78.62</v>
      </c>
      <c r="AB22" s="105">
        <v>3604700</v>
      </c>
      <c r="AC22" s="12">
        <v>78.62</v>
      </c>
      <c r="AD22" s="2">
        <f t="shared" si="1"/>
        <v>1.6899999999999977</v>
      </c>
      <c r="AE22" s="148">
        <f t="shared" si="2"/>
        <v>3.5741639009445603E-3</v>
      </c>
    </row>
    <row r="23" spans="2:31" x14ac:dyDescent="0.25">
      <c r="B23" s="211">
        <v>42403</v>
      </c>
      <c r="C23" s="12">
        <v>30</v>
      </c>
      <c r="D23" s="43">
        <v>72.379000000000005</v>
      </c>
      <c r="E23" s="43">
        <v>72.260000000000005</v>
      </c>
      <c r="F23" s="43">
        <v>-3.57</v>
      </c>
      <c r="G23" s="43">
        <f t="shared" ref="G23" si="6">D23*C23</f>
        <v>2171.3700000000003</v>
      </c>
      <c r="H23" s="257">
        <f t="shared" ref="H23" si="7">IF(C23=0, 0, (E23-D23)/D23)</f>
        <v>-1.6441232954309919E-3</v>
      </c>
      <c r="I23" s="43"/>
      <c r="W23" s="143">
        <v>42464</v>
      </c>
      <c r="X23" s="12">
        <v>78.72</v>
      </c>
      <c r="Y23" s="12">
        <v>80.02</v>
      </c>
      <c r="Z23" s="12">
        <v>78.17</v>
      </c>
      <c r="AA23" s="12">
        <v>78.34</v>
      </c>
      <c r="AB23" s="105">
        <v>3464800</v>
      </c>
      <c r="AC23" s="12">
        <v>78.34</v>
      </c>
      <c r="AD23" s="2">
        <f t="shared" si="1"/>
        <v>1.8499999999999943</v>
      </c>
      <c r="AE23" s="148">
        <f t="shared" si="2"/>
        <v>-7.3492143943233446E-3</v>
      </c>
    </row>
    <row r="24" spans="2:31" x14ac:dyDescent="0.25">
      <c r="B24" s="211">
        <v>42409</v>
      </c>
      <c r="C24" s="12">
        <v>0</v>
      </c>
      <c r="D24" s="43">
        <v>0</v>
      </c>
      <c r="E24" s="43">
        <v>0</v>
      </c>
      <c r="F24" s="43">
        <v>128.09</v>
      </c>
      <c r="G24" s="43">
        <v>0</v>
      </c>
      <c r="H24" s="257"/>
      <c r="I24" s="43"/>
      <c r="W24" s="143">
        <v>42461</v>
      </c>
      <c r="X24" s="12">
        <v>78.819999999999993</v>
      </c>
      <c r="Y24" s="12">
        <v>79.42</v>
      </c>
      <c r="Z24" s="12">
        <v>78.03</v>
      </c>
      <c r="AA24" s="12">
        <v>78.92</v>
      </c>
      <c r="AB24" s="105">
        <v>4219400</v>
      </c>
      <c r="AC24" s="12">
        <v>78.92</v>
      </c>
      <c r="AD24" s="2">
        <f t="shared" si="1"/>
        <v>1.3900000000000006</v>
      </c>
      <c r="AE24" s="148">
        <f t="shared" si="2"/>
        <v>-7.9195474544311306E-3</v>
      </c>
    </row>
    <row r="25" spans="2:31" x14ac:dyDescent="0.25">
      <c r="B25" s="211"/>
      <c r="C25" s="12"/>
      <c r="D25" s="43"/>
      <c r="E25" s="43"/>
      <c r="F25" s="43"/>
      <c r="G25" s="43"/>
      <c r="H25" s="257"/>
      <c r="I25" s="43"/>
      <c r="W25" s="143">
        <v>42460</v>
      </c>
      <c r="X25" s="12">
        <v>80.290000000000006</v>
      </c>
      <c r="Y25" s="12">
        <v>80.709999999999994</v>
      </c>
      <c r="Z25" s="12">
        <v>78.540000000000006</v>
      </c>
      <c r="AA25" s="12">
        <v>79.55</v>
      </c>
      <c r="AB25" s="105">
        <v>5096400</v>
      </c>
      <c r="AC25" s="12">
        <v>79.55</v>
      </c>
      <c r="AD25" s="2">
        <f t="shared" si="1"/>
        <v>2.1699999999999875</v>
      </c>
      <c r="AE25" s="148">
        <f t="shared" si="2"/>
        <v>-1.2537239324726945E-2</v>
      </c>
    </row>
    <row r="26" spans="2:31" x14ac:dyDescent="0.25">
      <c r="B26" s="211"/>
      <c r="C26" s="12"/>
      <c r="D26" s="43"/>
      <c r="E26" s="43"/>
      <c r="F26" s="43"/>
      <c r="G26" s="43"/>
      <c r="H26" s="257"/>
      <c r="I26" s="43"/>
      <c r="W26" s="143">
        <v>42459</v>
      </c>
      <c r="X26" s="12">
        <v>80.400000000000006</v>
      </c>
      <c r="Y26" s="12">
        <v>81.45</v>
      </c>
      <c r="Z26" s="12">
        <v>80.17</v>
      </c>
      <c r="AA26" s="12">
        <v>80.56</v>
      </c>
      <c r="AB26" s="105">
        <v>3136300</v>
      </c>
      <c r="AC26" s="12">
        <v>80.56</v>
      </c>
      <c r="AD26" s="2">
        <f t="shared" si="1"/>
        <v>1.2800000000000011</v>
      </c>
      <c r="AE26" s="148">
        <f t="shared" si="2"/>
        <v>9.52380952380949E-3</v>
      </c>
    </row>
    <row r="27" spans="2:31" x14ac:dyDescent="0.25">
      <c r="B27" s="211"/>
      <c r="C27" s="12"/>
      <c r="D27" s="43"/>
      <c r="E27" s="43"/>
      <c r="F27" s="43"/>
      <c r="G27" s="43"/>
      <c r="H27" s="257"/>
      <c r="I27" s="43"/>
      <c r="W27" s="143">
        <v>42458</v>
      </c>
      <c r="X27" s="12">
        <v>78.41</v>
      </c>
      <c r="Y27" s="12">
        <v>79.989999999999995</v>
      </c>
      <c r="Z27" s="12">
        <v>77.8</v>
      </c>
      <c r="AA27" s="12">
        <v>79.8</v>
      </c>
      <c r="AB27" s="105">
        <v>4338900</v>
      </c>
      <c r="AC27" s="12">
        <v>79.8</v>
      </c>
      <c r="AD27" s="2">
        <f t="shared" si="1"/>
        <v>2.1899999999999977</v>
      </c>
      <c r="AE27" s="148">
        <f t="shared" si="2"/>
        <v>1.2561857632280127E-2</v>
      </c>
    </row>
    <row r="28" spans="2:31" x14ac:dyDescent="0.25">
      <c r="W28" s="143">
        <v>42457</v>
      </c>
      <c r="X28" s="12">
        <v>80.75</v>
      </c>
      <c r="Y28" s="12">
        <v>80.92</v>
      </c>
      <c r="Z28" s="12">
        <v>78.47</v>
      </c>
      <c r="AA28" s="12">
        <v>78.81</v>
      </c>
      <c r="AB28" s="105">
        <v>6304700</v>
      </c>
      <c r="AC28" s="12">
        <v>78.81</v>
      </c>
      <c r="AD28" s="2">
        <f t="shared" si="1"/>
        <v>2.4500000000000028</v>
      </c>
      <c r="AE28" s="148">
        <f t="shared" si="2"/>
        <v>-2.6075135936727611E-2</v>
      </c>
    </row>
    <row r="29" spans="2:31" x14ac:dyDescent="0.25">
      <c r="W29" s="143">
        <v>42453</v>
      </c>
      <c r="X29" s="12">
        <v>80.78</v>
      </c>
      <c r="Y29" s="12">
        <v>81.27</v>
      </c>
      <c r="Z29" s="12">
        <v>80.040000000000006</v>
      </c>
      <c r="AA29" s="12">
        <v>80.92</v>
      </c>
      <c r="AB29" s="105">
        <v>4209600</v>
      </c>
      <c r="AC29" s="12">
        <v>80.92</v>
      </c>
      <c r="AD29" s="2">
        <f t="shared" si="1"/>
        <v>1.2299999999999898</v>
      </c>
      <c r="AE29" s="148">
        <f t="shared" si="2"/>
        <v>-7.3601570166829111E-3</v>
      </c>
    </row>
    <row r="30" spans="2:31" x14ac:dyDescent="0.25">
      <c r="W30" s="143">
        <v>42452</v>
      </c>
      <c r="X30" s="12">
        <v>82.13</v>
      </c>
      <c r="Y30" s="12">
        <v>82.35</v>
      </c>
      <c r="Z30" s="12">
        <v>81.39</v>
      </c>
      <c r="AA30" s="12">
        <v>81.52</v>
      </c>
      <c r="AB30" s="105">
        <v>4203600</v>
      </c>
      <c r="AC30" s="12">
        <v>81.52</v>
      </c>
      <c r="AD30" s="2">
        <f t="shared" si="1"/>
        <v>0.95999999999999375</v>
      </c>
      <c r="AE30" s="148">
        <f t="shared" si="2"/>
        <v>-6.5805508164757942E-3</v>
      </c>
    </row>
    <row r="31" spans="2:31" x14ac:dyDescent="0.25">
      <c r="W31" s="143">
        <v>42451</v>
      </c>
      <c r="X31" s="12">
        <v>83.05</v>
      </c>
      <c r="Y31" s="12">
        <v>83.27</v>
      </c>
      <c r="Z31" s="12">
        <v>81.709999999999994</v>
      </c>
      <c r="AA31" s="12">
        <v>82.06</v>
      </c>
      <c r="AB31" s="105">
        <v>5133200</v>
      </c>
      <c r="AC31" s="12">
        <v>82.06</v>
      </c>
      <c r="AD31" s="2">
        <f t="shared" si="1"/>
        <v>1.5600000000000023</v>
      </c>
      <c r="AE31" s="148">
        <f t="shared" si="2"/>
        <v>-2.2862586330078649E-2</v>
      </c>
    </row>
    <row r="32" spans="2:31" x14ac:dyDescent="0.25">
      <c r="W32" s="143">
        <v>42450</v>
      </c>
      <c r="X32" s="12">
        <v>84.39</v>
      </c>
      <c r="Y32" s="12">
        <v>84.98</v>
      </c>
      <c r="Z32" s="12">
        <v>83.47</v>
      </c>
      <c r="AA32" s="12">
        <v>83.98</v>
      </c>
      <c r="AB32" s="105">
        <v>3790500</v>
      </c>
      <c r="AC32" s="12">
        <v>83.98</v>
      </c>
      <c r="AD32" s="2">
        <f t="shared" si="1"/>
        <v>1.5100000000000051</v>
      </c>
      <c r="AE32" s="148">
        <f t="shared" si="2"/>
        <v>-5.2120350627813394E-3</v>
      </c>
    </row>
    <row r="33" spans="4:31" x14ac:dyDescent="0.25">
      <c r="W33" s="143">
        <v>42447</v>
      </c>
      <c r="X33" s="12">
        <v>83.45</v>
      </c>
      <c r="Y33" s="12">
        <v>85.3</v>
      </c>
      <c r="Z33" s="12">
        <v>83.27</v>
      </c>
      <c r="AA33" s="12">
        <v>84.42</v>
      </c>
      <c r="AB33" s="105">
        <v>8335700</v>
      </c>
      <c r="AC33" s="12">
        <v>84.42</v>
      </c>
      <c r="AD33" s="2">
        <f t="shared" si="1"/>
        <v>2.0300000000000011</v>
      </c>
      <c r="AE33" s="148">
        <f t="shared" si="2"/>
        <v>1.6129032258064502E-2</v>
      </c>
    </row>
    <row r="34" spans="4:31" x14ac:dyDescent="0.25">
      <c r="W34" s="143">
        <v>42446</v>
      </c>
      <c r="X34" s="12">
        <v>80.709999999999994</v>
      </c>
      <c r="Y34" s="12">
        <v>83.27</v>
      </c>
      <c r="Z34" s="12">
        <v>79.61</v>
      </c>
      <c r="AA34" s="12">
        <v>83.08</v>
      </c>
      <c r="AB34" s="105">
        <v>4969800</v>
      </c>
      <c r="AC34" s="12">
        <v>83.08</v>
      </c>
      <c r="AD34" s="2">
        <f t="shared" si="1"/>
        <v>3.6599999999999966</v>
      </c>
      <c r="AE34" s="148">
        <f t="shared" si="2"/>
        <v>3.4491346034117853E-2</v>
      </c>
    </row>
    <row r="35" spans="4:31" x14ac:dyDescent="0.25">
      <c r="W35" s="143">
        <v>42445</v>
      </c>
      <c r="X35" s="12">
        <v>80.14</v>
      </c>
      <c r="Y35" s="12">
        <v>80.790000000000006</v>
      </c>
      <c r="Z35" s="12">
        <v>79.37</v>
      </c>
      <c r="AA35" s="12">
        <v>80.31</v>
      </c>
      <c r="AB35" s="105">
        <v>3194900</v>
      </c>
      <c r="AC35" s="12">
        <v>80.31</v>
      </c>
      <c r="AD35" s="2">
        <f t="shared" si="1"/>
        <v>1.4200000000000017</v>
      </c>
      <c r="AE35" s="148">
        <f t="shared" si="2"/>
        <v>1.996257018091141E-3</v>
      </c>
    </row>
    <row r="36" spans="4:31" x14ac:dyDescent="0.25">
      <c r="W36" s="143">
        <v>42444</v>
      </c>
      <c r="X36" s="12">
        <v>79.62</v>
      </c>
      <c r="Y36" s="12">
        <v>80.150000000000006</v>
      </c>
      <c r="Z36" s="12">
        <v>78.63</v>
      </c>
      <c r="AA36" s="12">
        <v>80.150000000000006</v>
      </c>
      <c r="AB36" s="105">
        <v>4675300</v>
      </c>
      <c r="AC36" s="12">
        <v>80.150000000000006</v>
      </c>
      <c r="AD36" s="2">
        <f t="shared" si="1"/>
        <v>1.5200000000000102</v>
      </c>
      <c r="AE36" s="148">
        <f t="shared" si="2"/>
        <v>-2.4891101431236962E-3</v>
      </c>
    </row>
    <row r="37" spans="4:31" x14ac:dyDescent="0.25">
      <c r="W37" s="143">
        <v>42443</v>
      </c>
      <c r="X37" s="12">
        <v>80.7</v>
      </c>
      <c r="Y37" s="12">
        <v>81.47</v>
      </c>
      <c r="Z37" s="12">
        <v>80.150000000000006</v>
      </c>
      <c r="AA37" s="12">
        <v>80.349999999999994</v>
      </c>
      <c r="AB37" s="105">
        <v>4362300</v>
      </c>
      <c r="AC37" s="12">
        <v>80.349999999999994</v>
      </c>
      <c r="AD37" s="2">
        <f t="shared" si="1"/>
        <v>1.3199999999999932</v>
      </c>
      <c r="AE37" s="148">
        <f t="shared" si="2"/>
        <v>-1.11986217080976E-2</v>
      </c>
    </row>
    <row r="38" spans="4:31" x14ac:dyDescent="0.25">
      <c r="D38" s="76"/>
      <c r="W38" s="143">
        <v>42440</v>
      </c>
      <c r="X38" s="12">
        <v>80.180000000000007</v>
      </c>
      <c r="Y38" s="12">
        <v>81.38</v>
      </c>
      <c r="Z38" s="12">
        <v>79.91</v>
      </c>
      <c r="AA38" s="12">
        <v>81.260000000000005</v>
      </c>
      <c r="AB38" s="105">
        <v>3728700</v>
      </c>
      <c r="AC38" s="12">
        <v>81.260000000000005</v>
      </c>
      <c r="AD38" s="2">
        <f t="shared" si="1"/>
        <v>1.4699999999999989</v>
      </c>
      <c r="AE38" s="148">
        <f t="shared" si="2"/>
        <v>2.3683547493071444E-2</v>
      </c>
    </row>
    <row r="39" spans="4:31" x14ac:dyDescent="0.25">
      <c r="W39" s="143">
        <v>42439</v>
      </c>
      <c r="X39" s="12">
        <v>80.59</v>
      </c>
      <c r="Y39" s="12">
        <v>80.680000000000007</v>
      </c>
      <c r="Z39" s="12">
        <v>78.56</v>
      </c>
      <c r="AA39" s="12">
        <v>79.38</v>
      </c>
      <c r="AB39" s="105">
        <v>3949600</v>
      </c>
      <c r="AC39" s="12">
        <v>79.38</v>
      </c>
      <c r="AD39" s="2">
        <f t="shared" si="1"/>
        <v>2.1200000000000045</v>
      </c>
      <c r="AE39" s="148">
        <f t="shared" si="2"/>
        <v>-9.4834040429249145E-3</v>
      </c>
    </row>
    <row r="40" spans="4:31" x14ac:dyDescent="0.25">
      <c r="W40" s="143">
        <v>42438</v>
      </c>
      <c r="X40" s="12">
        <v>78.900000000000006</v>
      </c>
      <c r="Y40" s="12">
        <v>80.2</v>
      </c>
      <c r="Z40" s="12">
        <v>78.67</v>
      </c>
      <c r="AA40" s="12">
        <v>80.14</v>
      </c>
      <c r="AB40" s="105">
        <v>6028500</v>
      </c>
      <c r="AC40" s="12">
        <v>80.14</v>
      </c>
      <c r="AD40" s="2">
        <f t="shared" si="1"/>
        <v>1.5300000000000011</v>
      </c>
      <c r="AE40" s="148">
        <f t="shared" si="2"/>
        <v>2.4153354632587831E-2</v>
      </c>
    </row>
    <row r="41" spans="4:31" x14ac:dyDescent="0.25">
      <c r="W41" s="143">
        <v>42437</v>
      </c>
      <c r="X41" s="12">
        <v>80.64</v>
      </c>
      <c r="Y41" s="12">
        <v>81.06</v>
      </c>
      <c r="Z41" s="12">
        <v>78.150000000000006</v>
      </c>
      <c r="AA41" s="12">
        <v>78.25</v>
      </c>
      <c r="AB41" s="105">
        <v>5912100</v>
      </c>
      <c r="AC41" s="12">
        <v>78.25</v>
      </c>
      <c r="AD41" s="2">
        <f t="shared" si="1"/>
        <v>2.9099999999999966</v>
      </c>
      <c r="AE41" s="148">
        <f t="shared" si="2"/>
        <v>-3.9287906691221619E-2</v>
      </c>
    </row>
    <row r="42" spans="4:31" x14ac:dyDescent="0.25">
      <c r="W42" s="143">
        <v>42436</v>
      </c>
      <c r="X42" s="12">
        <v>80.03</v>
      </c>
      <c r="Y42" s="12">
        <v>81.569999999999993</v>
      </c>
      <c r="Z42" s="12">
        <v>79.75</v>
      </c>
      <c r="AA42" s="12">
        <v>81.45</v>
      </c>
      <c r="AB42" s="105">
        <v>6534300</v>
      </c>
      <c r="AC42" s="12">
        <v>81.45</v>
      </c>
      <c r="AD42" s="2">
        <f t="shared" si="1"/>
        <v>1.8199999999999932</v>
      </c>
      <c r="AE42" s="148">
        <f t="shared" si="2"/>
        <v>1.1801242236024967E-2</v>
      </c>
    </row>
    <row r="43" spans="4:31" x14ac:dyDescent="0.25">
      <c r="W43" s="143">
        <v>42433</v>
      </c>
      <c r="X43" s="12">
        <v>80.22</v>
      </c>
      <c r="Y43" s="12">
        <v>81.45</v>
      </c>
      <c r="Z43" s="12">
        <v>79.989999999999995</v>
      </c>
      <c r="AA43" s="12">
        <v>80.5</v>
      </c>
      <c r="AB43" s="105">
        <v>6411500</v>
      </c>
      <c r="AC43" s="12">
        <v>80.5</v>
      </c>
      <c r="AD43" s="2">
        <f t="shared" si="1"/>
        <v>1.460000000000008</v>
      </c>
      <c r="AE43" s="148">
        <f t="shared" si="2"/>
        <v>6.1242344706911034E-3</v>
      </c>
    </row>
    <row r="44" spans="4:31" x14ac:dyDescent="0.25">
      <c r="W44" s="143">
        <v>42432</v>
      </c>
      <c r="X44" s="12">
        <v>79.86</v>
      </c>
      <c r="Y44" s="12">
        <v>80.55</v>
      </c>
      <c r="Z44" s="12">
        <v>79.08</v>
      </c>
      <c r="AA44" s="12">
        <v>80.010000000000005</v>
      </c>
      <c r="AB44" s="105">
        <v>5167400</v>
      </c>
      <c r="AC44" s="12">
        <v>80.010000000000005</v>
      </c>
      <c r="AD44" s="2">
        <f t="shared" si="1"/>
        <v>1.4699999999999989</v>
      </c>
      <c r="AE44" s="148">
        <f t="shared" si="2"/>
        <v>6.4150943396226179E-3</v>
      </c>
    </row>
    <row r="45" spans="4:31" x14ac:dyDescent="0.25">
      <c r="W45" s="143">
        <v>42431</v>
      </c>
      <c r="X45" s="12">
        <v>80.239999999999995</v>
      </c>
      <c r="Y45" s="12">
        <v>80.83</v>
      </c>
      <c r="Z45" s="12">
        <v>79.25</v>
      </c>
      <c r="AA45" s="12">
        <v>79.5</v>
      </c>
      <c r="AB45" s="105">
        <v>5610200</v>
      </c>
      <c r="AC45" s="12">
        <v>79.5</v>
      </c>
      <c r="AD45" s="2">
        <f t="shared" si="1"/>
        <v>1.5799999999999983</v>
      </c>
      <c r="AE45" s="148">
        <f t="shared" si="2"/>
        <v>-7.7383924113829661E-3</v>
      </c>
    </row>
    <row r="46" spans="4:31" ht="20.25" thickBot="1" x14ac:dyDescent="0.35">
      <c r="O46" s="427" t="s">
        <v>78</v>
      </c>
      <c r="P46" s="427"/>
      <c r="Q46" s="37"/>
      <c r="R46"/>
      <c r="T46" s="101" t="s">
        <v>115</v>
      </c>
      <c r="W46" s="143">
        <v>42430</v>
      </c>
      <c r="X46" s="12">
        <v>79.7</v>
      </c>
      <c r="Y46" s="12">
        <v>80.92</v>
      </c>
      <c r="Z46" s="12">
        <v>79.14</v>
      </c>
      <c r="AA46" s="12">
        <v>80.12</v>
      </c>
      <c r="AB46" s="105">
        <v>5909800</v>
      </c>
      <c r="AC46" s="12">
        <v>80.12</v>
      </c>
      <c r="AD46" s="2">
        <f t="shared" si="1"/>
        <v>1.7800000000000011</v>
      </c>
      <c r="AE46" s="148">
        <f t="shared" si="2"/>
        <v>1.597768196804461E-2</v>
      </c>
    </row>
    <row r="47" spans="4:31" ht="15.75" thickTop="1" x14ac:dyDescent="0.25">
      <c r="O47" s="93">
        <v>1.1000000000000001</v>
      </c>
      <c r="P47" s="93">
        <f>O47*$Q$4</f>
        <v>95.447000000000003</v>
      </c>
      <c r="Q47" s="37"/>
      <c r="R47"/>
      <c r="T47" s="107" t="s">
        <v>100</v>
      </c>
      <c r="U47" s="139">
        <v>90.72</v>
      </c>
      <c r="W47" s="143">
        <v>42429</v>
      </c>
      <c r="X47" s="12">
        <v>79.81</v>
      </c>
      <c r="Y47" s="12">
        <v>79.98</v>
      </c>
      <c r="Z47" s="12">
        <v>78.75</v>
      </c>
      <c r="AA47" s="12">
        <v>78.86</v>
      </c>
      <c r="AB47" s="105">
        <v>5358600</v>
      </c>
      <c r="AC47" s="12">
        <v>78.86</v>
      </c>
      <c r="AD47" s="2">
        <f t="shared" si="1"/>
        <v>1.230000000000004</v>
      </c>
      <c r="AE47" s="148">
        <f t="shared" si="2"/>
        <v>-1.4249999999999985E-2</v>
      </c>
    </row>
    <row r="48" spans="4:31" x14ac:dyDescent="0.25">
      <c r="O48" s="93">
        <v>1.0900000000000001</v>
      </c>
      <c r="P48" s="93">
        <f t="shared" ref="P48:P67" si="8">O48*$Q$4</f>
        <v>94.579300000000003</v>
      </c>
      <c r="Q48" s="37"/>
      <c r="R48"/>
      <c r="T48" s="97" t="s">
        <v>101</v>
      </c>
      <c r="U48" s="140">
        <v>90.52</v>
      </c>
      <c r="W48" s="143">
        <v>42426</v>
      </c>
      <c r="X48" s="12">
        <v>80.09</v>
      </c>
      <c r="Y48" s="12">
        <v>81.260000000000005</v>
      </c>
      <c r="Z48" s="12">
        <v>79.790000000000006</v>
      </c>
      <c r="AA48" s="12">
        <v>80</v>
      </c>
      <c r="AB48" s="105">
        <v>3836900</v>
      </c>
      <c r="AC48" s="12">
        <v>80</v>
      </c>
      <c r="AD48" s="2">
        <f t="shared" si="1"/>
        <v>1.4699999999999989</v>
      </c>
      <c r="AE48" s="148">
        <f t="shared" si="2"/>
        <v>8.5728693898134978E-3</v>
      </c>
    </row>
    <row r="49" spans="15:31" x14ac:dyDescent="0.25">
      <c r="O49" s="93">
        <v>1.08</v>
      </c>
      <c r="P49" s="93">
        <f t="shared" si="8"/>
        <v>93.711600000000004</v>
      </c>
      <c r="Q49" s="37"/>
      <c r="R49"/>
      <c r="T49" s="97" t="s">
        <v>102</v>
      </c>
      <c r="U49" s="140" t="s">
        <v>349</v>
      </c>
      <c r="W49" s="143">
        <v>42425</v>
      </c>
      <c r="X49" s="12">
        <v>79.5</v>
      </c>
      <c r="Y49" s="12">
        <v>80.349999999999994</v>
      </c>
      <c r="Z49" s="12">
        <v>78.53</v>
      </c>
      <c r="AA49" s="12">
        <v>79.319999999999993</v>
      </c>
      <c r="AB49" s="105">
        <v>3243000</v>
      </c>
      <c r="AC49" s="12">
        <v>79.319999999999993</v>
      </c>
      <c r="AD49" s="2">
        <f t="shared" si="1"/>
        <v>1.8199999999999932</v>
      </c>
      <c r="AE49" s="148" t="e">
        <f t="shared" si="2"/>
        <v>#DIV/0!</v>
      </c>
    </row>
    <row r="50" spans="15:31" x14ac:dyDescent="0.25">
      <c r="O50" s="93">
        <v>1.07</v>
      </c>
      <c r="P50" s="93">
        <f t="shared" si="8"/>
        <v>92.843900000000005</v>
      </c>
      <c r="Q50" s="93"/>
      <c r="R50"/>
      <c r="T50" s="97" t="s">
        <v>103</v>
      </c>
      <c r="U50" s="140" t="s">
        <v>350</v>
      </c>
      <c r="W50" s="143">
        <v>42425</v>
      </c>
      <c r="X50" s="12" t="s">
        <v>133</v>
      </c>
      <c r="Y50" s="12"/>
      <c r="Z50" s="12"/>
      <c r="AA50" s="12"/>
      <c r="AB50" s="105"/>
      <c r="AC50" s="12"/>
      <c r="AD50" s="2">
        <f t="shared" si="1"/>
        <v>0</v>
      </c>
      <c r="AE50" s="148">
        <f t="shared" si="2"/>
        <v>-1</v>
      </c>
    </row>
    <row r="51" spans="15:31" x14ac:dyDescent="0.25">
      <c r="O51" s="93">
        <v>1.06</v>
      </c>
      <c r="P51" s="93">
        <f t="shared" si="8"/>
        <v>91.976200000000006</v>
      </c>
      <c r="Q51" s="93"/>
      <c r="R51"/>
      <c r="T51" s="97" t="s">
        <v>104</v>
      </c>
      <c r="U51" s="140">
        <v>91.16</v>
      </c>
      <c r="W51" s="143">
        <v>42424</v>
      </c>
      <c r="X51" s="12">
        <v>78.02</v>
      </c>
      <c r="Y51" s="12">
        <v>80.290000000000006</v>
      </c>
      <c r="Z51" s="12">
        <v>77.069999999999993</v>
      </c>
      <c r="AA51" s="12">
        <v>80.09</v>
      </c>
      <c r="AB51" s="105">
        <v>4800500</v>
      </c>
      <c r="AC51" s="12">
        <v>79.540000000000006</v>
      </c>
      <c r="AD51" s="2">
        <f t="shared" si="1"/>
        <v>3.2200000000000131</v>
      </c>
      <c r="AE51" s="148">
        <f t="shared" si="2"/>
        <v>1.4411427113888653E-2</v>
      </c>
    </row>
    <row r="52" spans="15:31" x14ac:dyDescent="0.25">
      <c r="O52" s="93">
        <v>1.05</v>
      </c>
      <c r="P52" s="93">
        <f t="shared" si="8"/>
        <v>91.108500000000006</v>
      </c>
      <c r="Q52" s="93"/>
      <c r="R52"/>
      <c r="T52" s="97" t="s">
        <v>105</v>
      </c>
      <c r="U52" s="140">
        <v>1.28294</v>
      </c>
      <c r="W52" s="143">
        <v>42423</v>
      </c>
      <c r="X52" s="12">
        <v>80.5</v>
      </c>
      <c r="Y52" s="12">
        <v>81.05</v>
      </c>
      <c r="Z52" s="12">
        <v>78.790000000000006</v>
      </c>
      <c r="AA52" s="12">
        <v>78.95</v>
      </c>
      <c r="AB52" s="105">
        <v>4966300</v>
      </c>
      <c r="AC52" s="12">
        <v>78.41</v>
      </c>
      <c r="AD52" s="2">
        <f t="shared" si="1"/>
        <v>2.2599999999999909</v>
      </c>
      <c r="AE52" s="148">
        <f t="shared" si="2"/>
        <v>-3.2572486119679223E-2</v>
      </c>
    </row>
    <row r="53" spans="15:31" x14ac:dyDescent="0.25">
      <c r="O53" s="93">
        <v>1.04</v>
      </c>
      <c r="P53" s="93">
        <f t="shared" si="8"/>
        <v>90.240799999999993</v>
      </c>
      <c r="Q53" s="93"/>
      <c r="R53"/>
      <c r="T53" s="97" t="s">
        <v>125</v>
      </c>
      <c r="U53" s="104" t="s">
        <v>270</v>
      </c>
      <c r="W53" s="143">
        <v>42422</v>
      </c>
      <c r="X53" s="12">
        <v>79.900000000000006</v>
      </c>
      <c r="Y53" s="12">
        <v>82.26</v>
      </c>
      <c r="Z53" s="12">
        <v>79.900000000000006</v>
      </c>
      <c r="AA53" s="12">
        <v>81.61</v>
      </c>
      <c r="AB53" s="105">
        <v>5448300</v>
      </c>
      <c r="AC53" s="12">
        <v>81.05</v>
      </c>
      <c r="AD53" s="2">
        <f t="shared" si="1"/>
        <v>2.3599999999999994</v>
      </c>
      <c r="AE53" s="148">
        <f t="shared" si="2"/>
        <v>2.1424070573409004E-2</v>
      </c>
    </row>
    <row r="54" spans="15:31" x14ac:dyDescent="0.25">
      <c r="O54" s="93">
        <v>1.03</v>
      </c>
      <c r="P54" s="93">
        <f t="shared" si="8"/>
        <v>89.373099999999994</v>
      </c>
      <c r="Q54" s="93"/>
      <c r="R54"/>
      <c r="T54" s="97"/>
      <c r="U54" s="140"/>
      <c r="W54" s="143">
        <v>42419</v>
      </c>
      <c r="X54" s="12">
        <v>78.52</v>
      </c>
      <c r="Y54" s="12">
        <v>80</v>
      </c>
      <c r="Z54" s="12">
        <v>78</v>
      </c>
      <c r="AA54" s="12">
        <v>79.900000000000006</v>
      </c>
      <c r="AB54" s="105">
        <v>4793200</v>
      </c>
      <c r="AC54" s="12">
        <v>79.349999999999994</v>
      </c>
      <c r="AD54" s="2">
        <f t="shared" si="1"/>
        <v>2</v>
      </c>
      <c r="AE54" s="148">
        <f t="shared" si="2"/>
        <v>1.5745007680491474E-2</v>
      </c>
    </row>
    <row r="55" spans="15:31" x14ac:dyDescent="0.25">
      <c r="O55" s="93">
        <v>1.02</v>
      </c>
      <c r="P55" s="93">
        <f t="shared" si="8"/>
        <v>88.505399999999995</v>
      </c>
      <c r="Q55" s="93"/>
      <c r="R55"/>
      <c r="T55" s="97" t="s">
        <v>107</v>
      </c>
      <c r="U55" s="140" t="s">
        <v>351</v>
      </c>
      <c r="W55" s="143">
        <v>42418</v>
      </c>
      <c r="X55" s="12">
        <v>79.760000000000005</v>
      </c>
      <c r="Y55" s="12">
        <v>80.13</v>
      </c>
      <c r="Z55" s="12">
        <v>78.180000000000007</v>
      </c>
      <c r="AA55" s="12">
        <v>78.66</v>
      </c>
      <c r="AB55" s="105">
        <v>5578000</v>
      </c>
      <c r="AC55" s="12">
        <v>78.12</v>
      </c>
      <c r="AD55" s="2">
        <f t="shared" si="1"/>
        <v>1.9499999999999886</v>
      </c>
      <c r="AE55" s="148">
        <f t="shared" si="2"/>
        <v>-1.6244805440120746E-2</v>
      </c>
    </row>
    <row r="56" spans="15:31" x14ac:dyDescent="0.25">
      <c r="O56" s="93">
        <v>1.01</v>
      </c>
      <c r="P56" s="93">
        <f t="shared" si="8"/>
        <v>87.637699999999995</v>
      </c>
      <c r="Q56" s="93"/>
      <c r="R56"/>
      <c r="T56" s="97" t="s">
        <v>108</v>
      </c>
      <c r="U56" s="140" t="s">
        <v>352</v>
      </c>
      <c r="W56" s="143">
        <v>42417</v>
      </c>
      <c r="X56" s="12">
        <v>78.72</v>
      </c>
      <c r="Y56" s="12">
        <v>80.5</v>
      </c>
      <c r="Z56" s="12">
        <v>78.47</v>
      </c>
      <c r="AA56" s="12">
        <v>79.959999999999994</v>
      </c>
      <c r="AB56" s="105">
        <v>6308000</v>
      </c>
      <c r="AC56" s="12">
        <v>79.41</v>
      </c>
      <c r="AD56" s="2">
        <f t="shared" si="1"/>
        <v>2.0300000000000011</v>
      </c>
      <c r="AE56" s="148">
        <f t="shared" si="2"/>
        <v>7.4854097944685449E-3</v>
      </c>
    </row>
    <row r="57" spans="15:31" x14ac:dyDescent="0.25">
      <c r="O57" s="93">
        <v>1</v>
      </c>
      <c r="P57" s="93">
        <f t="shared" si="8"/>
        <v>86.77</v>
      </c>
      <c r="Q57" s="93"/>
      <c r="R57"/>
      <c r="T57" s="97" t="s">
        <v>109</v>
      </c>
      <c r="U57" s="141">
        <v>1827988</v>
      </c>
      <c r="W57" s="143">
        <v>42416</v>
      </c>
      <c r="X57" s="12">
        <v>78</v>
      </c>
      <c r="Y57" s="12">
        <v>80.27</v>
      </c>
      <c r="Z57" s="12">
        <v>76.900000000000006</v>
      </c>
      <c r="AA57" s="12">
        <v>79.37</v>
      </c>
      <c r="AB57" s="105">
        <v>6640000</v>
      </c>
      <c r="AC57" s="12">
        <v>78.819999999999993</v>
      </c>
      <c r="AD57" s="2">
        <f t="shared" si="1"/>
        <v>3.3699999999999903</v>
      </c>
      <c r="AE57" s="148">
        <f t="shared" si="2"/>
        <v>2.8042259032215799E-2</v>
      </c>
    </row>
    <row r="58" spans="15:31" x14ac:dyDescent="0.25">
      <c r="O58" s="93">
        <v>0.99</v>
      </c>
      <c r="P58" s="93">
        <f t="shared" si="8"/>
        <v>85.902299999999997</v>
      </c>
      <c r="Q58" s="93"/>
      <c r="R58"/>
      <c r="T58" s="97" t="s">
        <v>112</v>
      </c>
      <c r="U58" s="141">
        <v>1926160</v>
      </c>
      <c r="W58" s="143">
        <v>42412</v>
      </c>
      <c r="X58" s="12">
        <v>77.33</v>
      </c>
      <c r="Y58" s="12">
        <v>78.34</v>
      </c>
      <c r="Z58" s="12">
        <v>76.25</v>
      </c>
      <c r="AA58" s="12">
        <v>77.2</v>
      </c>
      <c r="AB58" s="105">
        <v>5716400</v>
      </c>
      <c r="AC58" s="12">
        <v>76.67</v>
      </c>
      <c r="AD58" s="2">
        <f t="shared" si="1"/>
        <v>2.0900000000000034</v>
      </c>
      <c r="AE58" s="148">
        <f t="shared" si="2"/>
        <v>2.1994134897360684E-2</v>
      </c>
    </row>
    <row r="59" spans="15:31" x14ac:dyDescent="0.25">
      <c r="O59" s="93">
        <v>0.98</v>
      </c>
      <c r="P59" s="93">
        <f t="shared" si="8"/>
        <v>85.034599999999998</v>
      </c>
      <c r="Q59" s="93"/>
      <c r="R59"/>
      <c r="T59" s="97" t="s">
        <v>110</v>
      </c>
      <c r="U59" s="140" t="s">
        <v>353</v>
      </c>
      <c r="W59" s="143">
        <v>42411</v>
      </c>
      <c r="X59" s="12">
        <v>75.73</v>
      </c>
      <c r="Y59" s="12">
        <v>76.31</v>
      </c>
      <c r="Z59" s="12">
        <v>73.59</v>
      </c>
      <c r="AA59" s="12">
        <v>75.540000000000006</v>
      </c>
      <c r="AB59" s="105">
        <v>6715200</v>
      </c>
      <c r="AC59" s="12">
        <v>75.02</v>
      </c>
      <c r="AD59" s="2">
        <f t="shared" si="1"/>
        <v>2.7199999999999989</v>
      </c>
      <c r="AE59" s="148">
        <f t="shared" si="2"/>
        <v>-1.8191336212537657E-2</v>
      </c>
    </row>
    <row r="60" spans="15:31" x14ac:dyDescent="0.25">
      <c r="O60" s="93">
        <v>0.97</v>
      </c>
      <c r="P60" s="93">
        <f t="shared" si="8"/>
        <v>84.166899999999998</v>
      </c>
      <c r="Q60" s="93"/>
      <c r="R60"/>
      <c r="T60" s="97" t="s">
        <v>113</v>
      </c>
      <c r="U60" s="140">
        <v>17.5</v>
      </c>
      <c r="W60" s="143">
        <v>42410</v>
      </c>
      <c r="X60" s="12">
        <v>78.02</v>
      </c>
      <c r="Y60" s="12">
        <v>78.62</v>
      </c>
      <c r="Z60" s="12">
        <v>76.34</v>
      </c>
      <c r="AA60" s="12">
        <v>76.94</v>
      </c>
      <c r="AB60" s="105">
        <v>6259900</v>
      </c>
      <c r="AC60" s="12">
        <v>76.41</v>
      </c>
      <c r="AD60" s="2">
        <f t="shared" si="1"/>
        <v>2.2800000000000011</v>
      </c>
      <c r="AE60" s="148">
        <f t="shared" si="2"/>
        <v>-2.3501762632198719E-3</v>
      </c>
    </row>
    <row r="61" spans="15:31" x14ac:dyDescent="0.25">
      <c r="O61" s="93">
        <v>0.96</v>
      </c>
      <c r="P61" s="93">
        <f t="shared" si="8"/>
        <v>83.299199999999999</v>
      </c>
      <c r="Q61" s="93"/>
      <c r="R61"/>
      <c r="T61" s="97" t="s">
        <v>114</v>
      </c>
      <c r="U61" s="140">
        <v>5.0999999999999996</v>
      </c>
      <c r="W61" s="143">
        <v>42409</v>
      </c>
      <c r="X61" s="12">
        <v>75.099999999999994</v>
      </c>
      <c r="Y61" s="12">
        <v>77.849999999999994</v>
      </c>
      <c r="Z61" s="12">
        <v>75</v>
      </c>
      <c r="AA61" s="12">
        <v>77.12</v>
      </c>
      <c r="AB61" s="105">
        <v>7406300</v>
      </c>
      <c r="AC61" s="12">
        <v>76.59</v>
      </c>
      <c r="AD61" s="2">
        <f t="shared" si="1"/>
        <v>2.8499999999999943</v>
      </c>
      <c r="AE61" s="148">
        <f t="shared" si="2"/>
        <v>1.4302741358760418E-2</v>
      </c>
    </row>
    <row r="62" spans="15:31" x14ac:dyDescent="0.25">
      <c r="O62" s="93">
        <v>0.95</v>
      </c>
      <c r="P62" s="93">
        <f t="shared" si="8"/>
        <v>82.431499999999986</v>
      </c>
      <c r="Q62" s="93"/>
      <c r="R62"/>
      <c r="T62" s="97" t="s">
        <v>111</v>
      </c>
      <c r="U62" s="140" t="s">
        <v>288</v>
      </c>
      <c r="W62" s="143">
        <v>42408</v>
      </c>
      <c r="X62" s="12">
        <v>74.48</v>
      </c>
      <c r="Y62" s="12">
        <v>76.56</v>
      </c>
      <c r="Z62" s="12">
        <v>73.459999999999994</v>
      </c>
      <c r="AA62" s="12">
        <v>76.03</v>
      </c>
      <c r="AB62" s="105">
        <v>7602400</v>
      </c>
      <c r="AC62" s="12">
        <v>75.510000000000005</v>
      </c>
      <c r="AD62" s="2">
        <f t="shared" si="1"/>
        <v>3.1000000000000085</v>
      </c>
      <c r="AE62" s="148">
        <f t="shared" si="2"/>
        <v>1.3421017313112404E-2</v>
      </c>
    </row>
    <row r="63" spans="15:31" x14ac:dyDescent="0.25">
      <c r="O63" s="93">
        <v>0.94</v>
      </c>
      <c r="P63" s="93">
        <f t="shared" si="8"/>
        <v>81.563799999999986</v>
      </c>
      <c r="Q63" s="93"/>
      <c r="R63"/>
      <c r="T63" s="96"/>
      <c r="W63" s="143">
        <v>42405</v>
      </c>
      <c r="X63" s="12">
        <v>75.209999999999994</v>
      </c>
      <c r="Y63" s="12">
        <v>76.010000000000005</v>
      </c>
      <c r="Z63" s="12">
        <v>74.2</v>
      </c>
      <c r="AA63" s="12">
        <v>75.03</v>
      </c>
      <c r="AB63" s="105">
        <v>5768200</v>
      </c>
      <c r="AC63" s="12">
        <v>74.510000000000005</v>
      </c>
      <c r="AD63" s="2">
        <f t="shared" si="1"/>
        <v>1.8100000000000023</v>
      </c>
      <c r="AE63" s="148">
        <f t="shared" si="2"/>
        <v>-6.5333333333332799E-3</v>
      </c>
    </row>
    <row r="64" spans="15:31" x14ac:dyDescent="0.25">
      <c r="O64" s="93">
        <v>0.93</v>
      </c>
      <c r="P64" s="93">
        <f t="shared" si="8"/>
        <v>80.696100000000001</v>
      </c>
      <c r="Q64" s="93"/>
      <c r="R64"/>
      <c r="S64" s="96"/>
      <c r="T64"/>
      <c r="W64" s="143">
        <v>42404</v>
      </c>
      <c r="X64" s="12">
        <v>72.02</v>
      </c>
      <c r="Y64" s="12">
        <v>76.42</v>
      </c>
      <c r="Z64" s="12">
        <v>72.02</v>
      </c>
      <c r="AA64" s="12">
        <v>75.52</v>
      </c>
      <c r="AB64" s="105">
        <v>7297000</v>
      </c>
      <c r="AC64" s="12">
        <v>75</v>
      </c>
      <c r="AD64" s="2">
        <f t="shared" si="1"/>
        <v>4.4000000000000057</v>
      </c>
      <c r="AE64" s="148">
        <f t="shared" si="2"/>
        <v>4.5150501672240662E-2</v>
      </c>
    </row>
    <row r="65" spans="15:31" x14ac:dyDescent="0.25">
      <c r="O65" s="93">
        <v>0.92</v>
      </c>
      <c r="P65" s="93">
        <f t="shared" si="8"/>
        <v>79.828400000000002</v>
      </c>
      <c r="Q65" s="93"/>
      <c r="R65"/>
      <c r="S65" s="96"/>
      <c r="T65"/>
      <c r="W65" s="143">
        <v>42403</v>
      </c>
      <c r="X65" s="12">
        <v>71.989999999999995</v>
      </c>
      <c r="Y65" s="12">
        <v>72.39</v>
      </c>
      <c r="Z65" s="12">
        <v>70.540000000000006</v>
      </c>
      <c r="AA65" s="12">
        <v>72.260000000000005</v>
      </c>
      <c r="AB65" s="105">
        <v>6501200</v>
      </c>
      <c r="AC65" s="12">
        <v>71.760000000000005</v>
      </c>
      <c r="AD65" s="2">
        <f t="shared" si="1"/>
        <v>1.8499999999999943</v>
      </c>
      <c r="AE65" s="148">
        <f t="shared" si="2"/>
        <v>7.5821398483573166E-3</v>
      </c>
    </row>
    <row r="66" spans="15:31" x14ac:dyDescent="0.25">
      <c r="O66" s="93">
        <v>0.91</v>
      </c>
      <c r="P66" s="93">
        <f t="shared" si="8"/>
        <v>78.960700000000003</v>
      </c>
      <c r="Q66" s="93"/>
      <c r="R66"/>
      <c r="S66" s="96"/>
      <c r="T66"/>
      <c r="W66" s="143">
        <v>42402</v>
      </c>
      <c r="X66" s="12">
        <v>73.260000000000005</v>
      </c>
      <c r="Y66" s="12">
        <v>73.36</v>
      </c>
      <c r="Z66" s="12">
        <v>71.17</v>
      </c>
      <c r="AA66" s="12">
        <v>71.709999999999994</v>
      </c>
      <c r="AB66" s="105">
        <v>8607400</v>
      </c>
      <c r="AC66" s="12">
        <v>71.22</v>
      </c>
      <c r="AD66" s="2">
        <f t="shared" si="1"/>
        <v>2.1899999999999977</v>
      </c>
      <c r="AE66" s="148">
        <f t="shared" si="2"/>
        <v>-1.8873123019699789E-2</v>
      </c>
    </row>
    <row r="67" spans="15:31" x14ac:dyDescent="0.25">
      <c r="O67" s="93">
        <v>0.9</v>
      </c>
      <c r="P67" s="93">
        <f t="shared" si="8"/>
        <v>78.093000000000004</v>
      </c>
      <c r="Q67" s="93"/>
      <c r="R67"/>
      <c r="S67" s="96"/>
      <c r="T67"/>
      <c r="W67" s="143">
        <v>42401</v>
      </c>
      <c r="X67" s="12">
        <v>70.900000000000006</v>
      </c>
      <c r="Y67" s="12">
        <v>73.56</v>
      </c>
      <c r="Z67" s="12">
        <v>70.349999999999994</v>
      </c>
      <c r="AA67" s="12">
        <v>73.09</v>
      </c>
      <c r="AB67" s="105">
        <v>8402900</v>
      </c>
      <c r="AC67" s="12">
        <v>72.59</v>
      </c>
      <c r="AD67" s="2">
        <f>Y67-Z67</f>
        <v>3.210000000000008</v>
      </c>
      <c r="AE67" s="148">
        <f>AC67/AC68-1</f>
        <v>1.5102782827576489E-2</v>
      </c>
    </row>
    <row r="68" spans="15:31" x14ac:dyDescent="0.25">
      <c r="W68" s="143">
        <v>42398</v>
      </c>
      <c r="X68" s="12">
        <v>70.5</v>
      </c>
      <c r="Y68" s="12">
        <v>72.03</v>
      </c>
      <c r="Z68" s="12">
        <v>70.17</v>
      </c>
      <c r="AA68" s="12">
        <v>72</v>
      </c>
      <c r="AB68" s="105">
        <v>6920500</v>
      </c>
      <c r="AC68" s="12">
        <v>71.510000000000005</v>
      </c>
      <c r="AD68" s="2">
        <f>Y68-Z68</f>
        <v>1.8599999999999994</v>
      </c>
      <c r="AE68" s="148" t="e">
        <f>AC68/AC69-1</f>
        <v>#DIV/0!</v>
      </c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6:P46"/>
  </mergeCells>
  <conditionalFormatting sqref="Q7">
    <cfRule type="expression" dxfId="359" priority="15">
      <formula>Q7&gt;0</formula>
    </cfRule>
    <cfRule type="expression" dxfId="358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57" priority="7">
      <formula>F21&gt;0</formula>
    </cfRule>
    <cfRule type="expression" dxfId="356" priority="8">
      <formula>F21&lt;0</formula>
    </cfRule>
  </conditionalFormatting>
  <conditionalFormatting sqref="H24:H27">
    <cfRule type="expression" dxfId="355" priority="5">
      <formula>H24&gt;0</formula>
    </cfRule>
    <cfRule type="expression" dxfId="354" priority="6">
      <formula>H24&lt;0</formula>
    </cfRule>
  </conditionalFormatting>
  <conditionalFormatting sqref="F22">
    <cfRule type="expression" dxfId="353" priority="3">
      <formula>F22&gt;0</formula>
    </cfRule>
    <cfRule type="expression" dxfId="352" priority="4">
      <formula>F22&lt;0</formula>
    </cfRule>
  </conditionalFormatting>
  <conditionalFormatting sqref="H21:H23">
    <cfRule type="expression" dxfId="351" priority="1">
      <formula>H21&gt;0</formula>
    </cfRule>
    <cfRule type="expression" dxfId="350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20.28515625" customWidth="1"/>
    <col min="23" max="23" width="43" style="37" bestFit="1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/>
      <c r="W1" s="102" t="s">
        <v>116</v>
      </c>
      <c r="X1" s="103" t="s">
        <v>117</v>
      </c>
      <c r="Y1" s="112" t="s">
        <v>118</v>
      </c>
      <c r="Z1" s="112" t="s">
        <v>119</v>
      </c>
      <c r="AA1" s="103" t="s">
        <v>120</v>
      </c>
      <c r="AB1" s="103" t="s">
        <v>121</v>
      </c>
      <c r="AC1" s="273" t="s">
        <v>122</v>
      </c>
      <c r="AD1" s="13" t="s">
        <v>129</v>
      </c>
      <c r="AE1" s="13" t="s">
        <v>131</v>
      </c>
    </row>
    <row r="2" spans="1:40" ht="14.25" customHeight="1" x14ac:dyDescent="0.25">
      <c r="A2" s="6" t="s">
        <v>201</v>
      </c>
      <c r="B2" s="1">
        <v>42377</v>
      </c>
      <c r="C2" s="7">
        <v>20</v>
      </c>
      <c r="D2" s="47">
        <v>192.9</v>
      </c>
      <c r="E2" s="47">
        <v>0</v>
      </c>
      <c r="F2" s="47">
        <f>C2*D2+E2</f>
        <v>3858</v>
      </c>
      <c r="G2" s="84">
        <v>42398</v>
      </c>
      <c r="H2" s="92">
        <v>20</v>
      </c>
      <c r="I2" s="47">
        <v>192.22</v>
      </c>
      <c r="J2" s="47">
        <v>7.0000000000000007E-2</v>
      </c>
      <c r="K2" s="47">
        <f>H2*I2-J2</f>
        <v>3844.33</v>
      </c>
      <c r="L2" s="1"/>
      <c r="M2" s="3"/>
      <c r="O2" s="13" t="s">
        <v>57</v>
      </c>
      <c r="Q2">
        <f>C9-H9</f>
        <v>0</v>
      </c>
      <c r="T2" s="95"/>
      <c r="W2" s="104">
        <v>42493</v>
      </c>
      <c r="X2" s="420">
        <v>206.52</v>
      </c>
      <c r="Y2" s="43">
        <v>206.8</v>
      </c>
      <c r="Z2" s="43">
        <v>205.28</v>
      </c>
      <c r="AA2" s="420">
        <v>206.16</v>
      </c>
      <c r="AB2" s="105">
        <v>101267500</v>
      </c>
      <c r="AC2" s="272">
        <v>206.16</v>
      </c>
      <c r="AD2" s="2">
        <f>Y2-Z2</f>
        <v>1.5200000000000102</v>
      </c>
      <c r="AE2" s="148">
        <f>AC2/AC3-1</f>
        <v>-8.703178343030249E-3</v>
      </c>
    </row>
    <row r="3" spans="1:40" x14ac:dyDescent="0.25">
      <c r="A3" s="26" t="s">
        <v>71</v>
      </c>
      <c r="B3" s="1">
        <v>42384</v>
      </c>
      <c r="C3" s="7">
        <v>5</v>
      </c>
      <c r="D3" s="47">
        <v>186.79</v>
      </c>
      <c r="E3" s="47">
        <v>0</v>
      </c>
      <c r="F3" s="47">
        <f>C3*D3+E3</f>
        <v>933.94999999999993</v>
      </c>
      <c r="G3" s="1">
        <v>42416</v>
      </c>
      <c r="H3" s="92">
        <v>10</v>
      </c>
      <c r="I3" s="47">
        <v>189.25</v>
      </c>
      <c r="J3" s="47">
        <v>0.04</v>
      </c>
      <c r="K3" s="47">
        <f>H3*I3-J3</f>
        <v>1892.46</v>
      </c>
      <c r="O3" s="13" t="s">
        <v>58</v>
      </c>
      <c r="Q3" s="90">
        <f>IF(Q2=0, Q4, (F9-K9-M9)/Q2)</f>
        <v>206.1592</v>
      </c>
      <c r="T3" s="131"/>
      <c r="W3" s="104">
        <v>42492</v>
      </c>
      <c r="X3" s="420">
        <v>206.92</v>
      </c>
      <c r="Y3" s="43">
        <v>208.18</v>
      </c>
      <c r="Z3" s="43">
        <v>206.41</v>
      </c>
      <c r="AA3" s="420">
        <v>207.97</v>
      </c>
      <c r="AB3" s="105">
        <v>60877500</v>
      </c>
      <c r="AC3" s="272">
        <v>207.97</v>
      </c>
      <c r="AD3" s="2">
        <f>Y3-Z3</f>
        <v>1.7700000000000102</v>
      </c>
      <c r="AE3" s="148">
        <f>AC3/AC4-1</f>
        <v>7.9484321232976551E-3</v>
      </c>
      <c r="AN3" s="260"/>
    </row>
    <row r="4" spans="1:40" x14ac:dyDescent="0.25">
      <c r="B4" s="1">
        <v>42405</v>
      </c>
      <c r="C4" s="7">
        <v>15</v>
      </c>
      <c r="D4" s="47">
        <v>187.8</v>
      </c>
      <c r="E4" s="47">
        <v>0</v>
      </c>
      <c r="F4" s="47">
        <f>C4*D4+E4</f>
        <v>2817</v>
      </c>
      <c r="G4" s="1">
        <v>42424</v>
      </c>
      <c r="H4" s="92">
        <v>10</v>
      </c>
      <c r="I4" s="47">
        <v>194.3</v>
      </c>
      <c r="J4" s="47">
        <v>0.04</v>
      </c>
      <c r="K4" s="47">
        <f>H4*I4-J4</f>
        <v>1942.96</v>
      </c>
      <c r="O4" s="13" t="s">
        <v>66</v>
      </c>
      <c r="Q4" s="59">
        <v>206.1592</v>
      </c>
      <c r="T4" s="131"/>
      <c r="W4" s="104">
        <v>42489</v>
      </c>
      <c r="X4" s="420">
        <v>206.72</v>
      </c>
      <c r="Y4" s="43">
        <v>207.13</v>
      </c>
      <c r="Z4" s="43">
        <v>205.03</v>
      </c>
      <c r="AA4" s="420">
        <v>206.33</v>
      </c>
      <c r="AB4" s="105">
        <v>133314400</v>
      </c>
      <c r="AC4" s="272">
        <v>206.33</v>
      </c>
      <c r="AD4" s="2">
        <f t="shared" ref="AD4:AD67" si="0">Y4-Z4</f>
        <v>2.0999999999999943</v>
      </c>
      <c r="AE4" s="148">
        <f t="shared" ref="AE4:AE67" si="1">AC4/AC5-1</f>
        <v>-5.3988912991080884E-3</v>
      </c>
      <c r="AK4" s="260"/>
      <c r="AN4" s="260"/>
    </row>
    <row r="5" spans="1:40" x14ac:dyDescent="0.25">
      <c r="B5" s="1">
        <v>42408</v>
      </c>
      <c r="C5" s="8">
        <v>5</v>
      </c>
      <c r="D5" s="17">
        <v>183.55</v>
      </c>
      <c r="E5" s="17">
        <v>0</v>
      </c>
      <c r="F5" s="17">
        <f>C5*D5+E5</f>
        <v>917.75</v>
      </c>
      <c r="G5" s="1">
        <v>42440</v>
      </c>
      <c r="H5" s="83">
        <v>5</v>
      </c>
      <c r="I5" s="17">
        <v>201.56</v>
      </c>
      <c r="J5" s="17">
        <v>0.02</v>
      </c>
      <c r="K5" s="17">
        <f>H5*I5-J5</f>
        <v>1007.78</v>
      </c>
      <c r="O5" s="13" t="s">
        <v>67</v>
      </c>
      <c r="Q5" s="3">
        <f>Q4*Q2</f>
        <v>0</v>
      </c>
      <c r="W5" s="104">
        <v>42488</v>
      </c>
      <c r="X5" s="420">
        <v>208.46</v>
      </c>
      <c r="Y5" s="43">
        <v>209.76</v>
      </c>
      <c r="Z5" s="43">
        <v>206.96</v>
      </c>
      <c r="AA5" s="420">
        <v>207.45</v>
      </c>
      <c r="AB5" s="105">
        <v>92734800</v>
      </c>
      <c r="AC5" s="272">
        <v>207.45</v>
      </c>
      <c r="AD5" s="2">
        <f t="shared" si="0"/>
        <v>2.7999999999999829</v>
      </c>
      <c r="AE5" s="148">
        <f t="shared" si="1"/>
        <v>-9.0757105326009224E-3</v>
      </c>
      <c r="AK5" s="260"/>
      <c r="AN5" s="260"/>
    </row>
    <row r="6" spans="1:40" x14ac:dyDescent="0.25">
      <c r="C6" s="4"/>
      <c r="H6" s="81"/>
      <c r="O6" s="13" t="s">
        <v>64</v>
      </c>
      <c r="Q6" s="2">
        <f>Q3*Q2</f>
        <v>0</v>
      </c>
      <c r="W6" s="104">
        <v>42487</v>
      </c>
      <c r="X6" s="420">
        <v>208.47</v>
      </c>
      <c r="Y6" s="43">
        <v>209.81</v>
      </c>
      <c r="Z6" s="43">
        <v>208.05</v>
      </c>
      <c r="AA6" s="420">
        <v>209.35</v>
      </c>
      <c r="AB6" s="105">
        <v>72940400</v>
      </c>
      <c r="AC6" s="272">
        <v>209.35</v>
      </c>
      <c r="AD6" s="2">
        <f t="shared" si="0"/>
        <v>1.7599999999999909</v>
      </c>
      <c r="AE6" s="148">
        <f t="shared" si="1"/>
        <v>2.0582040972620952E-3</v>
      </c>
    </row>
    <row r="7" spans="1:40" ht="15.75" x14ac:dyDescent="0.25">
      <c r="O7" s="13" t="s">
        <v>65</v>
      </c>
      <c r="Q7" s="2">
        <f>IF(Q2=0, K9+M9-F9,Q5-Q6)</f>
        <v>160.82999999999993</v>
      </c>
      <c r="R7" s="207"/>
      <c r="T7" s="95"/>
      <c r="W7" s="104">
        <v>42486</v>
      </c>
      <c r="X7" s="420">
        <v>209.04</v>
      </c>
      <c r="Y7" s="43">
        <v>209.52</v>
      </c>
      <c r="Z7" s="43">
        <v>208.36</v>
      </c>
      <c r="AA7" s="420">
        <v>208.92</v>
      </c>
      <c r="AB7" s="105">
        <v>72386200</v>
      </c>
      <c r="AC7" s="272">
        <v>208.92</v>
      </c>
      <c r="AD7" s="2">
        <f t="shared" si="0"/>
        <v>1.1599999999999966</v>
      </c>
      <c r="AE7" s="148">
        <f t="shared" si="1"/>
        <v>1.4860265567324671E-3</v>
      </c>
      <c r="AK7" s="260"/>
      <c r="AN7" s="260"/>
    </row>
    <row r="8" spans="1:40" x14ac:dyDescent="0.25">
      <c r="O8" s="13" t="s">
        <v>90</v>
      </c>
      <c r="P8"/>
      <c r="Q8" s="148">
        <f>(Q4-Q3)/Q3</f>
        <v>0</v>
      </c>
      <c r="W8" s="104">
        <v>42485</v>
      </c>
      <c r="X8" s="420">
        <v>208.26</v>
      </c>
      <c r="Y8" s="43">
        <v>208.66</v>
      </c>
      <c r="Z8" s="43">
        <v>207.54</v>
      </c>
      <c r="AA8" s="420">
        <v>208.61</v>
      </c>
      <c r="AB8" s="105">
        <v>61251800</v>
      </c>
      <c r="AC8" s="272">
        <v>208.61</v>
      </c>
      <c r="AD8" s="2">
        <f t="shared" si="0"/>
        <v>1.1200000000000045</v>
      </c>
      <c r="AE8" s="148">
        <f t="shared" si="1"/>
        <v>-1.7227353208594254E-3</v>
      </c>
    </row>
    <row r="9" spans="1:40" x14ac:dyDescent="0.25">
      <c r="A9" s="35" t="s">
        <v>81</v>
      </c>
      <c r="B9" s="16"/>
      <c r="C9" s="16">
        <f>SUM(C2:C6)</f>
        <v>45</v>
      </c>
      <c r="D9" s="16"/>
      <c r="E9" s="16"/>
      <c r="F9" s="21">
        <f>SUM(F2:F6)</f>
        <v>8526.7000000000007</v>
      </c>
      <c r="G9" s="21"/>
      <c r="H9" s="82">
        <f>SUM(H2:H6)</f>
        <v>45</v>
      </c>
      <c r="I9" s="21"/>
      <c r="J9" s="21"/>
      <c r="K9" s="21">
        <f>SUM(K2:K6)</f>
        <v>8687.5300000000007</v>
      </c>
      <c r="L9" s="21"/>
      <c r="M9" s="21">
        <f>SUM(M2:M6)</f>
        <v>0</v>
      </c>
      <c r="W9" s="104">
        <v>42482</v>
      </c>
      <c r="X9" s="420">
        <v>208.55</v>
      </c>
      <c r="Y9" s="43">
        <v>209.29</v>
      </c>
      <c r="Z9" s="43">
        <v>207.91</v>
      </c>
      <c r="AA9" s="420">
        <v>208.97</v>
      </c>
      <c r="AB9" s="105">
        <v>90936000</v>
      </c>
      <c r="AC9" s="272">
        <v>208.97</v>
      </c>
      <c r="AD9" s="2">
        <f t="shared" si="0"/>
        <v>1.3799999999999955</v>
      </c>
      <c r="AE9" s="148">
        <f t="shared" si="1"/>
        <v>0</v>
      </c>
      <c r="AK9" s="260"/>
      <c r="AN9" s="260"/>
    </row>
    <row r="10" spans="1:40" ht="12.75" customHeight="1" x14ac:dyDescent="0.25">
      <c r="W10" s="104">
        <v>42481</v>
      </c>
      <c r="X10" s="420">
        <v>210.12</v>
      </c>
      <c r="Y10" s="43">
        <v>210.25</v>
      </c>
      <c r="Z10" s="43">
        <v>208.65</v>
      </c>
      <c r="AA10" s="420">
        <v>208.97</v>
      </c>
      <c r="AB10" s="105">
        <v>78195500</v>
      </c>
      <c r="AC10" s="272">
        <v>208.97</v>
      </c>
      <c r="AD10" s="2">
        <f t="shared" si="0"/>
        <v>1.5999999999999943</v>
      </c>
      <c r="AE10" s="148">
        <f t="shared" si="1"/>
        <v>-5.3783912422655789E-3</v>
      </c>
    </row>
    <row r="11" spans="1:40" x14ac:dyDescent="0.25">
      <c r="B11" s="209" t="s">
        <v>116</v>
      </c>
      <c r="C11" s="209" t="s">
        <v>159</v>
      </c>
      <c r="D11" s="210" t="s">
        <v>158</v>
      </c>
      <c r="E11" s="212" t="s">
        <v>160</v>
      </c>
      <c r="F11" s="212" t="s">
        <v>65</v>
      </c>
      <c r="G11" s="250" t="s">
        <v>164</v>
      </c>
      <c r="H11" s="250" t="s">
        <v>90</v>
      </c>
      <c r="I11" s="250" t="s">
        <v>170</v>
      </c>
      <c r="W11" s="104">
        <v>42480</v>
      </c>
      <c r="X11" s="420">
        <v>209.95</v>
      </c>
      <c r="Y11" s="43">
        <v>210.92</v>
      </c>
      <c r="Z11" s="43">
        <v>209.39</v>
      </c>
      <c r="AA11" s="420">
        <v>210.1</v>
      </c>
      <c r="AB11" s="105">
        <v>74193000</v>
      </c>
      <c r="AC11" s="272">
        <v>210.1</v>
      </c>
      <c r="AD11" s="2">
        <f t="shared" si="0"/>
        <v>1.5300000000000011</v>
      </c>
      <c r="AE11" s="148">
        <f t="shared" si="1"/>
        <v>9.5283468318241304E-4</v>
      </c>
      <c r="AK11" s="260"/>
      <c r="AN11" s="260"/>
    </row>
    <row r="12" spans="1:40" x14ac:dyDescent="0.25">
      <c r="B12" s="211">
        <v>42377</v>
      </c>
      <c r="C12" s="12">
        <v>20</v>
      </c>
      <c r="D12" s="43">
        <v>192.9</v>
      </c>
      <c r="E12" s="43">
        <v>191.92</v>
      </c>
      <c r="F12" s="43">
        <f>C12*(E12-D12)</f>
        <v>-19.600000000000364</v>
      </c>
      <c r="G12" s="43">
        <f>D12*C12</f>
        <v>3858</v>
      </c>
      <c r="H12" s="257">
        <f>(E12-D12)/D12</f>
        <v>-5.0803525142561852E-3</v>
      </c>
      <c r="I12" s="43"/>
      <c r="W12" s="104">
        <v>42479</v>
      </c>
      <c r="X12" s="420">
        <v>209.74</v>
      </c>
      <c r="Y12" s="43">
        <v>210.2</v>
      </c>
      <c r="Z12" s="43">
        <v>208.94</v>
      </c>
      <c r="AA12" s="420">
        <v>209.9</v>
      </c>
      <c r="AB12" s="105">
        <v>85426300</v>
      </c>
      <c r="AC12" s="272">
        <v>209.9</v>
      </c>
      <c r="AD12" s="2">
        <f t="shared" si="0"/>
        <v>1.2599999999999909</v>
      </c>
      <c r="AE12" s="148">
        <f t="shared" si="1"/>
        <v>3.1542726056204007E-3</v>
      </c>
    </row>
    <row r="13" spans="1:40" x14ac:dyDescent="0.25">
      <c r="B13" s="211">
        <v>42384</v>
      </c>
      <c r="C13" s="12">
        <v>25</v>
      </c>
      <c r="D13" s="43">
        <v>191.678</v>
      </c>
      <c r="E13" s="43">
        <v>187.81</v>
      </c>
      <c r="F13" s="43">
        <f t="shared" ref="F13:F19" si="2">C13*(E13-D13)</f>
        <v>-96.699999999999875</v>
      </c>
      <c r="G13" s="43">
        <f t="shared" ref="G13:G19" si="3">D13*C13</f>
        <v>4791.95</v>
      </c>
      <c r="H13" s="257">
        <f t="shared" ref="H13:H19" si="4">(E13-D13)/D13</f>
        <v>-2.0179676332182071E-2</v>
      </c>
      <c r="I13" s="43"/>
      <c r="W13" s="104">
        <v>42478</v>
      </c>
      <c r="X13" s="420">
        <v>207.78</v>
      </c>
      <c r="Y13" s="43">
        <v>209.28</v>
      </c>
      <c r="Z13" s="43">
        <v>207</v>
      </c>
      <c r="AA13" s="420">
        <v>209.24</v>
      </c>
      <c r="AB13" s="105">
        <v>75277700</v>
      </c>
      <c r="AC13" s="272">
        <v>209.24</v>
      </c>
      <c r="AD13" s="2">
        <f t="shared" si="0"/>
        <v>2.2800000000000011</v>
      </c>
      <c r="AE13" s="148">
        <f t="shared" si="1"/>
        <v>7.0266628164405986E-3</v>
      </c>
      <c r="AK13" s="260"/>
      <c r="AN13" s="260"/>
    </row>
    <row r="14" spans="1:40" x14ac:dyDescent="0.25">
      <c r="B14" s="211">
        <v>42398</v>
      </c>
      <c r="C14" s="12">
        <v>5</v>
      </c>
      <c r="D14" s="43">
        <v>189.52</v>
      </c>
      <c r="E14" s="43">
        <v>191.87</v>
      </c>
      <c r="F14" s="43">
        <f t="shared" si="2"/>
        <v>11.749999999999972</v>
      </c>
      <c r="G14" s="43">
        <f t="shared" si="3"/>
        <v>947.6</v>
      </c>
      <c r="H14" s="257">
        <f t="shared" si="4"/>
        <v>1.2399746728577429E-2</v>
      </c>
      <c r="I14" s="43"/>
      <c r="T14" s="94"/>
      <c r="U14" s="13"/>
      <c r="W14" s="104">
        <v>42475</v>
      </c>
      <c r="X14" s="420">
        <v>208.01</v>
      </c>
      <c r="Y14" s="43">
        <v>208.17</v>
      </c>
      <c r="Z14" s="43">
        <v>207.4</v>
      </c>
      <c r="AA14" s="420">
        <v>207.78</v>
      </c>
      <c r="AB14" s="105">
        <v>73521600</v>
      </c>
      <c r="AC14" s="272">
        <v>207.78</v>
      </c>
      <c r="AD14" s="2">
        <f t="shared" si="0"/>
        <v>0.76999999999998181</v>
      </c>
      <c r="AE14" s="148">
        <f t="shared" si="1"/>
        <v>-1.1057160713426883E-3</v>
      </c>
    </row>
    <row r="15" spans="1:40" x14ac:dyDescent="0.25">
      <c r="B15" s="211">
        <v>42405</v>
      </c>
      <c r="C15" s="12">
        <v>20</v>
      </c>
      <c r="D15" s="43">
        <v>188.23099999999999</v>
      </c>
      <c r="E15" s="43">
        <v>187.8</v>
      </c>
      <c r="F15" s="43">
        <f t="shared" si="2"/>
        <v>-8.6199999999996635</v>
      </c>
      <c r="G15" s="43">
        <f t="shared" si="3"/>
        <v>3764.62</v>
      </c>
      <c r="H15" s="257">
        <f t="shared" si="4"/>
        <v>-2.2897397346876083E-3</v>
      </c>
      <c r="I15" s="43"/>
      <c r="W15" s="104">
        <v>42474</v>
      </c>
      <c r="X15" s="420">
        <v>208.07</v>
      </c>
      <c r="Y15" s="43">
        <v>208.6</v>
      </c>
      <c r="Z15" s="43">
        <v>207.6</v>
      </c>
      <c r="AA15" s="420">
        <v>208.01</v>
      </c>
      <c r="AB15" s="105">
        <v>60422700</v>
      </c>
      <c r="AC15" s="272">
        <v>208.01</v>
      </c>
      <c r="AD15" s="2">
        <f t="shared" si="0"/>
        <v>1</v>
      </c>
      <c r="AE15" s="148">
        <f t="shared" si="1"/>
        <v>4.8076923076845191E-5</v>
      </c>
      <c r="AK15" s="260"/>
      <c r="AN15" s="260"/>
    </row>
    <row r="16" spans="1:40" x14ac:dyDescent="0.25">
      <c r="B16" s="211">
        <v>42408</v>
      </c>
      <c r="C16" s="12">
        <v>25</v>
      </c>
      <c r="D16" s="43">
        <v>187.29480000000001</v>
      </c>
      <c r="E16" s="43">
        <v>185.42</v>
      </c>
      <c r="F16" s="43">
        <f t="shared" si="2"/>
        <v>-46.870000000000545</v>
      </c>
      <c r="G16" s="43">
        <f t="shared" si="3"/>
        <v>4682.37</v>
      </c>
      <c r="H16" s="257">
        <f t="shared" si="4"/>
        <v>-1.0009888154930204E-2</v>
      </c>
      <c r="I16" s="43"/>
      <c r="W16" s="104">
        <v>42473</v>
      </c>
      <c r="X16" s="420">
        <v>207</v>
      </c>
      <c r="Y16" s="43">
        <v>208.1</v>
      </c>
      <c r="Z16" s="43">
        <v>206.84</v>
      </c>
      <c r="AA16" s="420">
        <v>208</v>
      </c>
      <c r="AB16" s="105">
        <v>92452500</v>
      </c>
      <c r="AC16" s="272">
        <v>208</v>
      </c>
      <c r="AD16" s="2">
        <f t="shared" si="0"/>
        <v>1.2599999999999909</v>
      </c>
      <c r="AE16" s="148">
        <f t="shared" si="1"/>
        <v>1.0101010101010166E-2</v>
      </c>
    </row>
    <row r="17" spans="2:40" x14ac:dyDescent="0.25">
      <c r="B17" s="211">
        <v>42416</v>
      </c>
      <c r="C17" s="12">
        <v>15</v>
      </c>
      <c r="D17" s="43">
        <v>185.994</v>
      </c>
      <c r="E17" s="43">
        <v>189.78</v>
      </c>
      <c r="F17" s="43">
        <f t="shared" si="2"/>
        <v>56.79000000000002</v>
      </c>
      <c r="G17" s="43">
        <f t="shared" si="3"/>
        <v>2789.91</v>
      </c>
      <c r="H17" s="257">
        <f t="shared" si="4"/>
        <v>2.0355495338559317E-2</v>
      </c>
      <c r="I17" s="43"/>
      <c r="W17" s="104">
        <v>42472</v>
      </c>
      <c r="X17" s="420">
        <v>204.22</v>
      </c>
      <c r="Y17" s="43">
        <v>206.25</v>
      </c>
      <c r="Z17" s="43">
        <v>203.7</v>
      </c>
      <c r="AA17" s="420">
        <v>205.92</v>
      </c>
      <c r="AB17" s="105">
        <v>110162100</v>
      </c>
      <c r="AC17" s="272">
        <v>205.92</v>
      </c>
      <c r="AD17" s="2">
        <f t="shared" si="0"/>
        <v>2.5500000000000114</v>
      </c>
      <c r="AE17" s="148">
        <f t="shared" si="1"/>
        <v>9.3128124693655501E-3</v>
      </c>
      <c r="AK17" s="260"/>
      <c r="AN17" s="260"/>
    </row>
    <row r="18" spans="2:40" x14ac:dyDescent="0.25">
      <c r="B18" s="211">
        <v>42424</v>
      </c>
      <c r="C18" s="12">
        <v>5</v>
      </c>
      <c r="D18" s="43">
        <v>169.39</v>
      </c>
      <c r="E18" s="43">
        <v>193.2</v>
      </c>
      <c r="F18" s="43">
        <f t="shared" si="2"/>
        <v>119.05000000000001</v>
      </c>
      <c r="G18" s="43">
        <f t="shared" si="3"/>
        <v>846.94999999999993</v>
      </c>
      <c r="H18" s="257">
        <f t="shared" si="4"/>
        <v>0.1405631973552158</v>
      </c>
      <c r="I18" s="43"/>
      <c r="W18" s="104">
        <v>42471</v>
      </c>
      <c r="X18" s="420">
        <v>205.25</v>
      </c>
      <c r="Y18" s="43">
        <v>206.07</v>
      </c>
      <c r="Z18" s="43">
        <v>203.91</v>
      </c>
      <c r="AA18" s="420">
        <v>204.02</v>
      </c>
      <c r="AB18" s="105">
        <v>80719200</v>
      </c>
      <c r="AC18" s="272">
        <v>204.02</v>
      </c>
      <c r="AD18" s="2">
        <f t="shared" si="0"/>
        <v>2.1599999999999966</v>
      </c>
      <c r="AE18" s="148">
        <f t="shared" si="1"/>
        <v>-2.3471882640586639E-3</v>
      </c>
    </row>
    <row r="19" spans="2:40" x14ac:dyDescent="0.25">
      <c r="B19" s="211">
        <v>42431</v>
      </c>
      <c r="C19" s="12">
        <v>5</v>
      </c>
      <c r="D19" s="43">
        <v>169.39</v>
      </c>
      <c r="E19" s="43">
        <v>199</v>
      </c>
      <c r="F19" s="43">
        <f t="shared" si="2"/>
        <v>148.05000000000007</v>
      </c>
      <c r="G19" s="43">
        <f t="shared" si="3"/>
        <v>846.94999999999993</v>
      </c>
      <c r="H19" s="257">
        <f t="shared" si="4"/>
        <v>0.17480370742074511</v>
      </c>
      <c r="I19" s="43"/>
      <c r="W19" s="104">
        <v>42468</v>
      </c>
      <c r="X19" s="420">
        <v>205.34</v>
      </c>
      <c r="Y19" s="43">
        <v>205.85</v>
      </c>
      <c r="Z19" s="43">
        <v>203.87</v>
      </c>
      <c r="AA19" s="420">
        <v>204.5</v>
      </c>
      <c r="AB19" s="105">
        <v>92431200</v>
      </c>
      <c r="AC19" s="272">
        <v>204.5</v>
      </c>
      <c r="AD19" s="2">
        <f t="shared" si="0"/>
        <v>1.9799999999999898</v>
      </c>
      <c r="AE19" s="148">
        <f t="shared" si="1"/>
        <v>2.6967393969110631E-3</v>
      </c>
      <c r="AK19" s="260"/>
      <c r="AN19" s="260"/>
    </row>
    <row r="20" spans="2:40" x14ac:dyDescent="0.25">
      <c r="B20" s="211">
        <v>42440</v>
      </c>
      <c r="C20" s="12">
        <v>0</v>
      </c>
      <c r="D20" s="43"/>
      <c r="E20" s="43"/>
      <c r="F20" s="43">
        <v>160.83000000000001</v>
      </c>
      <c r="G20" s="43"/>
      <c r="H20" s="257"/>
      <c r="I20" s="43"/>
      <c r="W20" s="104">
        <v>42467</v>
      </c>
      <c r="X20" s="420">
        <v>206.42</v>
      </c>
      <c r="Y20" s="43">
        <v>206.42</v>
      </c>
      <c r="Z20" s="43">
        <v>203.09</v>
      </c>
      <c r="AA20" s="420">
        <v>203.95</v>
      </c>
      <c r="AB20" s="105">
        <v>109295100</v>
      </c>
      <c r="AC20" s="272">
        <v>203.95</v>
      </c>
      <c r="AD20" s="2">
        <f t="shared" si="0"/>
        <v>3.3299999999999841</v>
      </c>
      <c r="AE20" s="148">
        <f t="shared" si="1"/>
        <v>-1.1965894777637875E-2</v>
      </c>
    </row>
    <row r="21" spans="2:40" x14ac:dyDescent="0.25">
      <c r="B21" s="211"/>
      <c r="C21" s="12"/>
      <c r="D21" s="43"/>
      <c r="E21" s="43"/>
      <c r="F21" s="43"/>
      <c r="G21" s="43"/>
      <c r="H21" s="257"/>
      <c r="I21" s="43"/>
      <c r="W21" s="104">
        <v>42466</v>
      </c>
      <c r="X21" s="420">
        <v>204.19</v>
      </c>
      <c r="Y21" s="43">
        <v>206.49</v>
      </c>
      <c r="Z21" s="43">
        <v>203.98</v>
      </c>
      <c r="AA21" s="420">
        <v>206.42</v>
      </c>
      <c r="AB21" s="105">
        <v>89889800</v>
      </c>
      <c r="AC21" s="272">
        <v>206.42</v>
      </c>
      <c r="AD21" s="2">
        <f t="shared" si="0"/>
        <v>2.5100000000000193</v>
      </c>
      <c r="AE21" s="148">
        <f t="shared" si="1"/>
        <v>1.0921200842352707E-2</v>
      </c>
      <c r="AK21" s="260"/>
      <c r="AN21" s="260"/>
    </row>
    <row r="22" spans="2:40" x14ac:dyDescent="0.25">
      <c r="B22" s="211"/>
      <c r="C22" s="12"/>
      <c r="D22" s="43"/>
      <c r="E22" s="43"/>
      <c r="F22" s="43"/>
      <c r="G22" s="43"/>
      <c r="H22" s="257"/>
      <c r="I22" s="43"/>
      <c r="W22" s="104">
        <v>42465</v>
      </c>
      <c r="X22" s="420">
        <v>204.67</v>
      </c>
      <c r="Y22" s="43">
        <v>206.26</v>
      </c>
      <c r="Z22" s="43">
        <v>203.89</v>
      </c>
      <c r="AA22" s="420">
        <v>204.19</v>
      </c>
      <c r="AB22" s="105">
        <v>89387200</v>
      </c>
      <c r="AC22" s="272">
        <v>204.19</v>
      </c>
      <c r="AD22" s="2">
        <f t="shared" si="0"/>
        <v>2.3700000000000045</v>
      </c>
      <c r="AE22" s="148">
        <f t="shared" si="1"/>
        <v>-9.9878787878787678E-3</v>
      </c>
    </row>
    <row r="23" spans="2:40" x14ac:dyDescent="0.25">
      <c r="B23" s="211"/>
      <c r="C23" s="12"/>
      <c r="D23" s="43"/>
      <c r="E23" s="43"/>
      <c r="F23" s="43"/>
      <c r="G23" s="43"/>
      <c r="H23" s="257"/>
      <c r="I23" s="43"/>
      <c r="W23" s="104">
        <v>42464</v>
      </c>
      <c r="X23" s="420">
        <v>206.83</v>
      </c>
      <c r="Y23" s="43">
        <v>207.07</v>
      </c>
      <c r="Z23" s="43">
        <v>205.89</v>
      </c>
      <c r="AA23" s="420">
        <v>206.25</v>
      </c>
      <c r="AB23" s="105">
        <v>62658900</v>
      </c>
      <c r="AC23" s="272">
        <v>206.25</v>
      </c>
      <c r="AD23" s="2">
        <f t="shared" si="0"/>
        <v>1.1800000000000068</v>
      </c>
      <c r="AE23" s="148">
        <f t="shared" si="1"/>
        <v>-3.2379663638120171E-3</v>
      </c>
      <c r="AK23" s="260"/>
    </row>
    <row r="24" spans="2:40" x14ac:dyDescent="0.25">
      <c r="B24" s="211"/>
      <c r="C24" s="12"/>
      <c r="D24" s="43"/>
      <c r="E24" s="43"/>
      <c r="F24" s="43"/>
      <c r="G24" s="43"/>
      <c r="H24" s="257"/>
      <c r="I24" s="43"/>
      <c r="W24" s="104">
        <v>42461</v>
      </c>
      <c r="X24" s="420">
        <v>204.35</v>
      </c>
      <c r="Y24" s="43">
        <v>207.14</v>
      </c>
      <c r="Z24" s="43">
        <v>203.98</v>
      </c>
      <c r="AA24" s="420">
        <v>206.92</v>
      </c>
      <c r="AB24" s="105">
        <v>110080400</v>
      </c>
      <c r="AC24" s="272">
        <v>206.92</v>
      </c>
      <c r="AD24" s="2">
        <f t="shared" si="0"/>
        <v>3.1599999999999966</v>
      </c>
      <c r="AE24" s="148">
        <f t="shared" si="1"/>
        <v>6.8119891008173727E-3</v>
      </c>
    </row>
    <row r="25" spans="2:40" x14ac:dyDescent="0.25">
      <c r="B25" s="211"/>
      <c r="C25" s="12"/>
      <c r="D25" s="43"/>
      <c r="E25" s="43"/>
      <c r="F25" s="43"/>
      <c r="G25" s="43"/>
      <c r="H25" s="257"/>
      <c r="I25" s="43"/>
      <c r="W25" s="104">
        <v>42460</v>
      </c>
      <c r="X25" s="420">
        <v>205.91</v>
      </c>
      <c r="Y25" s="43">
        <v>206.41</v>
      </c>
      <c r="Z25" s="43">
        <v>205.33</v>
      </c>
      <c r="AA25" s="420">
        <v>205.52</v>
      </c>
      <c r="AB25" s="105">
        <v>87315600</v>
      </c>
      <c r="AC25" s="272">
        <v>205.52</v>
      </c>
      <c r="AD25" s="2">
        <f t="shared" si="0"/>
        <v>1.0799999999999841</v>
      </c>
      <c r="AE25" s="148">
        <f t="shared" si="1"/>
        <v>-2.4269488399184524E-3</v>
      </c>
    </row>
    <row r="26" spans="2:40" x14ac:dyDescent="0.25">
      <c r="B26" s="211"/>
      <c r="C26" s="12"/>
      <c r="D26" s="43"/>
      <c r="E26" s="43"/>
      <c r="F26" s="43"/>
      <c r="G26" s="43"/>
      <c r="H26" s="257"/>
      <c r="I26" s="43"/>
      <c r="W26" s="104">
        <v>42459</v>
      </c>
      <c r="X26" s="420">
        <v>206.3</v>
      </c>
      <c r="Y26" s="43">
        <v>206.87</v>
      </c>
      <c r="Z26" s="43">
        <v>205.59</v>
      </c>
      <c r="AA26" s="420">
        <v>206.02</v>
      </c>
      <c r="AB26" s="105">
        <v>82354400</v>
      </c>
      <c r="AC26" s="272">
        <v>206.02</v>
      </c>
      <c r="AD26" s="2">
        <f t="shared" si="0"/>
        <v>1.2800000000000011</v>
      </c>
      <c r="AE26" s="148">
        <f t="shared" si="1"/>
        <v>4.3876755070202389E-3</v>
      </c>
    </row>
    <row r="27" spans="2:40" x14ac:dyDescent="0.25">
      <c r="W27" s="104">
        <v>42458</v>
      </c>
      <c r="X27" s="420">
        <v>202.76</v>
      </c>
      <c r="Y27" s="43">
        <v>205.25</v>
      </c>
      <c r="Z27" s="43">
        <v>202.4</v>
      </c>
      <c r="AA27" s="420">
        <v>205.12</v>
      </c>
      <c r="AB27" s="105">
        <v>90418600</v>
      </c>
      <c r="AC27" s="272">
        <v>205.12</v>
      </c>
      <c r="AD27" s="2">
        <f t="shared" si="0"/>
        <v>2.8499999999999943</v>
      </c>
      <c r="AE27" s="148">
        <f t="shared" si="1"/>
        <v>9.2501476087383239E-3</v>
      </c>
    </row>
    <row r="28" spans="2:40" x14ac:dyDescent="0.25">
      <c r="W28" s="104">
        <v>42457</v>
      </c>
      <c r="X28" s="420">
        <v>203.61</v>
      </c>
      <c r="Y28" s="43">
        <v>203.86</v>
      </c>
      <c r="Z28" s="43">
        <v>202.71</v>
      </c>
      <c r="AA28" s="420">
        <v>203.24</v>
      </c>
      <c r="AB28" s="105">
        <v>62408200</v>
      </c>
      <c r="AC28" s="272">
        <v>203.24</v>
      </c>
      <c r="AD28" s="2">
        <f t="shared" si="0"/>
        <v>1.1500000000000057</v>
      </c>
      <c r="AE28" s="148">
        <f t="shared" si="1"/>
        <v>5.9078377313914743E-4</v>
      </c>
    </row>
    <row r="29" spans="2:40" x14ac:dyDescent="0.25">
      <c r="W29" s="104">
        <v>42453</v>
      </c>
      <c r="X29" s="420">
        <v>202</v>
      </c>
      <c r="Y29" s="43">
        <v>203.16</v>
      </c>
      <c r="Z29" s="43">
        <v>201.74</v>
      </c>
      <c r="AA29" s="420">
        <v>203.12</v>
      </c>
      <c r="AB29" s="105">
        <v>84360900</v>
      </c>
      <c r="AC29" s="272">
        <v>203.12</v>
      </c>
      <c r="AD29" s="2">
        <f t="shared" si="0"/>
        <v>1.4199999999999875</v>
      </c>
      <c r="AE29" s="148">
        <f t="shared" si="1"/>
        <v>-4.4289158998078726E-4</v>
      </c>
    </row>
    <row r="30" spans="2:40" x14ac:dyDescent="0.25">
      <c r="W30" s="104">
        <v>42452</v>
      </c>
      <c r="X30" s="420">
        <v>204.11</v>
      </c>
      <c r="Y30" s="43">
        <v>204.33</v>
      </c>
      <c r="Z30" s="43">
        <v>203.01</v>
      </c>
      <c r="AA30" s="420">
        <v>203.21</v>
      </c>
      <c r="AB30" s="105">
        <v>81052500</v>
      </c>
      <c r="AC30" s="272">
        <v>203.21</v>
      </c>
      <c r="AD30" s="2">
        <f t="shared" si="0"/>
        <v>1.3200000000000216</v>
      </c>
      <c r="AE30" s="148">
        <f t="shared" si="1"/>
        <v>-6.5995307000390468E-3</v>
      </c>
    </row>
    <row r="31" spans="2:40" x14ac:dyDescent="0.25">
      <c r="W31" s="104">
        <v>42451</v>
      </c>
      <c r="X31" s="420">
        <v>203.76</v>
      </c>
      <c r="Y31" s="43">
        <v>205.23</v>
      </c>
      <c r="Z31" s="43">
        <v>203.57</v>
      </c>
      <c r="AA31" s="420">
        <v>204.56</v>
      </c>
      <c r="AB31" s="105">
        <v>97471900</v>
      </c>
      <c r="AC31" s="272">
        <v>204.56</v>
      </c>
      <c r="AD31" s="2">
        <f t="shared" si="0"/>
        <v>1.6599999999999966</v>
      </c>
      <c r="AE31" s="148">
        <f t="shared" si="1"/>
        <v>-5.3745053012155264E-4</v>
      </c>
    </row>
    <row r="32" spans="2:40" x14ac:dyDescent="0.25">
      <c r="W32" s="104">
        <v>42450</v>
      </c>
      <c r="X32" s="420">
        <v>204.07</v>
      </c>
      <c r="Y32" s="43">
        <v>204.94</v>
      </c>
      <c r="Z32" s="43">
        <v>203.8</v>
      </c>
      <c r="AA32" s="420">
        <v>204.67</v>
      </c>
      <c r="AB32" s="105">
        <v>72926700</v>
      </c>
      <c r="AC32" s="272">
        <v>204.67</v>
      </c>
      <c r="AD32" s="2">
        <f t="shared" si="0"/>
        <v>1.1399999999999864</v>
      </c>
      <c r="AE32" s="148">
        <f t="shared" si="1"/>
        <v>1.4189255308738602E-3</v>
      </c>
    </row>
    <row r="33" spans="15:31" x14ac:dyDescent="0.25">
      <c r="W33" s="104">
        <v>42447</v>
      </c>
      <c r="X33" s="420">
        <v>204.17</v>
      </c>
      <c r="Y33" s="43">
        <v>204.78</v>
      </c>
      <c r="Z33" s="43">
        <v>203.8</v>
      </c>
      <c r="AA33" s="420">
        <v>204.38</v>
      </c>
      <c r="AB33" s="105">
        <v>138372400</v>
      </c>
      <c r="AC33" s="272">
        <v>204.38</v>
      </c>
      <c r="AD33" s="2">
        <f t="shared" si="0"/>
        <v>0.97999999999998977</v>
      </c>
      <c r="AE33" s="148" t="e">
        <f t="shared" si="1"/>
        <v>#DIV/0!</v>
      </c>
    </row>
    <row r="34" spans="15:31" x14ac:dyDescent="0.25">
      <c r="W34" s="104">
        <v>42447</v>
      </c>
      <c r="X34" s="420" t="s">
        <v>281</v>
      </c>
      <c r="Y34" s="43"/>
      <c r="Z34" s="43"/>
      <c r="AA34" s="420"/>
      <c r="AB34" s="105"/>
      <c r="AC34" s="272"/>
      <c r="AD34" s="2">
        <f t="shared" si="0"/>
        <v>0</v>
      </c>
      <c r="AE34" s="148">
        <f t="shared" si="1"/>
        <v>-1</v>
      </c>
    </row>
    <row r="35" spans="15:31" x14ac:dyDescent="0.25">
      <c r="W35" s="104">
        <v>42446</v>
      </c>
      <c r="X35" s="420">
        <v>203.24</v>
      </c>
      <c r="Y35" s="43">
        <v>205.23</v>
      </c>
      <c r="Z35" s="43">
        <v>202.77</v>
      </c>
      <c r="AA35" s="420">
        <v>204.63</v>
      </c>
      <c r="AB35" s="105">
        <v>134278500</v>
      </c>
      <c r="AC35" s="272">
        <v>203.58</v>
      </c>
      <c r="AD35" s="2">
        <f t="shared" si="0"/>
        <v>2.4599999999999795</v>
      </c>
      <c r="AE35" s="148">
        <f t="shared" si="1"/>
        <v>6.327236777063705E-3</v>
      </c>
    </row>
    <row r="36" spans="15:31" x14ac:dyDescent="0.25">
      <c r="W36" s="104">
        <v>42445</v>
      </c>
      <c r="X36" s="420">
        <v>201.6</v>
      </c>
      <c r="Y36" s="43">
        <v>203.82</v>
      </c>
      <c r="Z36" s="43">
        <v>201.55</v>
      </c>
      <c r="AA36" s="420">
        <v>203.34</v>
      </c>
      <c r="AB36" s="105">
        <v>129303200</v>
      </c>
      <c r="AC36" s="272">
        <v>202.3</v>
      </c>
      <c r="AD36" s="2">
        <f t="shared" si="0"/>
        <v>2.2699999999999818</v>
      </c>
      <c r="AE36" s="148">
        <f t="shared" si="1"/>
        <v>5.8171331974345986E-3</v>
      </c>
    </row>
    <row r="37" spans="15:31" x14ac:dyDescent="0.25">
      <c r="W37" s="104">
        <v>42444</v>
      </c>
      <c r="X37" s="420">
        <v>201.36</v>
      </c>
      <c r="Y37" s="43">
        <v>202.53</v>
      </c>
      <c r="Z37" s="43">
        <v>201.05</v>
      </c>
      <c r="AA37" s="420">
        <v>202.17</v>
      </c>
      <c r="AB37" s="105">
        <v>93169100</v>
      </c>
      <c r="AC37" s="272">
        <v>201.13</v>
      </c>
      <c r="AD37" s="2">
        <f t="shared" si="0"/>
        <v>1.4799999999999898</v>
      </c>
      <c r="AE37" s="148">
        <f t="shared" si="1"/>
        <v>-1.6380422912737336E-3</v>
      </c>
    </row>
    <row r="38" spans="15:31" x14ac:dyDescent="0.25">
      <c r="W38" s="104">
        <v>42443</v>
      </c>
      <c r="X38" s="420">
        <v>202.16</v>
      </c>
      <c r="Y38" s="43">
        <v>203.04</v>
      </c>
      <c r="Z38" s="43">
        <v>201.77</v>
      </c>
      <c r="AA38" s="420">
        <v>202.5</v>
      </c>
      <c r="AB38" s="105">
        <v>73612000</v>
      </c>
      <c r="AC38" s="272">
        <v>201.46</v>
      </c>
      <c r="AD38" s="2">
        <f t="shared" si="0"/>
        <v>1.2699999999999818</v>
      </c>
      <c r="AE38" s="148">
        <f t="shared" si="1"/>
        <v>-1.2889153281776533E-3</v>
      </c>
    </row>
    <row r="39" spans="15:31" ht="20.25" thickBot="1" x14ac:dyDescent="0.35">
      <c r="O39" s="13"/>
      <c r="P39" s="427" t="s">
        <v>78</v>
      </c>
      <c r="Q39" s="427"/>
      <c r="R39" s="37"/>
      <c r="T39" s="101" t="s">
        <v>115</v>
      </c>
      <c r="W39" s="104">
        <v>42440</v>
      </c>
      <c r="X39" s="420">
        <v>201.26</v>
      </c>
      <c r="Y39" s="43">
        <v>202.81</v>
      </c>
      <c r="Z39" s="43">
        <v>199.52</v>
      </c>
      <c r="AA39" s="420">
        <v>202.76</v>
      </c>
      <c r="AB39" s="105">
        <v>137964500</v>
      </c>
      <c r="AC39" s="272">
        <v>201.72</v>
      </c>
      <c r="AD39" s="2">
        <f t="shared" si="0"/>
        <v>3.289999999999992</v>
      </c>
      <c r="AE39" s="148">
        <f t="shared" si="1"/>
        <v>1.6119282691920089E-2</v>
      </c>
    </row>
    <row r="40" spans="15:31" ht="15.75" thickTop="1" x14ac:dyDescent="0.25">
      <c r="O40" s="2"/>
      <c r="P40" s="93">
        <v>1.1000000000000001</v>
      </c>
      <c r="Q40" s="93">
        <f>P40*$Q$4</f>
        <v>226.77512000000002</v>
      </c>
      <c r="R40" s="37"/>
      <c r="T40" s="107"/>
      <c r="U40" s="139"/>
      <c r="W40" s="104">
        <v>42439</v>
      </c>
      <c r="X40" s="420">
        <v>199.96</v>
      </c>
      <c r="Y40" s="43">
        <v>201.07</v>
      </c>
      <c r="Z40" s="43">
        <v>197.38</v>
      </c>
      <c r="AA40" s="420">
        <v>199.54</v>
      </c>
      <c r="AB40" s="105">
        <v>156838700</v>
      </c>
      <c r="AC40" s="272">
        <v>198.52</v>
      </c>
      <c r="AD40" s="2">
        <f t="shared" si="0"/>
        <v>3.6899999999999977</v>
      </c>
      <c r="AE40" s="148">
        <f t="shared" si="1"/>
        <v>8.0661423674133204E-4</v>
      </c>
    </row>
    <row r="41" spans="15:31" x14ac:dyDescent="0.25">
      <c r="O41" s="2"/>
      <c r="P41" s="93">
        <v>1.0900000000000001</v>
      </c>
      <c r="Q41" s="93">
        <f t="shared" ref="Q41:Q60" si="5">P41*$Q$4</f>
        <v>224.71352800000003</v>
      </c>
      <c r="R41" s="37"/>
      <c r="T41" s="97"/>
      <c r="U41" s="140"/>
      <c r="W41" s="104">
        <v>42438</v>
      </c>
      <c r="X41" s="420">
        <v>199.36</v>
      </c>
      <c r="Y41" s="43">
        <v>199.79</v>
      </c>
      <c r="Z41" s="43">
        <v>198.43</v>
      </c>
      <c r="AA41" s="420">
        <v>199.38</v>
      </c>
      <c r="AB41" s="105">
        <v>94801200</v>
      </c>
      <c r="AC41" s="272">
        <v>198.36</v>
      </c>
      <c r="AD41" s="2">
        <f t="shared" si="0"/>
        <v>1.3599999999999852</v>
      </c>
      <c r="AE41" s="148">
        <f t="shared" si="1"/>
        <v>4.9650420508664528E-3</v>
      </c>
    </row>
    <row r="42" spans="15:31" x14ac:dyDescent="0.25">
      <c r="O42" s="2"/>
      <c r="P42" s="93">
        <v>1.08</v>
      </c>
      <c r="Q42" s="93">
        <f t="shared" si="5"/>
        <v>222.65193600000001</v>
      </c>
      <c r="R42" s="37"/>
      <c r="T42" s="97"/>
      <c r="U42" s="140"/>
      <c r="W42" s="104">
        <v>42437</v>
      </c>
      <c r="X42" s="420">
        <v>199.32</v>
      </c>
      <c r="Y42" s="43">
        <v>199.92</v>
      </c>
      <c r="Z42" s="43">
        <v>198.21</v>
      </c>
      <c r="AA42" s="420">
        <v>198.4</v>
      </c>
      <c r="AB42" s="105">
        <v>123974900</v>
      </c>
      <c r="AC42" s="272">
        <v>197.38</v>
      </c>
      <c r="AD42" s="2">
        <f t="shared" si="0"/>
        <v>1.7099999999999795</v>
      </c>
      <c r="AE42" s="148">
        <f t="shared" si="1"/>
        <v>-1.0924032872319134E-2</v>
      </c>
    </row>
    <row r="43" spans="15:31" x14ac:dyDescent="0.25">
      <c r="O43" s="2"/>
      <c r="P43" s="93">
        <v>1.07</v>
      </c>
      <c r="Q43" s="93">
        <f t="shared" si="5"/>
        <v>220.59034400000002</v>
      </c>
      <c r="R43" s="93"/>
      <c r="T43" s="97"/>
      <c r="U43" s="140"/>
      <c r="W43" s="104">
        <v>42436</v>
      </c>
      <c r="X43" s="420">
        <v>199.34</v>
      </c>
      <c r="Y43" s="43">
        <v>201.07</v>
      </c>
      <c r="Z43" s="43">
        <v>199.25</v>
      </c>
      <c r="AA43" s="420">
        <v>200.59</v>
      </c>
      <c r="AB43" s="105">
        <v>100219000</v>
      </c>
      <c r="AC43" s="272">
        <v>199.56</v>
      </c>
      <c r="AD43" s="2">
        <f t="shared" si="0"/>
        <v>1.8199999999999932</v>
      </c>
      <c r="AE43" s="148">
        <f t="shared" si="1"/>
        <v>8.0240722166502465E-4</v>
      </c>
    </row>
    <row r="44" spans="15:31" x14ac:dyDescent="0.25">
      <c r="O44" s="2"/>
      <c r="P44" s="93">
        <v>1.06</v>
      </c>
      <c r="Q44" s="93">
        <f t="shared" si="5"/>
        <v>218.528752</v>
      </c>
      <c r="R44" s="93"/>
      <c r="T44" s="97"/>
      <c r="U44" s="140"/>
      <c r="W44" s="104">
        <v>42433</v>
      </c>
      <c r="X44" s="420">
        <v>200.01</v>
      </c>
      <c r="Y44" s="43">
        <v>201.35</v>
      </c>
      <c r="Z44" s="43">
        <v>199.03</v>
      </c>
      <c r="AA44" s="420">
        <v>200.43</v>
      </c>
      <c r="AB44" s="105">
        <v>129293600</v>
      </c>
      <c r="AC44" s="272">
        <v>199.4</v>
      </c>
      <c r="AD44" s="2">
        <f t="shared" si="0"/>
        <v>2.3199999999999932</v>
      </c>
      <c r="AE44" s="148">
        <f t="shared" si="1"/>
        <v>3.2704402515724151E-3</v>
      </c>
    </row>
    <row r="45" spans="15:31" x14ac:dyDescent="0.25">
      <c r="O45" s="2"/>
      <c r="P45" s="93">
        <v>1.05</v>
      </c>
      <c r="Q45" s="93">
        <f t="shared" si="5"/>
        <v>216.46716000000001</v>
      </c>
      <c r="R45" s="93"/>
      <c r="T45" s="97"/>
      <c r="U45" s="140"/>
      <c r="W45" s="104">
        <v>42432</v>
      </c>
      <c r="X45" s="420">
        <v>198.79</v>
      </c>
      <c r="Y45" s="43">
        <v>199.8</v>
      </c>
      <c r="Z45" s="43">
        <v>198.11</v>
      </c>
      <c r="AA45" s="420">
        <v>199.78</v>
      </c>
      <c r="AB45" s="105">
        <v>95172200</v>
      </c>
      <c r="AC45" s="272">
        <v>198.75</v>
      </c>
      <c r="AD45" s="2">
        <f t="shared" si="0"/>
        <v>1.6899999999999977</v>
      </c>
      <c r="AE45" s="148">
        <f t="shared" si="1"/>
        <v>3.889281745630857E-3</v>
      </c>
    </row>
    <row r="46" spans="15:31" x14ac:dyDescent="0.25">
      <c r="O46" s="2"/>
      <c r="P46" s="93">
        <v>1.04</v>
      </c>
      <c r="Q46" s="93">
        <f t="shared" si="5"/>
        <v>214.40556800000002</v>
      </c>
      <c r="R46" s="93"/>
      <c r="T46" s="97"/>
      <c r="U46" s="104"/>
      <c r="W46" s="104">
        <v>42431</v>
      </c>
      <c r="X46" s="420">
        <v>197.74</v>
      </c>
      <c r="Y46" s="43">
        <v>199.06</v>
      </c>
      <c r="Z46" s="43">
        <v>197.25</v>
      </c>
      <c r="AA46" s="420">
        <v>199</v>
      </c>
      <c r="AB46" s="105">
        <v>102415000</v>
      </c>
      <c r="AC46" s="272">
        <v>197.98</v>
      </c>
      <c r="AD46" s="2">
        <f t="shared" si="0"/>
        <v>1.8100000000000023</v>
      </c>
      <c r="AE46" s="148">
        <f t="shared" si="1"/>
        <v>4.5157034857170597E-3</v>
      </c>
    </row>
    <row r="47" spans="15:31" x14ac:dyDescent="0.25">
      <c r="O47" s="2"/>
      <c r="P47" s="93">
        <v>1.03</v>
      </c>
      <c r="Q47" s="93">
        <f t="shared" si="5"/>
        <v>212.343976</v>
      </c>
      <c r="R47" s="93"/>
      <c r="T47" s="97"/>
      <c r="U47" s="140"/>
      <c r="W47" s="104">
        <v>42430</v>
      </c>
      <c r="X47" s="420">
        <v>195.01</v>
      </c>
      <c r="Y47" s="43">
        <v>198.21</v>
      </c>
      <c r="Z47" s="43">
        <v>194.45</v>
      </c>
      <c r="AA47" s="420">
        <v>198.11</v>
      </c>
      <c r="AB47" s="105">
        <v>141799700</v>
      </c>
      <c r="AC47" s="272">
        <v>197.09</v>
      </c>
      <c r="AD47" s="2">
        <f t="shared" si="0"/>
        <v>3.7600000000000193</v>
      </c>
      <c r="AE47" s="148">
        <f t="shared" si="1"/>
        <v>2.3471984213532693E-2</v>
      </c>
    </row>
    <row r="48" spans="15:31" x14ac:dyDescent="0.25">
      <c r="O48" s="2"/>
      <c r="P48" s="93">
        <v>1.02</v>
      </c>
      <c r="Q48" s="93">
        <f t="shared" si="5"/>
        <v>210.28238400000001</v>
      </c>
      <c r="R48" s="93"/>
      <c r="T48" s="97"/>
      <c r="U48" s="140"/>
      <c r="W48" s="104">
        <v>42429</v>
      </c>
      <c r="X48" s="420">
        <v>195.11</v>
      </c>
      <c r="Y48" s="43">
        <v>196.23</v>
      </c>
      <c r="Z48" s="43">
        <v>193.33</v>
      </c>
      <c r="AA48" s="420">
        <v>193.56</v>
      </c>
      <c r="AB48" s="105">
        <v>125918100</v>
      </c>
      <c r="AC48" s="272">
        <v>192.57</v>
      </c>
      <c r="AD48" s="2">
        <f t="shared" si="0"/>
        <v>2.8999999999999773</v>
      </c>
      <c r="AE48" s="148">
        <f t="shared" si="1"/>
        <v>-7.831418414137814E-3</v>
      </c>
    </row>
    <row r="49" spans="15:31" x14ac:dyDescent="0.25">
      <c r="O49" s="2"/>
      <c r="P49" s="93">
        <v>1.01</v>
      </c>
      <c r="Q49" s="93">
        <f t="shared" si="5"/>
        <v>208.22079199999999</v>
      </c>
      <c r="R49" s="93"/>
      <c r="T49" s="97"/>
      <c r="U49" s="140"/>
      <c r="W49" s="104">
        <v>42426</v>
      </c>
      <c r="X49" s="420">
        <v>196.57</v>
      </c>
      <c r="Y49" s="43">
        <v>196.68</v>
      </c>
      <c r="Z49" s="43">
        <v>194.9</v>
      </c>
      <c r="AA49" s="420">
        <v>195.09</v>
      </c>
      <c r="AB49" s="105">
        <v>129833700</v>
      </c>
      <c r="AC49" s="272">
        <v>194.09</v>
      </c>
      <c r="AD49" s="2">
        <f t="shared" si="0"/>
        <v>1.7800000000000011</v>
      </c>
      <c r="AE49" s="148">
        <f t="shared" si="1"/>
        <v>-2.3131489667933547E-3</v>
      </c>
    </row>
    <row r="50" spans="15:31" x14ac:dyDescent="0.25">
      <c r="O50" s="2"/>
      <c r="P50" s="93">
        <v>1</v>
      </c>
      <c r="Q50" s="93">
        <f t="shared" si="5"/>
        <v>206.1592</v>
      </c>
      <c r="R50" s="93"/>
      <c r="T50" s="97"/>
      <c r="U50" s="141"/>
      <c r="W50" s="104">
        <v>42425</v>
      </c>
      <c r="X50" s="420">
        <v>193.73</v>
      </c>
      <c r="Y50" s="43">
        <v>195.55</v>
      </c>
      <c r="Z50" s="43">
        <v>192.83</v>
      </c>
      <c r="AA50" s="420">
        <v>195.54</v>
      </c>
      <c r="AB50" s="105">
        <v>110728300</v>
      </c>
      <c r="AC50" s="272">
        <v>194.54</v>
      </c>
      <c r="AD50" s="2">
        <f t="shared" si="0"/>
        <v>2.7199999999999989</v>
      </c>
      <c r="AE50" s="148">
        <f t="shared" si="1"/>
        <v>1.2122158056292465E-2</v>
      </c>
    </row>
    <row r="51" spans="15:31" x14ac:dyDescent="0.25">
      <c r="O51" s="2"/>
      <c r="P51" s="93">
        <v>0.99</v>
      </c>
      <c r="Q51" s="93">
        <f t="shared" si="5"/>
        <v>204.09760800000001</v>
      </c>
      <c r="R51" s="93"/>
      <c r="T51" s="97"/>
      <c r="U51" s="141"/>
      <c r="W51" s="104">
        <v>42424</v>
      </c>
      <c r="X51" s="420">
        <v>190.63</v>
      </c>
      <c r="Y51" s="43">
        <v>193.53</v>
      </c>
      <c r="Z51" s="43">
        <v>189.32</v>
      </c>
      <c r="AA51" s="420">
        <v>193.2</v>
      </c>
      <c r="AB51" s="105">
        <v>150812200</v>
      </c>
      <c r="AC51" s="272">
        <v>192.21</v>
      </c>
      <c r="AD51" s="2">
        <f t="shared" si="0"/>
        <v>4.210000000000008</v>
      </c>
      <c r="AE51" s="148">
        <f t="shared" si="1"/>
        <v>4.5993832645168098E-3</v>
      </c>
    </row>
    <row r="52" spans="15:31" x14ac:dyDescent="0.25">
      <c r="O52" s="2"/>
      <c r="P52" s="93">
        <v>0.98</v>
      </c>
      <c r="Q52" s="93">
        <f t="shared" si="5"/>
        <v>202.03601599999999</v>
      </c>
      <c r="R52" s="93"/>
      <c r="T52" s="97"/>
      <c r="U52" s="140"/>
      <c r="W52" s="104">
        <v>42423</v>
      </c>
      <c r="X52" s="420">
        <v>194</v>
      </c>
      <c r="Y52" s="43">
        <v>194.32</v>
      </c>
      <c r="Z52" s="43">
        <v>192.18</v>
      </c>
      <c r="AA52" s="420">
        <v>192.32</v>
      </c>
      <c r="AB52" s="105">
        <v>111455300</v>
      </c>
      <c r="AC52" s="272">
        <v>191.33</v>
      </c>
      <c r="AD52" s="2">
        <f t="shared" si="0"/>
        <v>2.1399999999999864</v>
      </c>
      <c r="AE52" s="148">
        <f t="shared" si="1"/>
        <v>-1.2643203632985767E-2</v>
      </c>
    </row>
    <row r="53" spans="15:31" x14ac:dyDescent="0.25">
      <c r="O53" s="2"/>
      <c r="P53" s="93">
        <v>0.97</v>
      </c>
      <c r="Q53" s="93">
        <f t="shared" si="5"/>
        <v>199.974424</v>
      </c>
      <c r="R53" s="93"/>
      <c r="T53" s="97"/>
      <c r="U53" s="140"/>
      <c r="W53" s="104">
        <v>42422</v>
      </c>
      <c r="X53" s="420">
        <v>193.87</v>
      </c>
      <c r="Y53" s="43">
        <v>194.95</v>
      </c>
      <c r="Z53" s="43">
        <v>193.79</v>
      </c>
      <c r="AA53" s="420">
        <v>194.78</v>
      </c>
      <c r="AB53" s="105">
        <v>103640300</v>
      </c>
      <c r="AC53" s="272">
        <v>193.78</v>
      </c>
      <c r="AD53" s="2">
        <f t="shared" si="0"/>
        <v>1.1599999999999966</v>
      </c>
      <c r="AE53" s="148">
        <f t="shared" si="1"/>
        <v>1.4501858541437596E-2</v>
      </c>
    </row>
    <row r="54" spans="15:31" x14ac:dyDescent="0.25">
      <c r="O54" s="2"/>
      <c r="P54" s="93">
        <v>0.96</v>
      </c>
      <c r="Q54" s="93">
        <f t="shared" si="5"/>
        <v>197.91283199999998</v>
      </c>
      <c r="R54" s="93"/>
      <c r="T54" s="97"/>
      <c r="U54" s="140"/>
      <c r="W54" s="104">
        <v>42419</v>
      </c>
      <c r="X54" s="420">
        <v>191.17</v>
      </c>
      <c r="Y54" s="43">
        <v>192.18</v>
      </c>
      <c r="Z54" s="43">
        <v>190.45</v>
      </c>
      <c r="AA54" s="420">
        <v>192</v>
      </c>
      <c r="AB54" s="105">
        <v>114793000</v>
      </c>
      <c r="AC54" s="272">
        <v>191.01</v>
      </c>
      <c r="AD54" s="2">
        <f t="shared" si="0"/>
        <v>1.7300000000000182</v>
      </c>
      <c r="AE54" s="148">
        <f t="shared" si="1"/>
        <v>-4.7095761381477086E-4</v>
      </c>
    </row>
    <row r="55" spans="15:31" x14ac:dyDescent="0.25">
      <c r="O55" s="2"/>
      <c r="P55" s="93">
        <v>0.95</v>
      </c>
      <c r="Q55" s="93">
        <f t="shared" si="5"/>
        <v>195.85123999999999</v>
      </c>
      <c r="R55" s="93"/>
      <c r="T55" s="97"/>
      <c r="U55" s="140"/>
      <c r="W55" s="104">
        <v>42418</v>
      </c>
      <c r="X55" s="420">
        <v>193.2</v>
      </c>
      <c r="Y55" s="43">
        <v>193.27</v>
      </c>
      <c r="Z55" s="43">
        <v>191.72</v>
      </c>
      <c r="AA55" s="420">
        <v>192.09</v>
      </c>
      <c r="AB55" s="105">
        <v>102343000</v>
      </c>
      <c r="AC55" s="272">
        <v>191.1</v>
      </c>
      <c r="AD55" s="2">
        <f t="shared" si="0"/>
        <v>1.5500000000000114</v>
      </c>
      <c r="AE55" s="148">
        <f t="shared" si="1"/>
        <v>-4.1169419980197075E-3</v>
      </c>
    </row>
    <row r="56" spans="15:31" x14ac:dyDescent="0.25">
      <c r="O56" s="2"/>
      <c r="P56" s="93">
        <v>0.94</v>
      </c>
      <c r="Q56" s="93">
        <f t="shared" si="5"/>
        <v>193.789648</v>
      </c>
      <c r="R56" s="93"/>
      <c r="W56" s="104">
        <v>42417</v>
      </c>
      <c r="X56" s="420">
        <v>191.16</v>
      </c>
      <c r="Y56" s="43">
        <v>193.32</v>
      </c>
      <c r="Z56" s="43">
        <v>191.01</v>
      </c>
      <c r="AA56" s="420">
        <v>192.88</v>
      </c>
      <c r="AB56" s="105">
        <v>136009500</v>
      </c>
      <c r="AC56" s="272">
        <v>191.89</v>
      </c>
      <c r="AD56" s="2">
        <f t="shared" si="0"/>
        <v>2.3100000000000023</v>
      </c>
      <c r="AE56" s="148">
        <f t="shared" si="1"/>
        <v>1.6312695302155511E-2</v>
      </c>
    </row>
    <row r="57" spans="15:31" x14ac:dyDescent="0.25">
      <c r="O57" s="2"/>
      <c r="P57" s="93">
        <v>0.93</v>
      </c>
      <c r="Q57" s="93">
        <f t="shared" si="5"/>
        <v>191.72805600000001</v>
      </c>
      <c r="R57" s="93"/>
      <c r="W57" s="104">
        <v>42416</v>
      </c>
      <c r="X57" s="420">
        <v>188.77</v>
      </c>
      <c r="Y57" s="43">
        <v>189.81</v>
      </c>
      <c r="Z57" s="43">
        <v>187.63</v>
      </c>
      <c r="AA57" s="420">
        <v>189.78</v>
      </c>
      <c r="AB57" s="105">
        <v>120250700</v>
      </c>
      <c r="AC57" s="272">
        <v>188.81</v>
      </c>
      <c r="AD57" s="2">
        <f t="shared" si="0"/>
        <v>2.1800000000000068</v>
      </c>
      <c r="AE57" s="148">
        <f t="shared" si="1"/>
        <v>1.6911725103678554E-2</v>
      </c>
    </row>
    <row r="58" spans="15:31" x14ac:dyDescent="0.25">
      <c r="O58" s="2"/>
      <c r="P58" s="93">
        <v>0.92</v>
      </c>
      <c r="Q58" s="93">
        <f t="shared" si="5"/>
        <v>189.66646400000002</v>
      </c>
      <c r="R58" s="93"/>
      <c r="W58" s="104">
        <v>42412</v>
      </c>
      <c r="X58" s="420">
        <v>184.96</v>
      </c>
      <c r="Y58" s="43">
        <v>186.65</v>
      </c>
      <c r="Z58" s="43">
        <v>183.96</v>
      </c>
      <c r="AA58" s="420">
        <v>186.63</v>
      </c>
      <c r="AB58" s="105">
        <v>127632400</v>
      </c>
      <c r="AC58" s="272">
        <v>185.67</v>
      </c>
      <c r="AD58" s="2">
        <f t="shared" si="0"/>
        <v>2.6899999999999977</v>
      </c>
      <c r="AE58" s="148">
        <f t="shared" si="1"/>
        <v>2.0613456464379842E-2</v>
      </c>
    </row>
    <row r="59" spans="15:31" x14ac:dyDescent="0.25">
      <c r="O59" s="2"/>
      <c r="P59" s="93">
        <v>0.91</v>
      </c>
      <c r="Q59" s="93">
        <f t="shared" si="5"/>
        <v>187.604872</v>
      </c>
      <c r="R59" s="93"/>
      <c r="W59" s="104">
        <v>42411</v>
      </c>
      <c r="X59" s="420">
        <v>182.34</v>
      </c>
      <c r="Y59" s="43">
        <v>184.1</v>
      </c>
      <c r="Z59" s="43">
        <v>181.09</v>
      </c>
      <c r="AA59" s="420">
        <v>182.86</v>
      </c>
      <c r="AB59" s="105">
        <v>219058900</v>
      </c>
      <c r="AC59" s="272">
        <v>181.92</v>
      </c>
      <c r="AD59" s="2">
        <f t="shared" si="0"/>
        <v>3.0099999999999909</v>
      </c>
      <c r="AE59" s="148">
        <f t="shared" si="1"/>
        <v>-1.302083333333337E-2</v>
      </c>
    </row>
    <row r="60" spans="15:31" x14ac:dyDescent="0.25">
      <c r="O60" s="2"/>
      <c r="P60" s="93">
        <v>0.9</v>
      </c>
      <c r="Q60" s="93">
        <f t="shared" si="5"/>
        <v>185.54328000000001</v>
      </c>
      <c r="R60" s="93"/>
      <c r="W60" s="104">
        <v>42410</v>
      </c>
      <c r="X60" s="420">
        <v>186.41</v>
      </c>
      <c r="Y60" s="43">
        <v>188.34</v>
      </c>
      <c r="Z60" s="43">
        <v>185.12</v>
      </c>
      <c r="AA60" s="420">
        <v>185.27</v>
      </c>
      <c r="AB60" s="105">
        <v>148214100</v>
      </c>
      <c r="AC60" s="272">
        <v>184.32</v>
      </c>
      <c r="AD60" s="2">
        <f t="shared" si="0"/>
        <v>3.2199999999999989</v>
      </c>
      <c r="AE60" s="148">
        <f t="shared" si="1"/>
        <v>-8.6730268863832727E-4</v>
      </c>
    </row>
    <row r="61" spans="15:31" x14ac:dyDescent="0.25">
      <c r="W61" s="104">
        <v>42409</v>
      </c>
      <c r="X61" s="420">
        <v>183.36</v>
      </c>
      <c r="Y61" s="43">
        <v>186.94</v>
      </c>
      <c r="Z61" s="43">
        <v>183.2</v>
      </c>
      <c r="AA61" s="420">
        <v>185.43</v>
      </c>
      <c r="AB61" s="105">
        <v>184513100</v>
      </c>
      <c r="AC61" s="272">
        <v>184.48</v>
      </c>
      <c r="AD61" s="2">
        <f t="shared" si="0"/>
        <v>3.7400000000000091</v>
      </c>
      <c r="AE61" s="148">
        <f t="shared" si="1"/>
        <v>5.4209356534995479E-5</v>
      </c>
    </row>
    <row r="62" spans="15:31" x14ac:dyDescent="0.25">
      <c r="W62" s="104">
        <v>42408</v>
      </c>
      <c r="X62" s="420">
        <v>185.77</v>
      </c>
      <c r="Y62" s="43">
        <v>186.12</v>
      </c>
      <c r="Z62" s="43">
        <v>182.8</v>
      </c>
      <c r="AA62" s="420">
        <v>185.42</v>
      </c>
      <c r="AB62" s="105">
        <v>191526700</v>
      </c>
      <c r="AC62" s="272">
        <v>184.47</v>
      </c>
      <c r="AD62" s="2">
        <f t="shared" si="0"/>
        <v>3.3199999999999932</v>
      </c>
      <c r="AE62" s="148">
        <f t="shared" si="1"/>
        <v>-1.3476656505695517E-2</v>
      </c>
    </row>
    <row r="63" spans="15:31" x14ac:dyDescent="0.25">
      <c r="W63" s="104">
        <v>42405</v>
      </c>
      <c r="X63" s="420">
        <v>190.99</v>
      </c>
      <c r="Y63" s="43">
        <v>191.67</v>
      </c>
      <c r="Z63" s="43">
        <v>187.2</v>
      </c>
      <c r="AA63" s="420">
        <v>187.95</v>
      </c>
      <c r="AB63" s="105">
        <v>180788300</v>
      </c>
      <c r="AC63" s="272">
        <v>186.99</v>
      </c>
      <c r="AD63" s="2">
        <f t="shared" si="0"/>
        <v>4.4699999999999989</v>
      </c>
      <c r="AE63" s="148">
        <f t="shared" si="1"/>
        <v>-1.9043122442555793E-2</v>
      </c>
    </row>
    <row r="64" spans="15:31" x14ac:dyDescent="0.25">
      <c r="W64" s="104">
        <v>42404</v>
      </c>
      <c r="X64" s="420">
        <v>190.71</v>
      </c>
      <c r="Y64" s="43">
        <v>192.75</v>
      </c>
      <c r="Z64" s="43">
        <v>189.96</v>
      </c>
      <c r="AA64" s="420">
        <v>191.6</v>
      </c>
      <c r="AB64" s="105">
        <v>139531800</v>
      </c>
      <c r="AC64" s="272">
        <v>190.62</v>
      </c>
      <c r="AD64" s="2">
        <f t="shared" si="0"/>
        <v>2.789999999999992</v>
      </c>
      <c r="AE64" s="148">
        <f t="shared" si="1"/>
        <v>1.5762925598992172E-3</v>
      </c>
    </row>
    <row r="65" spans="23:31" x14ac:dyDescent="0.25">
      <c r="W65" s="104">
        <v>42403</v>
      </c>
      <c r="X65" s="420">
        <v>191.41</v>
      </c>
      <c r="Y65" s="43">
        <v>191.78</v>
      </c>
      <c r="Z65" s="43">
        <v>187.1</v>
      </c>
      <c r="AA65" s="420">
        <v>191.3</v>
      </c>
      <c r="AB65" s="105">
        <v>205054900</v>
      </c>
      <c r="AC65" s="272">
        <v>190.32</v>
      </c>
      <c r="AD65" s="2">
        <f t="shared" si="0"/>
        <v>4.6800000000000068</v>
      </c>
      <c r="AE65" s="148">
        <f t="shared" si="1"/>
        <v>6.0260069774817904E-3</v>
      </c>
    </row>
    <row r="66" spans="23:31" x14ac:dyDescent="0.25">
      <c r="W66" s="104">
        <v>42402</v>
      </c>
      <c r="X66" s="420">
        <v>191.96</v>
      </c>
      <c r="Y66" s="43">
        <v>191.97</v>
      </c>
      <c r="Z66" s="43">
        <v>189.54</v>
      </c>
      <c r="AA66" s="420">
        <v>190.16</v>
      </c>
      <c r="AB66" s="105">
        <v>182564900</v>
      </c>
      <c r="AC66" s="272">
        <v>189.18</v>
      </c>
      <c r="AD66" s="2">
        <f t="shared" si="0"/>
        <v>2.4300000000000068</v>
      </c>
      <c r="AE66" s="148">
        <f t="shared" si="1"/>
        <v>-1.8062908751167783E-2</v>
      </c>
    </row>
    <row r="67" spans="23:31" x14ac:dyDescent="0.25">
      <c r="W67" s="104">
        <v>42401</v>
      </c>
      <c r="X67" s="420">
        <v>192.53</v>
      </c>
      <c r="Y67" s="43">
        <v>194.58</v>
      </c>
      <c r="Z67" s="43">
        <v>191.84</v>
      </c>
      <c r="AA67" s="420">
        <v>193.65</v>
      </c>
      <c r="AB67" s="105">
        <v>136061600</v>
      </c>
      <c r="AC67" s="272">
        <v>192.66</v>
      </c>
      <c r="AD67" s="2">
        <f t="shared" si="0"/>
        <v>2.7400000000000091</v>
      </c>
      <c r="AE67" s="148">
        <f t="shared" si="1"/>
        <v>-3.6320240751308575E-4</v>
      </c>
    </row>
    <row r="68" spans="23:31" x14ac:dyDescent="0.25">
      <c r="W68" s="104">
        <v>42398</v>
      </c>
      <c r="X68" s="12">
        <v>190.02</v>
      </c>
      <c r="Y68" s="43">
        <v>193.88</v>
      </c>
      <c r="Z68" s="43">
        <v>189.88</v>
      </c>
      <c r="AA68" s="12">
        <v>193.72</v>
      </c>
      <c r="AB68" s="105">
        <v>210529300</v>
      </c>
      <c r="AC68" s="272">
        <v>192.73</v>
      </c>
      <c r="AD68" s="2">
        <f>Y68-Z68</f>
        <v>4</v>
      </c>
      <c r="AE68" s="148" t="e">
        <f>AC68/AC69-1</f>
        <v>#DIV/0!</v>
      </c>
    </row>
    <row r="69" spans="23:31" x14ac:dyDescent="0.25">
      <c r="W69" s="236" t="s">
        <v>124</v>
      </c>
      <c r="X69" s="106"/>
      <c r="Y69" s="272"/>
      <c r="Z69" s="272"/>
      <c r="AA69" s="106"/>
      <c r="AB69" s="237"/>
      <c r="AC69" s="27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6:F18">
    <cfRule type="expression" dxfId="349" priority="15">
      <formula>F7&gt;0</formula>
    </cfRule>
    <cfRule type="expression" dxfId="348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6">
    <cfRule type="expression" dxfId="347" priority="7">
      <formula>F19&gt;0</formula>
    </cfRule>
    <cfRule type="expression" dxfId="346" priority="8">
      <formula>F19&lt;0</formula>
    </cfRule>
  </conditionalFormatting>
  <conditionalFormatting sqref="F19:F26">
    <cfRule type="expression" dxfId="345" priority="9">
      <formula>F19&gt;0</formula>
    </cfRule>
    <cfRule type="expression" dxfId="344" priority="10">
      <formula>F19&lt;0</formula>
    </cfRule>
  </conditionalFormatting>
  <conditionalFormatting sqref="H16:H26">
    <cfRule type="expression" dxfId="343" priority="5">
      <formula>H16&gt;0</formula>
    </cfRule>
    <cfRule type="expression" dxfId="342" priority="6">
      <formula>H16&lt;0</formula>
    </cfRule>
  </conditionalFormatting>
  <conditionalFormatting sqref="F12:F15">
    <cfRule type="expression" dxfId="341" priority="3">
      <formula>F12&gt;0</formula>
    </cfRule>
    <cfRule type="expression" dxfId="340" priority="4">
      <formula>F12&lt;0</formula>
    </cfRule>
  </conditionalFormatting>
  <conditionalFormatting sqref="H12:H15">
    <cfRule type="expression" dxfId="339" priority="1">
      <formula>H12&gt;0</formula>
    </cfRule>
    <cfRule type="expression" dxfId="338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3.7109375" style="96" customWidth="1"/>
    <col min="21" max="21" width="17.5703125" customWidth="1"/>
    <col min="23" max="23" width="16" style="3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116</v>
      </c>
      <c r="X1" s="103" t="s">
        <v>117</v>
      </c>
      <c r="Y1" s="112" t="s">
        <v>118</v>
      </c>
      <c r="Z1" s="112" t="s">
        <v>119</v>
      </c>
      <c r="AA1" s="103" t="s">
        <v>120</v>
      </c>
      <c r="AB1" s="103" t="s">
        <v>121</v>
      </c>
      <c r="AC1" s="273" t="s">
        <v>122</v>
      </c>
      <c r="AD1" s="13" t="s">
        <v>129</v>
      </c>
      <c r="AE1" s="13" t="s">
        <v>131</v>
      </c>
    </row>
    <row r="2" spans="1:40" x14ac:dyDescent="0.25">
      <c r="A2" s="6" t="s">
        <v>196</v>
      </c>
      <c r="B2" s="1">
        <v>42374</v>
      </c>
      <c r="C2" s="7">
        <v>30</v>
      </c>
      <c r="D2" s="47">
        <v>73.8</v>
      </c>
      <c r="E2" s="47">
        <v>0</v>
      </c>
      <c r="F2" s="47">
        <f t="shared" ref="F2:F7" si="0">C2*D2+E2</f>
        <v>2214</v>
      </c>
      <c r="G2" s="84">
        <v>42398</v>
      </c>
      <c r="H2" s="92">
        <v>30</v>
      </c>
      <c r="I2" s="47">
        <v>68.8</v>
      </c>
      <c r="J2" s="47">
        <v>0.04</v>
      </c>
      <c r="K2" s="47">
        <f t="shared" ref="K2:K7" si="1">I2*H2-J2</f>
        <v>2063.96</v>
      </c>
      <c r="L2" s="1">
        <v>42432</v>
      </c>
      <c r="M2" s="3">
        <v>31.2</v>
      </c>
      <c r="O2" s="13" t="s">
        <v>57</v>
      </c>
      <c r="Q2">
        <f>C11-H11</f>
        <v>0</v>
      </c>
      <c r="T2" s="95"/>
      <c r="W2" s="104">
        <v>42493</v>
      </c>
      <c r="X2" s="12">
        <v>66.94</v>
      </c>
      <c r="Y2" s="43">
        <v>67.39</v>
      </c>
      <c r="Z2" s="43">
        <v>66.540000000000006</v>
      </c>
      <c r="AA2" s="12">
        <v>67.02</v>
      </c>
      <c r="AB2" s="105">
        <v>3408800</v>
      </c>
      <c r="AC2" s="272">
        <v>67.02</v>
      </c>
      <c r="AD2" s="2">
        <f>Y2-Z2</f>
        <v>0.84999999999999432</v>
      </c>
      <c r="AE2" s="148">
        <f>AC2/AC3-1</f>
        <v>-1.4898688915376823E-3</v>
      </c>
    </row>
    <row r="3" spans="1:40" x14ac:dyDescent="0.25">
      <c r="A3" s="26" t="s">
        <v>71</v>
      </c>
      <c r="B3" s="1">
        <v>42375</v>
      </c>
      <c r="C3" s="7">
        <v>30</v>
      </c>
      <c r="D3" s="47">
        <v>69.3</v>
      </c>
      <c r="E3" s="47">
        <v>0</v>
      </c>
      <c r="F3" s="47">
        <f t="shared" si="0"/>
        <v>2079</v>
      </c>
      <c r="G3" s="1">
        <v>42416</v>
      </c>
      <c r="H3" s="7">
        <v>30</v>
      </c>
      <c r="I3" s="47">
        <v>61.3</v>
      </c>
      <c r="J3" s="47">
        <v>0.04</v>
      </c>
      <c r="K3" s="47">
        <f t="shared" si="1"/>
        <v>1838.96</v>
      </c>
      <c r="O3" s="13" t="s">
        <v>58</v>
      </c>
      <c r="Q3" s="252">
        <f>IF(Q2=0, Q4, (F11-K11-M11)/Q2)</f>
        <v>67.02</v>
      </c>
      <c r="T3" s="131"/>
      <c r="W3" s="104">
        <v>42492</v>
      </c>
      <c r="X3" s="12">
        <v>66.77</v>
      </c>
      <c r="Y3" s="43">
        <v>67.28</v>
      </c>
      <c r="Z3" s="43">
        <v>65.7</v>
      </c>
      <c r="AA3" s="12">
        <v>67.12</v>
      </c>
      <c r="AB3" s="105">
        <v>3870600</v>
      </c>
      <c r="AC3" s="272">
        <v>67.12</v>
      </c>
      <c r="AD3" s="2">
        <f>Y3-Z3</f>
        <v>1.5799999999999983</v>
      </c>
      <c r="AE3" s="148">
        <f>AC3/AC4-1</f>
        <v>4.4896737503743456E-3</v>
      </c>
      <c r="AN3" s="260"/>
    </row>
    <row r="4" spans="1:40" x14ac:dyDescent="0.25">
      <c r="B4" s="1">
        <v>42380</v>
      </c>
      <c r="C4" s="7">
        <v>30</v>
      </c>
      <c r="D4" s="47">
        <v>65.400000000000006</v>
      </c>
      <c r="E4" s="47">
        <v>0</v>
      </c>
      <c r="F4" s="47">
        <f t="shared" si="0"/>
        <v>1962.0000000000002</v>
      </c>
      <c r="G4" s="1">
        <v>42429</v>
      </c>
      <c r="H4" s="92">
        <v>30</v>
      </c>
      <c r="I4" s="47">
        <v>67.5</v>
      </c>
      <c r="J4" s="47">
        <v>0.04</v>
      </c>
      <c r="K4" s="47">
        <f t="shared" si="1"/>
        <v>2024.96</v>
      </c>
      <c r="O4" s="13" t="s">
        <v>66</v>
      </c>
      <c r="Q4" s="59">
        <v>67.02</v>
      </c>
      <c r="T4" s="131"/>
      <c r="W4" s="104">
        <v>42489</v>
      </c>
      <c r="X4" s="12">
        <v>70.42</v>
      </c>
      <c r="Y4" s="43">
        <v>72.010000000000005</v>
      </c>
      <c r="Z4" s="43">
        <v>66.040000000000006</v>
      </c>
      <c r="AA4" s="12">
        <v>66.819999999999993</v>
      </c>
      <c r="AB4" s="105">
        <v>8581700</v>
      </c>
      <c r="AC4" s="272">
        <v>66.819999999999993</v>
      </c>
      <c r="AD4" s="2">
        <f t="shared" ref="AD4:AD67" si="2">Y4-Z4</f>
        <v>5.9699999999999989</v>
      </c>
      <c r="AE4" s="148">
        <f t="shared" ref="AE4:AE67" si="3">AC4/AC5-1</f>
        <v>-6.9100027862914581E-2</v>
      </c>
      <c r="AK4" s="260"/>
      <c r="AN4" s="260"/>
    </row>
    <row r="5" spans="1:40" x14ac:dyDescent="0.25">
      <c r="B5" s="1">
        <v>42402</v>
      </c>
      <c r="C5" s="9">
        <v>30</v>
      </c>
      <c r="D5" s="50">
        <v>67.2</v>
      </c>
      <c r="E5" s="50">
        <v>0</v>
      </c>
      <c r="F5" s="50">
        <f t="shared" si="0"/>
        <v>2016</v>
      </c>
      <c r="G5" s="1">
        <v>42430</v>
      </c>
      <c r="H5" s="92">
        <v>30</v>
      </c>
      <c r="I5" s="47">
        <v>69.349999999999994</v>
      </c>
      <c r="J5" s="47">
        <v>0.05</v>
      </c>
      <c r="K5" s="47">
        <f t="shared" si="1"/>
        <v>2080.4499999999998</v>
      </c>
      <c r="O5" s="13" t="s">
        <v>67</v>
      </c>
      <c r="Q5" s="3">
        <f>Q4*Q2</f>
        <v>0</v>
      </c>
      <c r="W5" s="104">
        <v>42488</v>
      </c>
      <c r="X5" s="12">
        <v>71.88</v>
      </c>
      <c r="Y5" s="43">
        <v>73.59</v>
      </c>
      <c r="Z5" s="43">
        <v>71.31</v>
      </c>
      <c r="AA5" s="12">
        <v>71.78</v>
      </c>
      <c r="AB5" s="105">
        <v>4364900</v>
      </c>
      <c r="AC5" s="272">
        <v>71.78</v>
      </c>
      <c r="AD5" s="2">
        <f t="shared" si="2"/>
        <v>2.2800000000000011</v>
      </c>
      <c r="AE5" s="148">
        <f t="shared" si="3"/>
        <v>-7.4668141592919568E-3</v>
      </c>
      <c r="AK5" s="260"/>
      <c r="AN5" s="260"/>
    </row>
    <row r="6" spans="1:40" x14ac:dyDescent="0.25">
      <c r="B6" s="1">
        <v>42405</v>
      </c>
      <c r="C6" s="7">
        <v>30</v>
      </c>
      <c r="D6" s="47">
        <v>62.75</v>
      </c>
      <c r="E6" s="47">
        <v>0</v>
      </c>
      <c r="F6" s="47">
        <f t="shared" si="0"/>
        <v>1882.5</v>
      </c>
      <c r="G6" s="1">
        <v>42433</v>
      </c>
      <c r="H6" s="92">
        <v>30</v>
      </c>
      <c r="I6" s="47">
        <v>73.45</v>
      </c>
      <c r="J6" s="47">
        <v>0.05</v>
      </c>
      <c r="K6" s="47">
        <f t="shared" si="1"/>
        <v>2203.4499999999998</v>
      </c>
      <c r="O6" s="13" t="s">
        <v>64</v>
      </c>
      <c r="Q6" s="2">
        <f>Q3*Q2</f>
        <v>0</v>
      </c>
      <c r="W6" s="104">
        <v>42487</v>
      </c>
      <c r="X6" s="12">
        <v>68.680000000000007</v>
      </c>
      <c r="Y6" s="43">
        <v>72.84</v>
      </c>
      <c r="Z6" s="43">
        <v>68.48</v>
      </c>
      <c r="AA6" s="12">
        <v>72.319999999999993</v>
      </c>
      <c r="AB6" s="105">
        <v>6346900</v>
      </c>
      <c r="AC6" s="272">
        <v>72.319999999999993</v>
      </c>
      <c r="AD6" s="2">
        <f t="shared" si="2"/>
        <v>4.3599999999999994</v>
      </c>
      <c r="AE6" s="148">
        <f t="shared" si="3"/>
        <v>8.6471408647139647E-3</v>
      </c>
    </row>
    <row r="7" spans="1:40" ht="15.75" x14ac:dyDescent="0.25">
      <c r="B7" s="1">
        <v>42429</v>
      </c>
      <c r="C7" s="7">
        <v>30</v>
      </c>
      <c r="D7" s="47">
        <v>66.75</v>
      </c>
      <c r="E7" s="47">
        <v>0</v>
      </c>
      <c r="F7" s="47">
        <f t="shared" si="0"/>
        <v>2002.5</v>
      </c>
      <c r="G7" s="1">
        <v>42440</v>
      </c>
      <c r="H7" s="92">
        <v>30</v>
      </c>
      <c r="I7" s="47">
        <v>72.55</v>
      </c>
      <c r="J7" s="47">
        <v>0.05</v>
      </c>
      <c r="K7" s="47">
        <f t="shared" si="1"/>
        <v>2176.4499999999998</v>
      </c>
      <c r="O7" s="13" t="s">
        <v>65</v>
      </c>
      <c r="Q7" s="2">
        <f>IF(Q2=0, K11+M11-F11,Q5-Q6)</f>
        <v>263.43000000000029</v>
      </c>
      <c r="R7" s="207"/>
      <c r="T7" s="95"/>
      <c r="W7" s="104">
        <v>42486</v>
      </c>
      <c r="X7" s="12">
        <v>71.34</v>
      </c>
      <c r="Y7" s="43">
        <v>72.5</v>
      </c>
      <c r="Z7" s="43">
        <v>71.03</v>
      </c>
      <c r="AA7" s="12">
        <v>71.7</v>
      </c>
      <c r="AB7" s="105">
        <v>2507500</v>
      </c>
      <c r="AC7" s="272">
        <v>71.7</v>
      </c>
      <c r="AD7" s="2">
        <f t="shared" si="2"/>
        <v>1.4699999999999989</v>
      </c>
      <c r="AE7" s="148">
        <f t="shared" si="3"/>
        <v>1.3857466063348367E-2</v>
      </c>
      <c r="AK7" s="260"/>
      <c r="AN7" s="260"/>
    </row>
    <row r="8" spans="1:40" x14ac:dyDescent="0.25">
      <c r="C8" s="4"/>
      <c r="D8" s="3"/>
      <c r="E8" s="3"/>
      <c r="F8" s="3"/>
      <c r="H8" s="4"/>
      <c r="I8" s="3"/>
      <c r="J8" s="3"/>
      <c r="K8" s="3"/>
      <c r="O8" s="13" t="s">
        <v>90</v>
      </c>
      <c r="P8"/>
      <c r="Q8" s="148">
        <f>(Q4-Q3)/Q3</f>
        <v>0</v>
      </c>
      <c r="W8" s="104">
        <v>42485</v>
      </c>
      <c r="X8" s="12">
        <v>71.03</v>
      </c>
      <c r="Y8" s="43">
        <v>71.47</v>
      </c>
      <c r="Z8" s="43">
        <v>70.010000000000005</v>
      </c>
      <c r="AA8" s="12">
        <v>70.72</v>
      </c>
      <c r="AB8" s="105">
        <v>2584600</v>
      </c>
      <c r="AC8" s="272">
        <v>70.72</v>
      </c>
      <c r="AD8" s="2">
        <f t="shared" si="2"/>
        <v>1.4599999999999937</v>
      </c>
      <c r="AE8" s="148">
        <f t="shared" si="3"/>
        <v>-1.0909090909090979E-2</v>
      </c>
    </row>
    <row r="9" spans="1:40" x14ac:dyDescent="0.25">
      <c r="W9" s="104">
        <v>42482</v>
      </c>
      <c r="X9" s="12">
        <v>71.58</v>
      </c>
      <c r="Y9" s="43">
        <v>72.150000000000006</v>
      </c>
      <c r="Z9" s="43">
        <v>70.56</v>
      </c>
      <c r="AA9" s="12">
        <v>71.5</v>
      </c>
      <c r="AB9" s="105">
        <v>2640800</v>
      </c>
      <c r="AC9" s="272">
        <v>71.5</v>
      </c>
      <c r="AD9" s="2">
        <f t="shared" si="2"/>
        <v>1.5900000000000034</v>
      </c>
      <c r="AE9" s="148">
        <f t="shared" si="3"/>
        <v>-2.6502999023573226E-3</v>
      </c>
      <c r="AK9" s="260"/>
      <c r="AN9" s="260"/>
    </row>
    <row r="10" spans="1:40" ht="12.75" customHeight="1" x14ac:dyDescent="0.25">
      <c r="W10" s="104">
        <v>42481</v>
      </c>
      <c r="X10" s="12">
        <v>72.59</v>
      </c>
      <c r="Y10" s="43">
        <v>72.790000000000006</v>
      </c>
      <c r="Z10" s="43">
        <v>71.069999999999993</v>
      </c>
      <c r="AA10" s="12">
        <v>71.69</v>
      </c>
      <c r="AB10" s="105">
        <v>2908200</v>
      </c>
      <c r="AC10" s="272">
        <v>71.69</v>
      </c>
      <c r="AD10" s="2">
        <f t="shared" si="2"/>
        <v>1.7200000000000131</v>
      </c>
      <c r="AE10" s="148">
        <f t="shared" si="3"/>
        <v>-1.5788028555738687E-2</v>
      </c>
    </row>
    <row r="11" spans="1:40" x14ac:dyDescent="0.25">
      <c r="A11" s="35" t="s">
        <v>81</v>
      </c>
      <c r="B11" s="16"/>
      <c r="C11" s="16">
        <f>SUM(C2:C8)</f>
        <v>180</v>
      </c>
      <c r="D11" s="16"/>
      <c r="E11" s="16"/>
      <c r="F11" s="21">
        <f>SUM(F2:F8)</f>
        <v>12156</v>
      </c>
      <c r="G11" s="21"/>
      <c r="H11" s="82">
        <f>SUM(H2:H7)</f>
        <v>180</v>
      </c>
      <c r="I11" s="21"/>
      <c r="J11" s="21"/>
      <c r="K11" s="21">
        <f>SUM(K2:K7)</f>
        <v>12388.23</v>
      </c>
      <c r="L11" s="21"/>
      <c r="M11" s="21">
        <f>SUM(M2:M6)</f>
        <v>31.2</v>
      </c>
      <c r="W11" s="104">
        <v>42480</v>
      </c>
      <c r="X11" s="12">
        <v>71.84</v>
      </c>
      <c r="Y11" s="43">
        <v>73.510000000000005</v>
      </c>
      <c r="Z11" s="43">
        <v>70.89</v>
      </c>
      <c r="AA11" s="12">
        <v>72.84</v>
      </c>
      <c r="AB11" s="105">
        <v>3106400</v>
      </c>
      <c r="AC11" s="272">
        <v>72.84</v>
      </c>
      <c r="AD11" s="2">
        <f t="shared" si="2"/>
        <v>2.6200000000000045</v>
      </c>
      <c r="AE11" s="148">
        <f t="shared" si="3"/>
        <v>8.4452443582998526E-3</v>
      </c>
      <c r="AK11" s="260"/>
      <c r="AN11" s="260"/>
    </row>
    <row r="12" spans="1:40" x14ac:dyDescent="0.25">
      <c r="W12" s="104">
        <v>42479</v>
      </c>
      <c r="X12" s="12">
        <v>75.150000000000006</v>
      </c>
      <c r="Y12" s="43">
        <v>75.150000000000006</v>
      </c>
      <c r="Z12" s="43">
        <v>71.88</v>
      </c>
      <c r="AA12" s="12">
        <v>72.23</v>
      </c>
      <c r="AB12" s="105">
        <v>3744300</v>
      </c>
      <c r="AC12" s="272">
        <v>72.23</v>
      </c>
      <c r="AD12" s="2">
        <f t="shared" si="2"/>
        <v>3.2700000000000102</v>
      </c>
      <c r="AE12" s="148">
        <f t="shared" si="3"/>
        <v>-3.3583088038533493E-2</v>
      </c>
    </row>
    <row r="13" spans="1:40" x14ac:dyDescent="0.25">
      <c r="W13" s="104">
        <v>42478</v>
      </c>
      <c r="X13" s="12">
        <v>74.400000000000006</v>
      </c>
      <c r="Y13" s="43">
        <v>75.209999999999994</v>
      </c>
      <c r="Z13" s="43">
        <v>73.900000000000006</v>
      </c>
      <c r="AA13" s="12">
        <v>74.739999999999995</v>
      </c>
      <c r="AB13" s="105">
        <v>2339100</v>
      </c>
      <c r="AC13" s="272">
        <v>74.739999999999995</v>
      </c>
      <c r="AD13" s="2">
        <f t="shared" si="2"/>
        <v>1.3099999999999881</v>
      </c>
      <c r="AE13" s="148">
        <f t="shared" si="3"/>
        <v>-4.2632560618173221E-3</v>
      </c>
      <c r="AK13" s="260"/>
      <c r="AN13" s="260"/>
    </row>
    <row r="14" spans="1:40" x14ac:dyDescent="0.25">
      <c r="B14" s="209" t="s">
        <v>116</v>
      </c>
      <c r="C14" s="209" t="s">
        <v>159</v>
      </c>
      <c r="D14" s="210" t="s">
        <v>158</v>
      </c>
      <c r="E14" s="212" t="s">
        <v>160</v>
      </c>
      <c r="F14" s="212" t="s">
        <v>65</v>
      </c>
      <c r="G14" s="250" t="s">
        <v>164</v>
      </c>
      <c r="H14" s="250" t="s">
        <v>90</v>
      </c>
      <c r="I14" s="250" t="s">
        <v>170</v>
      </c>
      <c r="T14" s="94"/>
      <c r="U14" s="13"/>
      <c r="W14" s="104">
        <v>42475</v>
      </c>
      <c r="X14" s="12">
        <v>76.64</v>
      </c>
      <c r="Y14" s="43">
        <v>77.16</v>
      </c>
      <c r="Z14" s="43">
        <v>74.95</v>
      </c>
      <c r="AA14" s="12">
        <v>75.06</v>
      </c>
      <c r="AB14" s="105">
        <v>3251100</v>
      </c>
      <c r="AC14" s="272">
        <v>75.06</v>
      </c>
      <c r="AD14" s="2">
        <f t="shared" si="2"/>
        <v>2.2099999999999937</v>
      </c>
      <c r="AE14" s="148">
        <f t="shared" si="3"/>
        <v>-2.2274325908557935E-2</v>
      </c>
    </row>
    <row r="15" spans="1:40" x14ac:dyDescent="0.25">
      <c r="B15" s="211">
        <v>42374</v>
      </c>
      <c r="C15" s="12">
        <v>30</v>
      </c>
      <c r="D15" s="43">
        <v>73.8</v>
      </c>
      <c r="E15" s="43">
        <v>73.290000000000006</v>
      </c>
      <c r="F15" s="43">
        <f>C15*(E15-D15)</f>
        <v>-15.299999999999727</v>
      </c>
      <c r="G15" s="43">
        <f>D15*C15</f>
        <v>2214</v>
      </c>
      <c r="H15" s="257">
        <f>(E15-D15)/D15</f>
        <v>-6.9105691056909335E-3</v>
      </c>
      <c r="I15" s="43"/>
      <c r="W15" s="104">
        <v>42474</v>
      </c>
      <c r="X15" s="12">
        <v>75.89</v>
      </c>
      <c r="Y15" s="43">
        <v>76.900000000000006</v>
      </c>
      <c r="Z15" s="43">
        <v>74.59</v>
      </c>
      <c r="AA15" s="12">
        <v>76.77</v>
      </c>
      <c r="AB15" s="105">
        <v>2421900</v>
      </c>
      <c r="AC15" s="272">
        <v>76.77</v>
      </c>
      <c r="AD15" s="2">
        <f t="shared" si="2"/>
        <v>2.3100000000000023</v>
      </c>
      <c r="AE15" s="148">
        <f t="shared" si="3"/>
        <v>-3.8925652004671019E-3</v>
      </c>
      <c r="AK15" s="260"/>
      <c r="AN15" s="260"/>
    </row>
    <row r="16" spans="1:40" x14ac:dyDescent="0.25">
      <c r="B16" s="211">
        <v>42375</v>
      </c>
      <c r="C16" s="291">
        <v>60</v>
      </c>
      <c r="D16" s="263">
        <v>71.55</v>
      </c>
      <c r="E16" s="376">
        <v>69.150000000000006</v>
      </c>
      <c r="F16" s="43">
        <f t="shared" ref="F16:F17" si="4">C16*(E16-D16)</f>
        <v>-143.99999999999949</v>
      </c>
      <c r="G16" s="43">
        <f t="shared" ref="G16:G17" si="5">D16*C16</f>
        <v>4293</v>
      </c>
      <c r="H16" s="257">
        <f t="shared" ref="H16:H17" si="6">(E16-D16)/D16</f>
        <v>-3.3542976939203238E-2</v>
      </c>
      <c r="I16" s="43"/>
      <c r="W16" s="104">
        <v>42473</v>
      </c>
      <c r="X16" s="12">
        <v>75.260000000000005</v>
      </c>
      <c r="Y16" s="43">
        <v>77.22</v>
      </c>
      <c r="Z16" s="43">
        <v>75</v>
      </c>
      <c r="AA16" s="12">
        <v>77.069999999999993</v>
      </c>
      <c r="AB16" s="105">
        <v>2003200</v>
      </c>
      <c r="AC16" s="272">
        <v>77.069999999999993</v>
      </c>
      <c r="AD16" s="2">
        <f t="shared" si="2"/>
        <v>2.2199999999999989</v>
      </c>
      <c r="AE16" s="148">
        <f t="shared" si="3"/>
        <v>3.2556270096463003E-2</v>
      </c>
    </row>
    <row r="17" spans="2:40" x14ac:dyDescent="0.25">
      <c r="B17" s="211">
        <v>42380</v>
      </c>
      <c r="C17" s="314">
        <v>90</v>
      </c>
      <c r="D17" s="376">
        <v>69.5</v>
      </c>
      <c r="E17" s="376">
        <v>66.05</v>
      </c>
      <c r="F17" s="43">
        <f t="shared" si="4"/>
        <v>-310.50000000000023</v>
      </c>
      <c r="G17" s="43">
        <f t="shared" si="5"/>
        <v>6255</v>
      </c>
      <c r="H17" s="257">
        <f t="shared" si="6"/>
        <v>-4.9640287769784214E-2</v>
      </c>
      <c r="I17" s="43"/>
      <c r="W17" s="104">
        <v>42472</v>
      </c>
      <c r="X17" s="12">
        <v>76.23</v>
      </c>
      <c r="Y17" s="43">
        <v>76.349999999999994</v>
      </c>
      <c r="Z17" s="43">
        <v>73.66</v>
      </c>
      <c r="AA17" s="12">
        <v>74.64</v>
      </c>
      <c r="AB17" s="105">
        <v>3766900</v>
      </c>
      <c r="AC17" s="272">
        <v>74.64</v>
      </c>
      <c r="AD17" s="2">
        <f t="shared" si="2"/>
        <v>2.6899999999999977</v>
      </c>
      <c r="AE17" s="148">
        <f t="shared" si="3"/>
        <v>-1.8798475088734001E-2</v>
      </c>
      <c r="AK17" s="260"/>
      <c r="AN17" s="260"/>
    </row>
    <row r="18" spans="2:40" x14ac:dyDescent="0.25">
      <c r="B18" s="211">
        <v>42398</v>
      </c>
      <c r="C18" s="291">
        <v>60</v>
      </c>
      <c r="D18" s="263">
        <v>69.849999999999994</v>
      </c>
      <c r="E18" s="376">
        <v>68.8</v>
      </c>
      <c r="F18" s="43">
        <f t="shared" ref="F18:F27" si="7">C18*(E18-D18)</f>
        <v>-62.999999999999829</v>
      </c>
      <c r="G18" s="43">
        <f t="shared" ref="G18:G27" si="8">D18*C18</f>
        <v>4191</v>
      </c>
      <c r="H18" s="257">
        <f t="shared" ref="H18:H27" si="9">(E18-D18)/D18</f>
        <v>-1.5032211882605544E-2</v>
      </c>
      <c r="I18" s="43"/>
      <c r="W18" s="104">
        <v>42471</v>
      </c>
      <c r="X18" s="12">
        <v>77.73</v>
      </c>
      <c r="Y18" s="43">
        <v>78</v>
      </c>
      <c r="Z18" s="43">
        <v>76.02</v>
      </c>
      <c r="AA18" s="12">
        <v>76.069999999999993</v>
      </c>
      <c r="AB18" s="105">
        <v>2001700</v>
      </c>
      <c r="AC18" s="272">
        <v>76.069999999999993</v>
      </c>
      <c r="AD18" s="2">
        <f t="shared" si="2"/>
        <v>1.980000000000004</v>
      </c>
      <c r="AE18" s="148">
        <f t="shared" si="3"/>
        <v>-1.6675284384695011E-2</v>
      </c>
    </row>
    <row r="19" spans="2:40" x14ac:dyDescent="0.25">
      <c r="B19" s="211">
        <v>42402</v>
      </c>
      <c r="C19" s="314">
        <v>90</v>
      </c>
      <c r="D19" s="376">
        <v>68.97</v>
      </c>
      <c r="E19" s="376">
        <v>66.48</v>
      </c>
      <c r="F19" s="43">
        <f t="shared" si="7"/>
        <v>-224.09999999999954</v>
      </c>
      <c r="G19" s="43">
        <f t="shared" si="8"/>
        <v>6207.3</v>
      </c>
      <c r="H19" s="257">
        <f t="shared" si="9"/>
        <v>-3.6102653327533638E-2</v>
      </c>
      <c r="I19" s="43"/>
      <c r="W19" s="104">
        <v>42468</v>
      </c>
      <c r="X19" s="12">
        <v>78</v>
      </c>
      <c r="Y19" s="43">
        <v>78.11</v>
      </c>
      <c r="Z19" s="43">
        <v>76.599999999999994</v>
      </c>
      <c r="AA19" s="12">
        <v>77.36</v>
      </c>
      <c r="AB19" s="105">
        <v>4373400</v>
      </c>
      <c r="AC19" s="272">
        <v>77.36</v>
      </c>
      <c r="AD19" s="2">
        <f t="shared" si="2"/>
        <v>1.5100000000000051</v>
      </c>
      <c r="AE19" s="148">
        <f t="shared" si="3"/>
        <v>6.467468632775919E-4</v>
      </c>
      <c r="AK19" s="260"/>
      <c r="AN19" s="260"/>
    </row>
    <row r="20" spans="2:40" x14ac:dyDescent="0.25">
      <c r="B20" s="211">
        <v>42405</v>
      </c>
      <c r="C20" s="314">
        <v>120</v>
      </c>
      <c r="D20" s="376">
        <v>67.412800000000004</v>
      </c>
      <c r="E20" s="376">
        <v>61.91</v>
      </c>
      <c r="F20" s="43">
        <f t="shared" si="7"/>
        <v>-660.33600000000092</v>
      </c>
      <c r="G20" s="43">
        <f t="shared" si="8"/>
        <v>8089.5360000000001</v>
      </c>
      <c r="H20" s="257">
        <f t="shared" si="9"/>
        <v>-8.1628414781762623E-2</v>
      </c>
      <c r="I20" s="43"/>
      <c r="W20" s="104">
        <v>42467</v>
      </c>
      <c r="X20" s="12">
        <v>77.58</v>
      </c>
      <c r="Y20" s="43">
        <v>77.72</v>
      </c>
      <c r="Z20" s="43">
        <v>76.569999999999993</v>
      </c>
      <c r="AA20" s="12">
        <v>77.31</v>
      </c>
      <c r="AB20" s="105">
        <v>4492100</v>
      </c>
      <c r="AC20" s="272">
        <v>77.31</v>
      </c>
      <c r="AD20" s="2">
        <f t="shared" si="2"/>
        <v>1.1500000000000057</v>
      </c>
      <c r="AE20" s="148">
        <f t="shared" si="3"/>
        <v>-1.1507479861910141E-2</v>
      </c>
    </row>
    <row r="21" spans="2:40" x14ac:dyDescent="0.25">
      <c r="B21" s="211">
        <v>42415</v>
      </c>
      <c r="C21" s="314">
        <v>120</v>
      </c>
      <c r="D21" s="376">
        <v>67.412800000000004</v>
      </c>
      <c r="E21" s="376">
        <v>57.63</v>
      </c>
      <c r="F21" s="43">
        <f t="shared" si="7"/>
        <v>-1173.9360000000001</v>
      </c>
      <c r="G21" s="43">
        <f t="shared" si="8"/>
        <v>8089.5360000000001</v>
      </c>
      <c r="H21" s="257">
        <f t="shared" si="9"/>
        <v>-0.14511784112216081</v>
      </c>
      <c r="I21" s="43"/>
      <c r="W21" s="104">
        <v>42466</v>
      </c>
      <c r="X21" s="12">
        <v>76.87</v>
      </c>
      <c r="Y21" s="43">
        <v>78.45</v>
      </c>
      <c r="Z21" s="43">
        <v>75.22</v>
      </c>
      <c r="AA21" s="12">
        <v>78.209999999999994</v>
      </c>
      <c r="AB21" s="105">
        <v>2527400</v>
      </c>
      <c r="AC21" s="272">
        <v>78.209999999999994</v>
      </c>
      <c r="AD21" s="2">
        <f t="shared" si="2"/>
        <v>3.230000000000004</v>
      </c>
      <c r="AE21" s="148">
        <f t="shared" si="3"/>
        <v>1.4791747761774943E-2</v>
      </c>
      <c r="AK21" s="260"/>
      <c r="AN21" s="260"/>
    </row>
    <row r="22" spans="2:40" x14ac:dyDescent="0.25">
      <c r="B22" s="211">
        <v>42416</v>
      </c>
      <c r="C22" s="314">
        <v>90</v>
      </c>
      <c r="D22" s="376">
        <v>69.45</v>
      </c>
      <c r="E22" s="376">
        <v>61.44</v>
      </c>
      <c r="F22" s="43">
        <f t="shared" si="7"/>
        <v>-720.90000000000043</v>
      </c>
      <c r="G22" s="43">
        <f t="shared" si="8"/>
        <v>6250.5</v>
      </c>
      <c r="H22" s="257">
        <f t="shared" si="9"/>
        <v>-0.11533477321814262</v>
      </c>
      <c r="I22" s="43"/>
      <c r="W22" s="104">
        <v>42465</v>
      </c>
      <c r="X22" s="12">
        <v>76.45</v>
      </c>
      <c r="Y22" s="43">
        <v>77.38</v>
      </c>
      <c r="Z22" s="43">
        <v>76.14</v>
      </c>
      <c r="AA22" s="12">
        <v>77.069999999999993</v>
      </c>
      <c r="AB22" s="105">
        <v>2072800</v>
      </c>
      <c r="AC22" s="272">
        <v>77.069999999999993</v>
      </c>
      <c r="AD22" s="2">
        <f t="shared" si="2"/>
        <v>1.2399999999999949</v>
      </c>
      <c r="AE22" s="148">
        <f t="shared" si="3"/>
        <v>-5.5483870967742988E-3</v>
      </c>
    </row>
    <row r="23" spans="2:40" x14ac:dyDescent="0.25">
      <c r="B23" s="211">
        <v>42429</v>
      </c>
      <c r="C23" s="314">
        <v>90</v>
      </c>
      <c r="D23" s="376">
        <v>69.201300000000003</v>
      </c>
      <c r="E23" s="376">
        <v>66.45</v>
      </c>
      <c r="F23" s="43">
        <f t="shared" si="7"/>
        <v>-247.61700000000005</v>
      </c>
      <c r="G23" s="43">
        <f t="shared" si="8"/>
        <v>6228.1170000000002</v>
      </c>
      <c r="H23" s="257">
        <f t="shared" si="9"/>
        <v>-3.9757923622822121E-2</v>
      </c>
      <c r="I23" s="43"/>
      <c r="W23" s="104">
        <v>42464</v>
      </c>
      <c r="X23" s="12">
        <v>78.36</v>
      </c>
      <c r="Y23" s="43">
        <v>78.459999999999994</v>
      </c>
      <c r="Z23" s="43">
        <v>76.44</v>
      </c>
      <c r="AA23" s="12">
        <v>77.5</v>
      </c>
      <c r="AB23" s="105">
        <v>2054100</v>
      </c>
      <c r="AC23" s="272">
        <v>77.5</v>
      </c>
      <c r="AD23" s="2">
        <f t="shared" si="2"/>
        <v>2.019999999999996</v>
      </c>
      <c r="AE23" s="148">
        <f t="shared" si="3"/>
        <v>-8.6978766948069275E-3</v>
      </c>
      <c r="AK23" s="260"/>
    </row>
    <row r="24" spans="2:40" x14ac:dyDescent="0.25">
      <c r="B24" s="211">
        <v>42430</v>
      </c>
      <c r="C24" s="291">
        <v>60</v>
      </c>
      <c r="D24" s="263">
        <v>69.127700000000004</v>
      </c>
      <c r="E24" s="43">
        <v>70.400000000000006</v>
      </c>
      <c r="F24" s="43">
        <f t="shared" si="7"/>
        <v>76.338000000000079</v>
      </c>
      <c r="G24" s="43">
        <f t="shared" si="8"/>
        <v>4147.6620000000003</v>
      </c>
      <c r="H24" s="257">
        <f t="shared" si="9"/>
        <v>1.8405067722490422E-2</v>
      </c>
      <c r="I24" s="43"/>
      <c r="W24" s="104">
        <v>42461</v>
      </c>
      <c r="X24" s="12">
        <v>77.16</v>
      </c>
      <c r="Y24" s="43">
        <v>78.23</v>
      </c>
      <c r="Z24" s="43">
        <v>76.319999999999993</v>
      </c>
      <c r="AA24" s="12">
        <v>78.180000000000007</v>
      </c>
      <c r="AB24" s="105">
        <v>2013900</v>
      </c>
      <c r="AC24" s="272">
        <v>78.180000000000007</v>
      </c>
      <c r="AD24" s="2">
        <f t="shared" si="2"/>
        <v>1.9100000000000108</v>
      </c>
      <c r="AE24" s="148">
        <f t="shared" si="3"/>
        <v>3.5943517329910524E-3</v>
      </c>
    </row>
    <row r="25" spans="2:40" x14ac:dyDescent="0.25">
      <c r="B25" s="211">
        <v>42431</v>
      </c>
      <c r="C25" s="12">
        <v>60</v>
      </c>
      <c r="D25" s="43">
        <v>69.127799999999993</v>
      </c>
      <c r="E25" s="43">
        <v>68.98</v>
      </c>
      <c r="F25" s="43">
        <f t="shared" si="7"/>
        <v>-8.8679999999993697</v>
      </c>
      <c r="G25" s="43">
        <f t="shared" si="8"/>
        <v>4147.6679999999997</v>
      </c>
      <c r="H25" s="257">
        <f t="shared" si="9"/>
        <v>-2.1380689100476149E-3</v>
      </c>
      <c r="I25" s="43"/>
      <c r="W25" s="104">
        <v>42460</v>
      </c>
      <c r="X25" s="12">
        <v>77.61</v>
      </c>
      <c r="Y25" s="43">
        <v>78.290000000000006</v>
      </c>
      <c r="Z25" s="43">
        <v>77.31</v>
      </c>
      <c r="AA25" s="12">
        <v>77.900000000000006</v>
      </c>
      <c r="AB25" s="105">
        <v>2944400</v>
      </c>
      <c r="AC25" s="272">
        <v>77.900000000000006</v>
      </c>
      <c r="AD25" s="2">
        <f t="shared" si="2"/>
        <v>0.98000000000000398</v>
      </c>
      <c r="AE25" s="148">
        <f t="shared" si="3"/>
        <v>6.4226075786777415E-4</v>
      </c>
    </row>
    <row r="26" spans="2:40" x14ac:dyDescent="0.25">
      <c r="B26" s="211">
        <v>42432</v>
      </c>
      <c r="C26" s="291">
        <v>60</v>
      </c>
      <c r="D26" s="263">
        <v>68.607799999999997</v>
      </c>
      <c r="E26" s="43">
        <v>70.099999999999994</v>
      </c>
      <c r="F26" s="43">
        <f t="shared" si="7"/>
        <v>89.531999999999812</v>
      </c>
      <c r="G26" s="43">
        <f t="shared" si="8"/>
        <v>4116.4679999999998</v>
      </c>
      <c r="H26" s="257">
        <f t="shared" si="9"/>
        <v>2.1749713589416901E-2</v>
      </c>
      <c r="I26" s="43" t="s">
        <v>223</v>
      </c>
      <c r="W26" s="104">
        <v>42459</v>
      </c>
      <c r="X26" s="12">
        <v>76.989999999999995</v>
      </c>
      <c r="Y26" s="43">
        <v>78.22</v>
      </c>
      <c r="Z26" s="43">
        <v>76.8</v>
      </c>
      <c r="AA26" s="12">
        <v>77.849999999999994</v>
      </c>
      <c r="AB26" s="105">
        <v>2680100</v>
      </c>
      <c r="AC26" s="272">
        <v>77.849999999999994</v>
      </c>
      <c r="AD26" s="2">
        <f t="shared" si="2"/>
        <v>1.4200000000000017</v>
      </c>
      <c r="AE26" s="148">
        <f t="shared" si="3"/>
        <v>1.8046292663789654E-2</v>
      </c>
    </row>
    <row r="27" spans="2:40" x14ac:dyDescent="0.25">
      <c r="B27" s="211">
        <v>42433</v>
      </c>
      <c r="C27" s="12">
        <v>30</v>
      </c>
      <c r="D27" s="43">
        <v>63.767299999999999</v>
      </c>
      <c r="E27" s="43">
        <v>73.010000000000005</v>
      </c>
      <c r="F27" s="43">
        <f t="shared" si="7"/>
        <v>277.28100000000018</v>
      </c>
      <c r="G27" s="43">
        <f t="shared" si="8"/>
        <v>1913.019</v>
      </c>
      <c r="H27" s="257">
        <f t="shared" si="9"/>
        <v>0.14494419553595661</v>
      </c>
      <c r="I27" s="43"/>
      <c r="W27" s="104">
        <v>42458</v>
      </c>
      <c r="X27" s="12">
        <v>74.510000000000005</v>
      </c>
      <c r="Y27" s="43">
        <v>76.88</v>
      </c>
      <c r="Z27" s="43">
        <v>73.61</v>
      </c>
      <c r="AA27" s="12">
        <v>76.47</v>
      </c>
      <c r="AB27" s="105">
        <v>4267400</v>
      </c>
      <c r="AC27" s="272">
        <v>76.47</v>
      </c>
      <c r="AD27" s="2">
        <f t="shared" si="2"/>
        <v>3.269999999999996</v>
      </c>
      <c r="AE27" s="148">
        <f t="shared" si="3"/>
        <v>-5.8502340093604666E-3</v>
      </c>
    </row>
    <row r="28" spans="2:40" x14ac:dyDescent="0.25">
      <c r="B28" s="211">
        <v>42440</v>
      </c>
      <c r="C28" s="12">
        <v>0</v>
      </c>
      <c r="D28" s="43"/>
      <c r="E28" s="43"/>
      <c r="F28" s="43">
        <v>263.43</v>
      </c>
      <c r="G28" s="43"/>
      <c r="H28" s="257"/>
      <c r="I28" s="43"/>
      <c r="W28" s="104">
        <v>42457</v>
      </c>
      <c r="X28" s="12">
        <v>76.44</v>
      </c>
      <c r="Y28" s="43">
        <v>77.180000000000007</v>
      </c>
      <c r="Z28" s="43">
        <v>75.72</v>
      </c>
      <c r="AA28" s="12">
        <v>76.92</v>
      </c>
      <c r="AB28" s="105">
        <v>2111300</v>
      </c>
      <c r="AC28" s="272">
        <v>76.92</v>
      </c>
      <c r="AD28" s="2">
        <f t="shared" si="2"/>
        <v>1.460000000000008</v>
      </c>
      <c r="AE28" s="148">
        <f t="shared" si="3"/>
        <v>9.4488188976378229E-3</v>
      </c>
    </row>
    <row r="29" spans="2:40" x14ac:dyDescent="0.25">
      <c r="B29" s="211"/>
      <c r="C29" s="12"/>
      <c r="D29" s="43"/>
      <c r="E29" s="43"/>
      <c r="F29" s="43"/>
      <c r="G29" s="43"/>
      <c r="H29" s="257"/>
      <c r="I29" s="43"/>
      <c r="W29" s="104">
        <v>42453</v>
      </c>
      <c r="X29" s="12">
        <v>75.569999999999993</v>
      </c>
      <c r="Y29" s="43">
        <v>76.239999999999995</v>
      </c>
      <c r="Z29" s="43">
        <v>75.010000000000005</v>
      </c>
      <c r="AA29" s="12">
        <v>76.2</v>
      </c>
      <c r="AB29" s="105">
        <v>2282000</v>
      </c>
      <c r="AC29" s="272">
        <v>76.2</v>
      </c>
      <c r="AD29" s="2">
        <f t="shared" si="2"/>
        <v>1.2299999999999898</v>
      </c>
      <c r="AE29" s="148">
        <f t="shared" si="3"/>
        <v>-1.3106159895149849E-3</v>
      </c>
    </row>
    <row r="30" spans="2:40" x14ac:dyDescent="0.25">
      <c r="B30" s="211"/>
      <c r="C30" s="12"/>
      <c r="D30" s="43"/>
      <c r="E30" s="43"/>
      <c r="F30" s="43"/>
      <c r="G30" s="43"/>
      <c r="H30" s="257"/>
      <c r="I30" s="43"/>
      <c r="W30" s="104">
        <v>42452</v>
      </c>
      <c r="X30" s="12">
        <v>76.45</v>
      </c>
      <c r="Y30" s="43">
        <v>76.72</v>
      </c>
      <c r="Z30" s="43">
        <v>75.83</v>
      </c>
      <c r="AA30" s="12">
        <v>76.3</v>
      </c>
      <c r="AB30" s="105">
        <v>2935500</v>
      </c>
      <c r="AC30" s="272">
        <v>76.3</v>
      </c>
      <c r="AD30" s="2">
        <f t="shared" si="2"/>
        <v>0.89000000000000057</v>
      </c>
      <c r="AE30" s="148">
        <f t="shared" si="3"/>
        <v>-7.6732995187931419E-3</v>
      </c>
    </row>
    <row r="31" spans="2:40" x14ac:dyDescent="0.25">
      <c r="B31" s="211"/>
      <c r="C31" s="12"/>
      <c r="D31" s="43"/>
      <c r="E31" s="43"/>
      <c r="F31" s="43"/>
      <c r="G31" s="43"/>
      <c r="H31" s="257"/>
      <c r="I31" s="43"/>
      <c r="W31" s="104">
        <v>42451</v>
      </c>
      <c r="X31" s="12">
        <v>76.099999999999994</v>
      </c>
      <c r="Y31" s="43">
        <v>77</v>
      </c>
      <c r="Z31" s="43">
        <v>75.61</v>
      </c>
      <c r="AA31" s="12">
        <v>76.89</v>
      </c>
      <c r="AB31" s="105">
        <v>2420200</v>
      </c>
      <c r="AC31" s="272">
        <v>76.89</v>
      </c>
      <c r="AD31" s="2">
        <f t="shared" si="2"/>
        <v>1.3900000000000006</v>
      </c>
      <c r="AE31" s="148">
        <f t="shared" si="3"/>
        <v>-4.1445408625824243E-3</v>
      </c>
    </row>
    <row r="32" spans="2:40" x14ac:dyDescent="0.25">
      <c r="B32" s="211"/>
      <c r="C32" s="12"/>
      <c r="D32" s="43"/>
      <c r="E32" s="43"/>
      <c r="F32" s="43"/>
      <c r="G32" s="43"/>
      <c r="H32" s="257"/>
      <c r="I32" s="43"/>
      <c r="W32" s="104">
        <v>42450</v>
      </c>
      <c r="X32" s="12">
        <v>76.680000000000007</v>
      </c>
      <c r="Y32" s="43">
        <v>77.239999999999995</v>
      </c>
      <c r="Z32" s="43">
        <v>75.430000000000007</v>
      </c>
      <c r="AA32" s="12">
        <v>77.209999999999994</v>
      </c>
      <c r="AB32" s="105">
        <v>2550400</v>
      </c>
      <c r="AC32" s="272">
        <v>77.209999999999994</v>
      </c>
      <c r="AD32" s="2">
        <f t="shared" si="2"/>
        <v>1.8099999999999881</v>
      </c>
      <c r="AE32" s="148">
        <f t="shared" si="3"/>
        <v>2.4668917164372139E-3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04">
        <v>42447</v>
      </c>
      <c r="X33" s="12">
        <v>75.41</v>
      </c>
      <c r="Y33" s="43">
        <v>77.13</v>
      </c>
      <c r="Z33" s="43">
        <v>74.86</v>
      </c>
      <c r="AA33" s="12">
        <v>77.02</v>
      </c>
      <c r="AB33" s="105">
        <v>4473100</v>
      </c>
      <c r="AC33" s="272">
        <v>77.02</v>
      </c>
      <c r="AD33" s="2">
        <f t="shared" si="2"/>
        <v>2.269999999999996</v>
      </c>
      <c r="AE33" s="148">
        <f t="shared" si="3"/>
        <v>2.8029898558462385E-2</v>
      </c>
    </row>
    <row r="34" spans="2:31" x14ac:dyDescent="0.25">
      <c r="B34" s="211"/>
      <c r="C34" s="12"/>
      <c r="D34" s="43"/>
      <c r="E34" s="43"/>
      <c r="F34" s="43"/>
      <c r="G34" s="43"/>
      <c r="H34" s="257"/>
      <c r="I34" s="43"/>
      <c r="W34" s="104">
        <v>42446</v>
      </c>
      <c r="X34" s="12">
        <v>74.260000000000005</v>
      </c>
      <c r="Y34" s="43">
        <v>75.16</v>
      </c>
      <c r="Z34" s="43">
        <v>73.08</v>
      </c>
      <c r="AA34" s="12">
        <v>74.92</v>
      </c>
      <c r="AB34" s="105">
        <v>5457000</v>
      </c>
      <c r="AC34" s="272">
        <v>74.92</v>
      </c>
      <c r="AD34" s="2">
        <f t="shared" si="2"/>
        <v>2.0799999999999983</v>
      </c>
      <c r="AE34" s="148">
        <f t="shared" si="3"/>
        <v>-1.0666666666666602E-3</v>
      </c>
    </row>
    <row r="35" spans="2:31" x14ac:dyDescent="0.25">
      <c r="B35" s="211"/>
      <c r="C35" s="12"/>
      <c r="D35" s="43"/>
      <c r="E35" s="43"/>
      <c r="F35" s="43"/>
      <c r="G35" s="43"/>
      <c r="H35" s="257"/>
      <c r="I35" s="43"/>
      <c r="W35" s="104">
        <v>42445</v>
      </c>
      <c r="X35" s="12">
        <v>73</v>
      </c>
      <c r="Y35" s="43">
        <v>75.05</v>
      </c>
      <c r="Z35" s="43">
        <v>72.900000000000006</v>
      </c>
      <c r="AA35" s="12">
        <v>75</v>
      </c>
      <c r="AB35" s="105">
        <v>4176400</v>
      </c>
      <c r="AC35" s="272">
        <v>75</v>
      </c>
      <c r="AD35" s="2">
        <f t="shared" si="2"/>
        <v>2.1499999999999915</v>
      </c>
      <c r="AE35" s="148">
        <f t="shared" si="3"/>
        <v>1.8883303898926673E-2</v>
      </c>
    </row>
    <row r="36" spans="2:31" ht="20.25" thickBot="1" x14ac:dyDescent="0.35">
      <c r="O36" s="13"/>
      <c r="P36" s="290" t="s">
        <v>78</v>
      </c>
      <c r="Q36" s="290"/>
      <c r="R36" s="37"/>
      <c r="T36" s="101" t="s">
        <v>115</v>
      </c>
      <c r="W36" s="104">
        <v>42444</v>
      </c>
      <c r="X36" s="12">
        <v>73.52</v>
      </c>
      <c r="Y36" s="43">
        <v>74.400000000000006</v>
      </c>
      <c r="Z36" s="43">
        <v>72.349999999999994</v>
      </c>
      <c r="AA36" s="12">
        <v>73.61</v>
      </c>
      <c r="AB36" s="105">
        <v>3815400</v>
      </c>
      <c r="AC36" s="272">
        <v>73.61</v>
      </c>
      <c r="AD36" s="2">
        <f t="shared" si="2"/>
        <v>2.0500000000000114</v>
      </c>
      <c r="AE36" s="148">
        <f t="shared" si="3"/>
        <v>1.1265283692814876E-2</v>
      </c>
    </row>
    <row r="37" spans="2:31" ht="15.75" thickTop="1" x14ac:dyDescent="0.25">
      <c r="O37" s="2"/>
      <c r="P37" s="93">
        <v>1.1000000000000001</v>
      </c>
      <c r="Q37" s="93">
        <f>P37*$Q$4</f>
        <v>73.722000000000008</v>
      </c>
      <c r="R37" s="37"/>
      <c r="T37" s="107" t="s">
        <v>100</v>
      </c>
      <c r="U37" s="139">
        <v>67.12</v>
      </c>
      <c r="W37" s="104">
        <v>42443</v>
      </c>
      <c r="X37" s="12">
        <v>72.17</v>
      </c>
      <c r="Y37" s="43">
        <v>73.209999999999994</v>
      </c>
      <c r="Z37" s="43">
        <v>71.52</v>
      </c>
      <c r="AA37" s="12">
        <v>72.790000000000006</v>
      </c>
      <c r="AB37" s="105">
        <v>3010400</v>
      </c>
      <c r="AC37" s="272">
        <v>72.790000000000006</v>
      </c>
      <c r="AD37" s="2">
        <f t="shared" si="2"/>
        <v>1.6899999999999977</v>
      </c>
      <c r="AE37" s="148">
        <f t="shared" si="3"/>
        <v>2.7483853236232036E-4</v>
      </c>
    </row>
    <row r="38" spans="2:31" x14ac:dyDescent="0.25">
      <c r="O38" s="2"/>
      <c r="P38" s="93">
        <v>1.0900000000000001</v>
      </c>
      <c r="Q38" s="93">
        <f t="shared" ref="Q38:Q57" si="10">P38*$Q$4</f>
        <v>73.0518</v>
      </c>
      <c r="R38" s="37"/>
      <c r="T38" s="97" t="s">
        <v>101</v>
      </c>
      <c r="U38" s="140">
        <v>66.94</v>
      </c>
      <c r="W38" s="104">
        <v>42440</v>
      </c>
      <c r="X38" s="12">
        <v>70.83</v>
      </c>
      <c r="Y38" s="43">
        <v>72.8</v>
      </c>
      <c r="Z38" s="43">
        <v>70.62</v>
      </c>
      <c r="AA38" s="12">
        <v>72.77</v>
      </c>
      <c r="AB38" s="105">
        <v>3352900</v>
      </c>
      <c r="AC38" s="272">
        <v>72.77</v>
      </c>
      <c r="AD38" s="2">
        <f t="shared" si="2"/>
        <v>2.1799999999999926</v>
      </c>
      <c r="AE38" s="148">
        <f t="shared" si="3"/>
        <v>4.0017150207231733E-2</v>
      </c>
    </row>
    <row r="39" spans="2:31" x14ac:dyDescent="0.25">
      <c r="O39" s="2"/>
      <c r="P39" s="93">
        <v>1.08</v>
      </c>
      <c r="Q39" s="93">
        <f t="shared" si="10"/>
        <v>72.381600000000006</v>
      </c>
      <c r="R39" s="37"/>
      <c r="T39" s="97" t="s">
        <v>102</v>
      </c>
      <c r="U39" s="140" t="s">
        <v>354</v>
      </c>
      <c r="W39" s="104">
        <v>42439</v>
      </c>
      <c r="X39" s="12">
        <v>71.5</v>
      </c>
      <c r="Y39" s="43">
        <v>72.36</v>
      </c>
      <c r="Z39" s="43">
        <v>68.58</v>
      </c>
      <c r="AA39" s="12">
        <v>69.97</v>
      </c>
      <c r="AB39" s="105">
        <v>3634000</v>
      </c>
      <c r="AC39" s="272">
        <v>69.97</v>
      </c>
      <c r="AD39" s="2">
        <f t="shared" si="2"/>
        <v>3.7800000000000011</v>
      </c>
      <c r="AE39" s="148">
        <f t="shared" si="3"/>
        <v>-1.4784567727400666E-2</v>
      </c>
    </row>
    <row r="40" spans="2:31" x14ac:dyDescent="0.25">
      <c r="O40" s="2"/>
      <c r="P40" s="93">
        <v>1.07</v>
      </c>
      <c r="Q40" s="93">
        <f t="shared" si="10"/>
        <v>71.711399999999998</v>
      </c>
      <c r="R40" s="93"/>
      <c r="T40" s="97" t="s">
        <v>103</v>
      </c>
      <c r="U40" s="140" t="s">
        <v>355</v>
      </c>
      <c r="W40" s="104">
        <v>42438</v>
      </c>
      <c r="X40" s="12">
        <v>70.319999999999993</v>
      </c>
      <c r="Y40" s="43">
        <v>71.91</v>
      </c>
      <c r="Z40" s="43">
        <v>69.959999999999994</v>
      </c>
      <c r="AA40" s="12">
        <v>71.02</v>
      </c>
      <c r="AB40" s="105">
        <v>2999300</v>
      </c>
      <c r="AC40" s="272">
        <v>71.02</v>
      </c>
      <c r="AD40" s="2">
        <f t="shared" si="2"/>
        <v>1.9500000000000028</v>
      </c>
      <c r="AE40" s="148">
        <f t="shared" si="3"/>
        <v>1.5877556858818531E-2</v>
      </c>
    </row>
    <row r="41" spans="2:31" x14ac:dyDescent="0.25">
      <c r="O41" s="2"/>
      <c r="P41" s="93">
        <v>1.06</v>
      </c>
      <c r="Q41" s="93">
        <f t="shared" si="10"/>
        <v>71.041200000000003</v>
      </c>
      <c r="R41" s="93"/>
      <c r="T41" s="97" t="s">
        <v>104</v>
      </c>
      <c r="U41" s="140">
        <v>86.48</v>
      </c>
      <c r="W41" s="104">
        <v>42437</v>
      </c>
      <c r="X41" s="12">
        <v>72</v>
      </c>
      <c r="Y41" s="43">
        <v>72.099999999999994</v>
      </c>
      <c r="Z41" s="43">
        <v>69.25</v>
      </c>
      <c r="AA41" s="12">
        <v>69.91</v>
      </c>
      <c r="AB41" s="105">
        <v>4678100</v>
      </c>
      <c r="AC41" s="272">
        <v>69.91</v>
      </c>
      <c r="AD41" s="2">
        <f t="shared" si="2"/>
        <v>2.8499999999999943</v>
      </c>
      <c r="AE41" s="148">
        <f t="shared" si="3"/>
        <v>-4.1278113000548622E-2</v>
      </c>
    </row>
    <row r="42" spans="2:31" x14ac:dyDescent="0.25">
      <c r="O42" s="2"/>
      <c r="P42" s="93">
        <v>1.05</v>
      </c>
      <c r="Q42" s="93">
        <f t="shared" si="10"/>
        <v>70.370999999999995</v>
      </c>
      <c r="R42" s="93"/>
      <c r="T42" s="97" t="s">
        <v>105</v>
      </c>
      <c r="U42" s="140">
        <v>0.77382399999999996</v>
      </c>
      <c r="W42" s="104">
        <v>42436</v>
      </c>
      <c r="X42" s="12">
        <v>72.16</v>
      </c>
      <c r="Y42" s="43">
        <v>74.73</v>
      </c>
      <c r="Z42" s="43">
        <v>71.81</v>
      </c>
      <c r="AA42" s="12">
        <v>72.92</v>
      </c>
      <c r="AB42" s="105">
        <v>4220400</v>
      </c>
      <c r="AC42" s="272">
        <v>72.92</v>
      </c>
      <c r="AD42" s="2">
        <f t="shared" si="2"/>
        <v>2.9200000000000017</v>
      </c>
      <c r="AE42" s="148">
        <f t="shared" si="3"/>
        <v>-1.2327078482400333E-3</v>
      </c>
    </row>
    <row r="43" spans="2:31" x14ac:dyDescent="0.25">
      <c r="O43" s="2"/>
      <c r="P43" s="93">
        <v>1.04</v>
      </c>
      <c r="Q43" s="93">
        <f t="shared" si="10"/>
        <v>69.700800000000001</v>
      </c>
      <c r="R43" s="93"/>
      <c r="T43" s="97" t="s">
        <v>125</v>
      </c>
      <c r="U43" s="104" t="s">
        <v>263</v>
      </c>
      <c r="W43" s="104">
        <v>42433</v>
      </c>
      <c r="X43" s="12">
        <v>71.180000000000007</v>
      </c>
      <c r="Y43" s="43">
        <v>75.11</v>
      </c>
      <c r="Z43" s="43">
        <v>70.33</v>
      </c>
      <c r="AA43" s="12">
        <v>73.010000000000005</v>
      </c>
      <c r="AB43" s="105">
        <v>7321900</v>
      </c>
      <c r="AC43" s="272">
        <v>73.010000000000005</v>
      </c>
      <c r="AD43" s="2">
        <f t="shared" si="2"/>
        <v>4.7800000000000011</v>
      </c>
      <c r="AE43" s="148">
        <f t="shared" si="3"/>
        <v>4.1512125534950206E-2</v>
      </c>
    </row>
    <row r="44" spans="2:31" x14ac:dyDescent="0.25">
      <c r="O44" s="2"/>
      <c r="P44" s="93">
        <v>1.03</v>
      </c>
      <c r="Q44" s="93">
        <f t="shared" si="10"/>
        <v>69.030599999999993</v>
      </c>
      <c r="R44" s="93"/>
      <c r="T44" s="97"/>
      <c r="U44" s="140"/>
      <c r="W44" s="104">
        <v>42432</v>
      </c>
      <c r="X44" s="12">
        <v>68.42</v>
      </c>
      <c r="Y44" s="43">
        <v>70.489999999999995</v>
      </c>
      <c r="Z44" s="43">
        <v>68.3</v>
      </c>
      <c r="AA44" s="12">
        <v>70.099999999999994</v>
      </c>
      <c r="AB44" s="105">
        <v>4093800</v>
      </c>
      <c r="AC44" s="272">
        <v>70.099999999999994</v>
      </c>
      <c r="AD44" s="2">
        <f t="shared" si="2"/>
        <v>2.1899999999999977</v>
      </c>
      <c r="AE44" s="148">
        <f t="shared" si="3"/>
        <v>1.6236590316033528E-2</v>
      </c>
    </row>
    <row r="45" spans="2:31" x14ac:dyDescent="0.25">
      <c r="O45" s="2"/>
      <c r="P45" s="93">
        <v>1.02</v>
      </c>
      <c r="Q45" s="93">
        <f t="shared" si="10"/>
        <v>68.360399999999998</v>
      </c>
      <c r="R45" s="93"/>
      <c r="T45" s="97" t="s">
        <v>107</v>
      </c>
      <c r="U45" s="140" t="s">
        <v>356</v>
      </c>
      <c r="W45" s="104">
        <v>42431</v>
      </c>
      <c r="X45" s="12">
        <v>69.94</v>
      </c>
      <c r="Y45" s="43">
        <v>70.849999999999994</v>
      </c>
      <c r="Z45" s="43">
        <v>68.45</v>
      </c>
      <c r="AA45" s="12">
        <v>68.98</v>
      </c>
      <c r="AB45" s="105">
        <v>3962600</v>
      </c>
      <c r="AC45" s="272">
        <v>68.98</v>
      </c>
      <c r="AD45" s="2">
        <f t="shared" si="2"/>
        <v>2.3999999999999915</v>
      </c>
      <c r="AE45" s="148">
        <f t="shared" si="3"/>
        <v>-2.0170454545454519E-2</v>
      </c>
    </row>
    <row r="46" spans="2:31" x14ac:dyDescent="0.25">
      <c r="O46" s="2"/>
      <c r="P46" s="93">
        <v>1.01</v>
      </c>
      <c r="Q46" s="93">
        <f t="shared" si="10"/>
        <v>67.69019999999999</v>
      </c>
      <c r="R46" s="93"/>
      <c r="T46" s="97" t="s">
        <v>108</v>
      </c>
      <c r="U46" s="140" t="s">
        <v>211</v>
      </c>
      <c r="W46" s="104">
        <v>42430</v>
      </c>
      <c r="X46" s="12">
        <v>67.62</v>
      </c>
      <c r="Y46" s="43">
        <v>70.42</v>
      </c>
      <c r="Z46" s="43">
        <v>67.040000000000006</v>
      </c>
      <c r="AA46" s="12">
        <v>70.400000000000006</v>
      </c>
      <c r="AB46" s="105">
        <v>4630300</v>
      </c>
      <c r="AC46" s="272">
        <v>70.400000000000006</v>
      </c>
      <c r="AD46" s="2">
        <f t="shared" si="2"/>
        <v>3.3799999999999955</v>
      </c>
      <c r="AE46" s="148">
        <f t="shared" si="3"/>
        <v>5.9443190368698273E-2</v>
      </c>
    </row>
    <row r="47" spans="2:31" x14ac:dyDescent="0.25">
      <c r="O47" s="2"/>
      <c r="P47" s="93">
        <v>1</v>
      </c>
      <c r="Q47" s="93">
        <f t="shared" si="10"/>
        <v>67.02</v>
      </c>
      <c r="R47" s="93"/>
      <c r="T47" s="97" t="s">
        <v>109</v>
      </c>
      <c r="U47" s="141">
        <v>3413557</v>
      </c>
      <c r="W47" s="104">
        <v>42429</v>
      </c>
      <c r="X47" s="12">
        <v>65.88</v>
      </c>
      <c r="Y47" s="43">
        <v>68.790000000000006</v>
      </c>
      <c r="Z47" s="43">
        <v>65.540000000000006</v>
      </c>
      <c r="AA47" s="12">
        <v>66.45</v>
      </c>
      <c r="AB47" s="105">
        <v>4985800</v>
      </c>
      <c r="AC47" s="272">
        <v>66.45</v>
      </c>
      <c r="AD47" s="2">
        <f t="shared" si="2"/>
        <v>3.25</v>
      </c>
      <c r="AE47" s="148">
        <f t="shared" si="3"/>
        <v>2.3882896764252592E-2</v>
      </c>
    </row>
    <row r="48" spans="2:31" x14ac:dyDescent="0.25">
      <c r="O48" s="2"/>
      <c r="P48" s="93">
        <v>0.99</v>
      </c>
      <c r="Q48" s="93">
        <f t="shared" si="10"/>
        <v>66.349800000000002</v>
      </c>
      <c r="R48" s="93"/>
      <c r="T48" s="97" t="s">
        <v>112</v>
      </c>
      <c r="U48" s="141">
        <v>3697100</v>
      </c>
      <c r="W48" s="104">
        <v>42426</v>
      </c>
      <c r="X48" s="12">
        <v>65.08</v>
      </c>
      <c r="Y48" s="43">
        <v>65.400000000000006</v>
      </c>
      <c r="Z48" s="43">
        <v>64.430000000000007</v>
      </c>
      <c r="AA48" s="12">
        <v>64.900000000000006</v>
      </c>
      <c r="AB48" s="105">
        <v>2226600</v>
      </c>
      <c r="AC48" s="272">
        <v>64.900000000000006</v>
      </c>
      <c r="AD48" s="2">
        <f t="shared" si="2"/>
        <v>0.96999999999999886</v>
      </c>
      <c r="AE48" s="148">
        <f t="shared" si="3"/>
        <v>5.422153369481153E-3</v>
      </c>
    </row>
    <row r="49" spans="15:31" x14ac:dyDescent="0.25">
      <c r="O49" s="2"/>
      <c r="P49" s="93">
        <v>0.98</v>
      </c>
      <c r="Q49" s="93">
        <f t="shared" si="10"/>
        <v>65.679599999999994</v>
      </c>
      <c r="R49" s="93"/>
      <c r="T49" s="97" t="s">
        <v>110</v>
      </c>
      <c r="U49" s="140" t="s">
        <v>357</v>
      </c>
      <c r="W49" s="104">
        <v>42425</v>
      </c>
      <c r="X49" s="12">
        <v>63.53</v>
      </c>
      <c r="Y49" s="43">
        <v>64.56</v>
      </c>
      <c r="Z49" s="43">
        <v>62.59</v>
      </c>
      <c r="AA49" s="12">
        <v>64.55</v>
      </c>
      <c r="AB49" s="105">
        <v>2539200</v>
      </c>
      <c r="AC49" s="272">
        <v>64.55</v>
      </c>
      <c r="AD49" s="2">
        <f t="shared" si="2"/>
        <v>1.9699999999999989</v>
      </c>
      <c r="AE49" s="148">
        <f t="shared" si="3"/>
        <v>1.3184743368388041E-2</v>
      </c>
    </row>
    <row r="50" spans="15:31" x14ac:dyDescent="0.25">
      <c r="O50" s="2"/>
      <c r="P50" s="93">
        <v>0.97</v>
      </c>
      <c r="Q50" s="93">
        <f t="shared" si="10"/>
        <v>65.009399999999999</v>
      </c>
      <c r="R50" s="93"/>
      <c r="T50" s="97" t="s">
        <v>113</v>
      </c>
      <c r="U50" s="140">
        <v>13.65</v>
      </c>
      <c r="W50" s="104">
        <v>42424</v>
      </c>
      <c r="X50" s="12">
        <v>61.58</v>
      </c>
      <c r="Y50" s="43">
        <v>63.86</v>
      </c>
      <c r="Z50" s="43">
        <v>61.11</v>
      </c>
      <c r="AA50" s="12">
        <v>63.71</v>
      </c>
      <c r="AB50" s="105">
        <v>2669800</v>
      </c>
      <c r="AC50" s="272">
        <v>63.71</v>
      </c>
      <c r="AD50" s="2">
        <f t="shared" si="2"/>
        <v>2.75</v>
      </c>
      <c r="AE50" s="148">
        <f t="shared" si="3"/>
        <v>1.7406579367614139E-2</v>
      </c>
    </row>
    <row r="51" spans="15:31" x14ac:dyDescent="0.25">
      <c r="O51" s="2"/>
      <c r="P51" s="93">
        <v>0.96</v>
      </c>
      <c r="Q51" s="93">
        <f t="shared" si="10"/>
        <v>64.339199999999991</v>
      </c>
      <c r="R51" s="93"/>
      <c r="T51" s="97" t="s">
        <v>114</v>
      </c>
      <c r="U51" s="140">
        <v>4.91</v>
      </c>
      <c r="W51" s="104">
        <v>42423</v>
      </c>
      <c r="X51" s="12">
        <v>63.74</v>
      </c>
      <c r="Y51" s="43">
        <v>63.76</v>
      </c>
      <c r="Z51" s="43">
        <v>62.07</v>
      </c>
      <c r="AA51" s="12">
        <v>62.62</v>
      </c>
      <c r="AB51" s="105">
        <v>2445400</v>
      </c>
      <c r="AC51" s="272">
        <v>62.62</v>
      </c>
      <c r="AD51" s="2">
        <f t="shared" si="2"/>
        <v>1.6899999999999977</v>
      </c>
      <c r="AE51" s="148">
        <f t="shared" si="3"/>
        <v>-2.5976046041375156E-2</v>
      </c>
    </row>
    <row r="52" spans="15:31" x14ac:dyDescent="0.25">
      <c r="O52" s="2"/>
      <c r="P52" s="93">
        <v>0.95</v>
      </c>
      <c r="Q52" s="93">
        <f t="shared" si="10"/>
        <v>63.66899999999999</v>
      </c>
      <c r="R52" s="93"/>
      <c r="T52" s="97" t="s">
        <v>111</v>
      </c>
      <c r="U52" s="140" t="s">
        <v>289</v>
      </c>
      <c r="W52" s="104">
        <v>42422</v>
      </c>
      <c r="X52" s="12">
        <v>63.6</v>
      </c>
      <c r="Y52" s="43">
        <v>65.19</v>
      </c>
      <c r="Z52" s="43">
        <v>63.29</v>
      </c>
      <c r="AA52" s="12">
        <v>64.290000000000006</v>
      </c>
      <c r="AB52" s="105">
        <v>3200900</v>
      </c>
      <c r="AC52" s="272">
        <v>64.290000000000006</v>
      </c>
      <c r="AD52" s="2">
        <f t="shared" si="2"/>
        <v>1.8999999999999986</v>
      </c>
      <c r="AE52" s="148">
        <f t="shared" si="3"/>
        <v>1.9990480723464987E-2</v>
      </c>
    </row>
    <row r="53" spans="15:31" x14ac:dyDescent="0.25">
      <c r="O53" s="2"/>
      <c r="P53" s="93">
        <v>0.94</v>
      </c>
      <c r="Q53" s="93">
        <f t="shared" si="10"/>
        <v>62.998799999999996</v>
      </c>
      <c r="R53" s="93"/>
      <c r="W53" s="104">
        <v>42419</v>
      </c>
      <c r="X53" s="12">
        <v>61.51</v>
      </c>
      <c r="Y53" s="43">
        <v>63.5</v>
      </c>
      <c r="Z53" s="43">
        <v>61.29</v>
      </c>
      <c r="AA53" s="12">
        <v>63.03</v>
      </c>
      <c r="AB53" s="105">
        <v>3371800</v>
      </c>
      <c r="AC53" s="272">
        <v>63.03</v>
      </c>
      <c r="AD53" s="2">
        <f t="shared" si="2"/>
        <v>2.2100000000000009</v>
      </c>
      <c r="AE53" s="148">
        <f t="shared" si="3"/>
        <v>1.5466408893185069E-2</v>
      </c>
    </row>
    <row r="54" spans="15:31" x14ac:dyDescent="0.25">
      <c r="O54" s="2"/>
      <c r="P54" s="93">
        <v>0.93</v>
      </c>
      <c r="Q54" s="93">
        <f t="shared" si="10"/>
        <v>62.328600000000002</v>
      </c>
      <c r="R54" s="93"/>
      <c r="W54" s="104">
        <v>42418</v>
      </c>
      <c r="X54" s="12">
        <v>64.430000000000007</v>
      </c>
      <c r="Y54" s="43">
        <v>64.489999999999995</v>
      </c>
      <c r="Z54" s="43">
        <v>61.1</v>
      </c>
      <c r="AA54" s="12">
        <v>62.07</v>
      </c>
      <c r="AB54" s="105">
        <v>2984000</v>
      </c>
      <c r="AC54" s="272">
        <v>62.07</v>
      </c>
      <c r="AD54" s="2">
        <f t="shared" si="2"/>
        <v>3.3899999999999935</v>
      </c>
      <c r="AE54" s="148">
        <f t="shared" si="3"/>
        <v>-2.5741641814471805E-2</v>
      </c>
    </row>
    <row r="55" spans="15:31" x14ac:dyDescent="0.25">
      <c r="O55" s="2"/>
      <c r="P55" s="93">
        <v>0.92</v>
      </c>
      <c r="Q55" s="93">
        <f t="shared" si="10"/>
        <v>61.6584</v>
      </c>
      <c r="R55" s="93"/>
      <c r="W55" s="104">
        <v>42417</v>
      </c>
      <c r="X55" s="12">
        <v>61.82</v>
      </c>
      <c r="Y55" s="43">
        <v>64.88</v>
      </c>
      <c r="Z55" s="43">
        <v>61.57</v>
      </c>
      <c r="AA55" s="12">
        <v>63.71</v>
      </c>
      <c r="AB55" s="105">
        <v>4488700</v>
      </c>
      <c r="AC55" s="272">
        <v>63.71</v>
      </c>
      <c r="AD55" s="2">
        <f t="shared" si="2"/>
        <v>3.3099999999999952</v>
      </c>
      <c r="AE55" s="148">
        <f t="shared" si="3"/>
        <v>3.6946614583333481E-2</v>
      </c>
    </row>
    <row r="56" spans="15:31" x14ac:dyDescent="0.25">
      <c r="O56" s="2"/>
      <c r="P56" s="93">
        <v>0.91</v>
      </c>
      <c r="Q56" s="93">
        <f t="shared" si="10"/>
        <v>60.988199999999999</v>
      </c>
      <c r="R56" s="93"/>
      <c r="W56" s="104">
        <v>42416</v>
      </c>
      <c r="X56" s="12">
        <v>59.27</v>
      </c>
      <c r="Y56" s="43">
        <v>62.44</v>
      </c>
      <c r="Z56" s="43">
        <v>59.14</v>
      </c>
      <c r="AA56" s="12">
        <v>61.44</v>
      </c>
      <c r="AB56" s="105">
        <v>4831800</v>
      </c>
      <c r="AC56" s="272">
        <v>61.44</v>
      </c>
      <c r="AD56" s="2">
        <f t="shared" si="2"/>
        <v>3.2999999999999972</v>
      </c>
      <c r="AE56" s="148">
        <f t="shared" si="3"/>
        <v>6.611140031233731E-2</v>
      </c>
    </row>
    <row r="57" spans="15:31" x14ac:dyDescent="0.25">
      <c r="O57" s="2"/>
      <c r="P57" s="93">
        <v>0.9</v>
      </c>
      <c r="Q57" s="93">
        <f t="shared" si="10"/>
        <v>60.317999999999998</v>
      </c>
      <c r="R57" s="93"/>
      <c r="W57" s="104">
        <v>42412</v>
      </c>
      <c r="X57" s="12">
        <v>57.06</v>
      </c>
      <c r="Y57" s="43">
        <v>57.96</v>
      </c>
      <c r="Z57" s="43">
        <v>56.01</v>
      </c>
      <c r="AA57" s="12">
        <v>57.63</v>
      </c>
      <c r="AB57" s="105">
        <v>3885100</v>
      </c>
      <c r="AC57" s="272">
        <v>57.63</v>
      </c>
      <c r="AD57" s="2">
        <f t="shared" si="2"/>
        <v>1.9500000000000028</v>
      </c>
      <c r="AE57" s="148">
        <f t="shared" si="3"/>
        <v>3.1871083258728783E-2</v>
      </c>
    </row>
    <row r="58" spans="15:31" x14ac:dyDescent="0.25">
      <c r="W58" s="104">
        <v>42411</v>
      </c>
      <c r="X58" s="12">
        <v>56.1</v>
      </c>
      <c r="Y58" s="43">
        <v>56.97</v>
      </c>
      <c r="Z58" s="43">
        <v>54.5</v>
      </c>
      <c r="AA58" s="12">
        <v>55.85</v>
      </c>
      <c r="AB58" s="105">
        <v>6569200</v>
      </c>
      <c r="AC58" s="272">
        <v>55.85</v>
      </c>
      <c r="AD58" s="2">
        <f t="shared" si="2"/>
        <v>2.4699999999999989</v>
      </c>
      <c r="AE58" s="148">
        <f t="shared" si="3"/>
        <v>-2.3601398601398649E-2</v>
      </c>
    </row>
    <row r="59" spans="15:31" x14ac:dyDescent="0.25">
      <c r="W59" s="104">
        <v>42410</v>
      </c>
      <c r="X59" s="12">
        <v>58.68</v>
      </c>
      <c r="Y59" s="43">
        <v>59.76</v>
      </c>
      <c r="Z59" s="43">
        <v>57.01</v>
      </c>
      <c r="AA59" s="12">
        <v>57.2</v>
      </c>
      <c r="AB59" s="105">
        <v>3429700</v>
      </c>
      <c r="AC59" s="272">
        <v>57.2</v>
      </c>
      <c r="AD59" s="2">
        <f t="shared" si="2"/>
        <v>2.75</v>
      </c>
      <c r="AE59" s="148">
        <f t="shared" si="3"/>
        <v>-8.6655112651646826E-3</v>
      </c>
    </row>
    <row r="60" spans="15:31" x14ac:dyDescent="0.25">
      <c r="W60" s="104">
        <v>42409</v>
      </c>
      <c r="X60" s="12">
        <v>58.24</v>
      </c>
      <c r="Y60" s="43">
        <v>60.08</v>
      </c>
      <c r="Z60" s="43">
        <v>57.46</v>
      </c>
      <c r="AA60" s="12">
        <v>57.7</v>
      </c>
      <c r="AB60" s="105">
        <v>4610800</v>
      </c>
      <c r="AC60" s="272">
        <v>57.7</v>
      </c>
      <c r="AD60" s="2">
        <f t="shared" si="2"/>
        <v>2.6199999999999974</v>
      </c>
      <c r="AE60" s="148" t="e">
        <f t="shared" si="3"/>
        <v>#DIV/0!</v>
      </c>
    </row>
    <row r="61" spans="15:31" x14ac:dyDescent="0.25">
      <c r="W61" s="104">
        <v>42409</v>
      </c>
      <c r="X61" s="12" t="s">
        <v>144</v>
      </c>
      <c r="Y61" s="43"/>
      <c r="Z61" s="43"/>
      <c r="AA61" s="12"/>
      <c r="AB61" s="105"/>
      <c r="AC61" s="272"/>
      <c r="AD61" s="2">
        <f t="shared" si="2"/>
        <v>0</v>
      </c>
      <c r="AE61" s="148">
        <f t="shared" si="3"/>
        <v>-1</v>
      </c>
    </row>
    <row r="62" spans="15:31" x14ac:dyDescent="0.25">
      <c r="W62" s="104">
        <v>42408</v>
      </c>
      <c r="X62" s="12">
        <v>60.81</v>
      </c>
      <c r="Y62" s="43">
        <v>61.19</v>
      </c>
      <c r="Z62" s="43">
        <v>58.23</v>
      </c>
      <c r="AA62" s="12">
        <v>59.3</v>
      </c>
      <c r="AB62" s="105">
        <v>5708700</v>
      </c>
      <c r="AC62" s="272">
        <v>59.04</v>
      </c>
      <c r="AD62" s="2">
        <f t="shared" si="2"/>
        <v>2.9600000000000009</v>
      </c>
      <c r="AE62" s="148">
        <f t="shared" si="3"/>
        <v>-4.6049442559379594E-2</v>
      </c>
    </row>
    <row r="63" spans="15:31" x14ac:dyDescent="0.25">
      <c r="W63" s="104">
        <v>42405</v>
      </c>
      <c r="X63" s="12">
        <v>64.87</v>
      </c>
      <c r="Y63" s="43">
        <v>65.849999999999994</v>
      </c>
      <c r="Z63" s="43">
        <v>61</v>
      </c>
      <c r="AA63" s="12">
        <v>62.16</v>
      </c>
      <c r="AB63" s="105">
        <v>6333700</v>
      </c>
      <c r="AC63" s="272">
        <v>61.89</v>
      </c>
      <c r="AD63" s="2">
        <f t="shared" si="2"/>
        <v>4.8499999999999943</v>
      </c>
      <c r="AE63" s="148">
        <f t="shared" si="3"/>
        <v>-5.8134226145183265E-2</v>
      </c>
    </row>
    <row r="64" spans="15:31" x14ac:dyDescent="0.25">
      <c r="W64" s="104">
        <v>42404</v>
      </c>
      <c r="X64" s="12">
        <v>66.58</v>
      </c>
      <c r="Y64" s="43">
        <v>66.790000000000006</v>
      </c>
      <c r="Z64" s="43">
        <v>65.12</v>
      </c>
      <c r="AA64" s="12">
        <v>66</v>
      </c>
      <c r="AB64" s="105">
        <v>4337300</v>
      </c>
      <c r="AC64" s="272">
        <v>65.709999999999994</v>
      </c>
      <c r="AD64" s="2">
        <f t="shared" si="2"/>
        <v>1.6700000000000017</v>
      </c>
      <c r="AE64" s="148">
        <f t="shared" si="3"/>
        <v>-2.8831562974205305E-3</v>
      </c>
    </row>
    <row r="65" spans="23:31" x14ac:dyDescent="0.25">
      <c r="W65" s="104">
        <v>42403</v>
      </c>
      <c r="X65" s="12">
        <v>67.8</v>
      </c>
      <c r="Y65" s="43">
        <v>68.790000000000006</v>
      </c>
      <c r="Z65" s="43">
        <v>64.88</v>
      </c>
      <c r="AA65" s="12">
        <v>66.19</v>
      </c>
      <c r="AB65" s="105">
        <v>4893800</v>
      </c>
      <c r="AC65" s="272">
        <v>65.900000000000006</v>
      </c>
      <c r="AD65" s="2">
        <f t="shared" si="2"/>
        <v>3.9100000000000108</v>
      </c>
      <c r="AE65" s="148">
        <f t="shared" si="3"/>
        <v>-4.3813264843630684E-3</v>
      </c>
    </row>
    <row r="66" spans="23:31" x14ac:dyDescent="0.25">
      <c r="W66" s="104">
        <v>42402</v>
      </c>
      <c r="X66" s="12">
        <v>69.069999999999993</v>
      </c>
      <c r="Y66" s="43">
        <v>69.2</v>
      </c>
      <c r="Z66" s="43">
        <v>66.38</v>
      </c>
      <c r="AA66" s="12">
        <v>66.48</v>
      </c>
      <c r="AB66" s="105">
        <v>3834900</v>
      </c>
      <c r="AC66" s="272">
        <v>66.19</v>
      </c>
      <c r="AD66" s="2">
        <f t="shared" si="2"/>
        <v>2.8200000000000074</v>
      </c>
      <c r="AE66" s="148">
        <f t="shared" si="3"/>
        <v>-4.5015149329101223E-2</v>
      </c>
    </row>
    <row r="67" spans="23:31" x14ac:dyDescent="0.25">
      <c r="W67" s="104">
        <v>42401</v>
      </c>
      <c r="X67" s="12">
        <v>68.180000000000007</v>
      </c>
      <c r="Y67" s="43">
        <v>70.39</v>
      </c>
      <c r="Z67" s="43">
        <v>67.52</v>
      </c>
      <c r="AA67" s="12">
        <v>69.62</v>
      </c>
      <c r="AB67" s="105">
        <v>4726300</v>
      </c>
      <c r="AC67" s="272">
        <v>69.31</v>
      </c>
      <c r="AD67" s="2">
        <f t="shared" si="2"/>
        <v>2.8700000000000045</v>
      </c>
      <c r="AE67" s="148">
        <f t="shared" si="3"/>
        <v>1.0055377440979285E-2</v>
      </c>
    </row>
    <row r="68" spans="23:31" x14ac:dyDescent="0.25">
      <c r="W68" s="104">
        <v>42398</v>
      </c>
      <c r="X68" s="12">
        <v>68.819999999999993</v>
      </c>
      <c r="Y68" s="43">
        <v>69.77</v>
      </c>
      <c r="Z68" s="43">
        <v>66.22</v>
      </c>
      <c r="AA68" s="12">
        <v>68.92</v>
      </c>
      <c r="AB68" s="105">
        <v>8200700</v>
      </c>
      <c r="AC68" s="272">
        <v>68.62</v>
      </c>
      <c r="AD68" s="2">
        <f>Y68-Z68</f>
        <v>3.5499999999999972</v>
      </c>
      <c r="AE68" s="148" t="e">
        <f>AC68/#REF!-1</f>
        <v>#REF!</v>
      </c>
    </row>
    <row r="69" spans="23:31" x14ac:dyDescent="0.25">
      <c r="W69" s="236" t="s">
        <v>124</v>
      </c>
      <c r="X69" s="106"/>
      <c r="Y69" s="272"/>
      <c r="Z69" s="272"/>
      <c r="AA69" s="106"/>
      <c r="AB69" s="237"/>
      <c r="AC69" s="272"/>
      <c r="AD69" s="2" t="e">
        <f>#REF!-#REF!</f>
        <v>#REF!</v>
      </c>
      <c r="AE69" s="148" t="e">
        <f>#REF!/AC69-1</f>
        <v>#REF!</v>
      </c>
    </row>
  </sheetData>
  <conditionalFormatting sqref="Q7 F20:F21">
    <cfRule type="expression" dxfId="337" priority="27">
      <formula>F7&gt;0</formula>
    </cfRule>
    <cfRule type="expression" dxfId="336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5">
    <cfRule type="expression" dxfId="335" priority="19">
      <formula>F22&gt;0</formula>
    </cfRule>
    <cfRule type="expression" dxfId="334" priority="20">
      <formula>F22&lt;0</formula>
    </cfRule>
  </conditionalFormatting>
  <conditionalFormatting sqref="F22:F35">
    <cfRule type="expression" dxfId="333" priority="21">
      <formula>F22&gt;0</formula>
    </cfRule>
    <cfRule type="expression" dxfId="332" priority="22">
      <formula>F22&lt;0</formula>
    </cfRule>
  </conditionalFormatting>
  <conditionalFormatting sqref="H20:H35">
    <cfRule type="expression" dxfId="331" priority="17">
      <formula>H20&gt;0</formula>
    </cfRule>
    <cfRule type="expression" dxfId="330" priority="18">
      <formula>H20&lt;0</formula>
    </cfRule>
  </conditionalFormatting>
  <conditionalFormatting sqref="F15:F19">
    <cfRule type="expression" dxfId="329" priority="3">
      <formula>F15&gt;0</formula>
    </cfRule>
    <cfRule type="expression" dxfId="328" priority="4">
      <formula>F15&lt;0</formula>
    </cfRule>
  </conditionalFormatting>
  <conditionalFormatting sqref="H15:H19">
    <cfRule type="expression" dxfId="327" priority="1">
      <formula>H15&gt;0</formula>
    </cfRule>
    <cfRule type="expression" dxfId="326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7" customWidth="1"/>
    <col min="23" max="23" width="11.7109375" style="3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116</v>
      </c>
      <c r="X1" s="121" t="s">
        <v>117</v>
      </c>
      <c r="Y1" s="121" t="s">
        <v>118</v>
      </c>
      <c r="Z1" s="121" t="s">
        <v>119</v>
      </c>
      <c r="AA1" s="121" t="s">
        <v>120</v>
      </c>
      <c r="AB1" s="118" t="s">
        <v>121</v>
      </c>
      <c r="AC1" s="118" t="s">
        <v>122</v>
      </c>
      <c r="AD1" s="13" t="s">
        <v>129</v>
      </c>
      <c r="AE1" s="13" t="s">
        <v>131</v>
      </c>
    </row>
    <row r="2" spans="1:42" x14ac:dyDescent="0.25">
      <c r="A2" s="6" t="s">
        <v>8</v>
      </c>
      <c r="B2" s="84">
        <v>42375</v>
      </c>
      <c r="C2" s="92">
        <v>40</v>
      </c>
      <c r="D2" s="89">
        <v>52.4</v>
      </c>
      <c r="E2" s="47">
        <v>0</v>
      </c>
      <c r="F2" s="47">
        <f>C2*D2+E2</f>
        <v>2096</v>
      </c>
      <c r="G2" s="84">
        <v>42416</v>
      </c>
      <c r="H2" s="92">
        <v>40</v>
      </c>
      <c r="I2" s="89">
        <v>55.45</v>
      </c>
      <c r="J2" s="47">
        <v>0.05</v>
      </c>
      <c r="K2" s="47">
        <f>H2*I2-J2</f>
        <v>2217.9499999999998</v>
      </c>
      <c r="L2" s="4"/>
      <c r="O2" s="13" t="s">
        <v>57</v>
      </c>
      <c r="Q2" s="81">
        <f>C9-H9</f>
        <v>0</v>
      </c>
      <c r="T2" s="13"/>
      <c r="W2" s="133">
        <v>42493</v>
      </c>
      <c r="X2" s="44">
        <v>60.96</v>
      </c>
      <c r="Y2" s="44">
        <v>61.19</v>
      </c>
      <c r="Z2" s="44">
        <v>60.58</v>
      </c>
      <c r="AA2" s="44">
        <v>60.93</v>
      </c>
      <c r="AB2" s="114">
        <v>809800</v>
      </c>
      <c r="AC2" s="11">
        <v>60.93</v>
      </c>
      <c r="AD2" s="2">
        <f>Y2-Z2</f>
        <v>0.60999999999999943</v>
      </c>
      <c r="AE2" s="148">
        <f>AC2/AC3-1</f>
        <v>-9.7513408093613529E-3</v>
      </c>
    </row>
    <row r="3" spans="1:42" x14ac:dyDescent="0.25">
      <c r="A3" s="26" t="s">
        <v>71</v>
      </c>
      <c r="B3" s="84"/>
      <c r="C3" s="198"/>
      <c r="D3" s="268"/>
      <c r="E3" s="3"/>
      <c r="F3" s="3"/>
      <c r="G3" s="84"/>
      <c r="H3" s="198"/>
      <c r="I3" s="268"/>
      <c r="J3" s="3"/>
      <c r="K3" s="3"/>
      <c r="L3" s="4"/>
      <c r="O3" s="13" t="s">
        <v>75</v>
      </c>
      <c r="Q3" s="252">
        <f>IF(Q2=0, Q4, (F9-K9-M9)/Q2)</f>
        <v>60.93</v>
      </c>
      <c r="W3" s="133">
        <v>42492</v>
      </c>
      <c r="X3" s="44">
        <v>61.55</v>
      </c>
      <c r="Y3" s="44">
        <v>61.74</v>
      </c>
      <c r="Z3" s="44">
        <v>61.08</v>
      </c>
      <c r="AA3" s="44">
        <v>61.53</v>
      </c>
      <c r="AB3" s="114">
        <v>947700</v>
      </c>
      <c r="AC3" s="11">
        <v>61.53</v>
      </c>
      <c r="AD3" s="2">
        <f t="shared" ref="AD3:AD66" si="0">Y3-Z3</f>
        <v>0.66000000000000369</v>
      </c>
      <c r="AE3" s="148">
        <f t="shared" ref="AE3:AE66" si="1">AC3/AC4-1</f>
        <v>-4.873294346978696E-4</v>
      </c>
      <c r="AJ3" s="262"/>
      <c r="AL3" s="260"/>
      <c r="AO3" s="260"/>
    </row>
    <row r="4" spans="1:42" x14ac:dyDescent="0.25">
      <c r="B4" s="84"/>
      <c r="C4" s="198"/>
      <c r="D4" s="268"/>
      <c r="E4" s="3"/>
      <c r="F4" s="3"/>
      <c r="G4" s="84"/>
      <c r="H4" s="198"/>
      <c r="I4" s="268"/>
      <c r="J4" s="3"/>
      <c r="K4" s="3"/>
      <c r="L4" s="4"/>
      <c r="O4" s="13" t="s">
        <v>66</v>
      </c>
      <c r="Q4" s="59">
        <v>60.93</v>
      </c>
      <c r="T4" s="1"/>
      <c r="W4" s="133">
        <v>42489</v>
      </c>
      <c r="X4" s="44">
        <v>62.65</v>
      </c>
      <c r="Y4" s="44">
        <v>62.87</v>
      </c>
      <c r="Z4" s="44">
        <v>61.26</v>
      </c>
      <c r="AA4" s="44">
        <v>61.56</v>
      </c>
      <c r="AB4" s="114">
        <v>1216100</v>
      </c>
      <c r="AC4" s="11">
        <v>61.56</v>
      </c>
      <c r="AD4" s="2">
        <f t="shared" si="0"/>
        <v>1.6099999999999994</v>
      </c>
      <c r="AE4" s="148">
        <f t="shared" si="1"/>
        <v>-1.786853860880655E-2</v>
      </c>
      <c r="AL4" s="260"/>
      <c r="AO4" s="260"/>
    </row>
    <row r="5" spans="1:42" x14ac:dyDescent="0.25">
      <c r="B5" s="84"/>
      <c r="C5" s="198"/>
      <c r="D5" s="268"/>
      <c r="E5" s="3"/>
      <c r="F5" s="3"/>
      <c r="G5" s="84"/>
      <c r="H5" s="198"/>
      <c r="I5" s="268"/>
      <c r="J5" s="3"/>
      <c r="K5" s="3"/>
      <c r="L5" s="4"/>
      <c r="O5" s="13" t="s">
        <v>67</v>
      </c>
      <c r="Q5" s="3">
        <f>Q4*Q2</f>
        <v>0</v>
      </c>
      <c r="T5" s="1"/>
      <c r="W5" s="133">
        <v>42488</v>
      </c>
      <c r="X5" s="44">
        <v>62.44</v>
      </c>
      <c r="Y5" s="44">
        <v>63.69</v>
      </c>
      <c r="Z5" s="44">
        <v>62.09</v>
      </c>
      <c r="AA5" s="44">
        <v>62.68</v>
      </c>
      <c r="AB5" s="114">
        <v>1549500</v>
      </c>
      <c r="AC5" s="11">
        <v>62.68</v>
      </c>
      <c r="AD5" s="2">
        <f t="shared" si="0"/>
        <v>1.5999999999999943</v>
      </c>
      <c r="AE5" s="148">
        <f t="shared" si="1"/>
        <v>1.1180322632167172E-3</v>
      </c>
      <c r="AL5" s="260"/>
      <c r="AO5" s="260"/>
    </row>
    <row r="6" spans="1:42" x14ac:dyDescent="0.25">
      <c r="B6" s="84"/>
      <c r="C6" s="198"/>
      <c r="D6" s="268"/>
      <c r="E6" s="3"/>
      <c r="F6" s="3"/>
      <c r="G6" s="84"/>
      <c r="H6" s="198"/>
      <c r="I6" s="268"/>
      <c r="J6" s="3"/>
      <c r="K6" s="3"/>
      <c r="L6" s="4"/>
      <c r="O6" s="13" t="s">
        <v>64</v>
      </c>
      <c r="Q6" s="2">
        <f>Q3*Q2</f>
        <v>0</v>
      </c>
      <c r="W6" s="133">
        <v>42487</v>
      </c>
      <c r="X6" s="44">
        <v>62.22</v>
      </c>
      <c r="Y6" s="44">
        <v>62.74</v>
      </c>
      <c r="Z6" s="44">
        <v>61.74</v>
      </c>
      <c r="AA6" s="44">
        <v>62.61</v>
      </c>
      <c r="AB6" s="114">
        <v>1294800</v>
      </c>
      <c r="AC6" s="11">
        <v>62.61</v>
      </c>
      <c r="AD6" s="2">
        <f t="shared" si="0"/>
        <v>1</v>
      </c>
      <c r="AE6" s="148">
        <f t="shared" si="1"/>
        <v>5.9447300771207079E-3</v>
      </c>
      <c r="AL6" s="260"/>
      <c r="AO6" s="260"/>
    </row>
    <row r="7" spans="1:42" ht="15.75" x14ac:dyDescent="0.25">
      <c r="B7" s="84"/>
      <c r="C7" s="198"/>
      <c r="D7" s="268"/>
      <c r="E7" s="3"/>
      <c r="F7" s="3"/>
      <c r="G7" s="84"/>
      <c r="H7" s="198"/>
      <c r="I7" s="268"/>
      <c r="J7" s="3"/>
      <c r="K7" s="3"/>
      <c r="L7" s="4"/>
      <c r="O7" s="13" t="s">
        <v>65</v>
      </c>
      <c r="Q7" s="2">
        <f>IF(Q2=0, K9+M9-F9,Q5-Q6)</f>
        <v>121.94999999999982</v>
      </c>
      <c r="R7" s="208"/>
      <c r="W7" s="133">
        <v>42486</v>
      </c>
      <c r="X7" s="44">
        <v>62.09</v>
      </c>
      <c r="Y7" s="44">
        <v>62.53</v>
      </c>
      <c r="Z7" s="44">
        <v>60.61</v>
      </c>
      <c r="AA7" s="44">
        <v>62.24</v>
      </c>
      <c r="AB7" s="114">
        <v>4278600</v>
      </c>
      <c r="AC7" s="11">
        <v>62.24</v>
      </c>
      <c r="AD7" s="2">
        <f t="shared" si="0"/>
        <v>1.9200000000000017</v>
      </c>
      <c r="AE7" s="148">
        <f t="shared" si="1"/>
        <v>-4.5398773006134929E-2</v>
      </c>
      <c r="AL7" s="260"/>
      <c r="AO7" s="260"/>
    </row>
    <row r="8" spans="1:42" x14ac:dyDescent="0.25">
      <c r="B8" s="84"/>
      <c r="C8" s="198"/>
      <c r="D8" s="268"/>
      <c r="E8" s="3"/>
      <c r="F8" s="3"/>
      <c r="G8" s="84"/>
      <c r="H8" s="198"/>
      <c r="I8" s="268"/>
      <c r="J8" s="3"/>
      <c r="K8" s="3"/>
      <c r="L8" s="4"/>
      <c r="O8" s="13" t="s">
        <v>90</v>
      </c>
      <c r="Q8" s="148">
        <f>(Q4-Q3)/Q3</f>
        <v>0</v>
      </c>
      <c r="R8" s="178"/>
      <c r="W8" s="133">
        <v>42485</v>
      </c>
      <c r="X8" s="44">
        <v>65.38</v>
      </c>
      <c r="Y8" s="44">
        <v>65.44</v>
      </c>
      <c r="Z8" s="44">
        <v>64.63</v>
      </c>
      <c r="AA8" s="44">
        <v>65.2</v>
      </c>
      <c r="AB8" s="114">
        <v>1083400</v>
      </c>
      <c r="AC8" s="11">
        <v>65.2</v>
      </c>
      <c r="AD8" s="2">
        <f t="shared" si="0"/>
        <v>0.81000000000000227</v>
      </c>
      <c r="AE8" s="148">
        <f t="shared" si="1"/>
        <v>-1.0471998785855141E-2</v>
      </c>
      <c r="AL8" s="260"/>
      <c r="AO8" s="260"/>
    </row>
    <row r="9" spans="1:42" x14ac:dyDescent="0.25">
      <c r="A9" s="35" t="s">
        <v>81</v>
      </c>
      <c r="B9" s="16"/>
      <c r="C9" s="8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8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204</v>
      </c>
      <c r="Q9" s="148">
        <f>VALUE(TRIM(CLEAN(MID(U62, FIND("(", U62)+1, 5))))</f>
        <v>1.9199999999999998E-2</v>
      </c>
      <c r="W9" s="133">
        <v>42482</v>
      </c>
      <c r="X9" s="44">
        <v>65.45</v>
      </c>
      <c r="Y9" s="44">
        <v>66.22</v>
      </c>
      <c r="Z9" s="44">
        <v>65.31</v>
      </c>
      <c r="AA9" s="44">
        <v>65.89</v>
      </c>
      <c r="AB9" s="114">
        <v>1377800</v>
      </c>
      <c r="AC9" s="11">
        <v>65.89</v>
      </c>
      <c r="AD9" s="2">
        <f t="shared" si="0"/>
        <v>0.90999999999999659</v>
      </c>
      <c r="AE9" s="148">
        <f t="shared" si="1"/>
        <v>1.2757454657239542E-2</v>
      </c>
      <c r="AL9" s="260"/>
      <c r="AO9" s="260"/>
    </row>
    <row r="10" spans="1:42" x14ac:dyDescent="0.25">
      <c r="B10" s="84"/>
      <c r="C10" s="4"/>
      <c r="D10" s="268"/>
      <c r="E10" s="3"/>
      <c r="F10" s="3"/>
      <c r="G10" s="84"/>
      <c r="H10" s="198"/>
      <c r="I10" s="268"/>
      <c r="J10" s="3"/>
      <c r="K10" s="3"/>
      <c r="L10" s="4"/>
      <c r="W10" s="133">
        <v>42481</v>
      </c>
      <c r="X10" s="44">
        <v>64.489999999999995</v>
      </c>
      <c r="Y10" s="44">
        <v>65.12</v>
      </c>
      <c r="Z10" s="44">
        <v>64.239999999999995</v>
      </c>
      <c r="AA10" s="44">
        <v>65.06</v>
      </c>
      <c r="AB10" s="114">
        <v>930400</v>
      </c>
      <c r="AC10" s="11">
        <v>65.06</v>
      </c>
      <c r="AD10" s="2">
        <f t="shared" si="0"/>
        <v>0.88000000000000966</v>
      </c>
      <c r="AE10" s="148">
        <f t="shared" si="1"/>
        <v>6.1862047633778339E-3</v>
      </c>
      <c r="AL10" s="260"/>
      <c r="AO10" s="260"/>
    </row>
    <row r="11" spans="1:42" x14ac:dyDescent="0.25">
      <c r="B11" s="84"/>
      <c r="C11" s="4"/>
      <c r="D11" s="268"/>
      <c r="E11" s="3"/>
      <c r="F11" s="3"/>
      <c r="G11" s="84"/>
      <c r="H11" s="198"/>
      <c r="I11" s="268"/>
      <c r="J11" s="3"/>
      <c r="K11" s="3"/>
      <c r="L11" s="4"/>
      <c r="T11" s="13"/>
      <c r="W11" s="133">
        <v>42480</v>
      </c>
      <c r="X11" s="44">
        <v>64.19</v>
      </c>
      <c r="Y11" s="44">
        <v>65.03</v>
      </c>
      <c r="Z11" s="44">
        <v>63.1</v>
      </c>
      <c r="AA11" s="44">
        <v>64.66</v>
      </c>
      <c r="AB11" s="114">
        <v>1187900</v>
      </c>
      <c r="AC11" s="11">
        <v>64.66</v>
      </c>
      <c r="AD11" s="2">
        <f t="shared" si="0"/>
        <v>1.9299999999999997</v>
      </c>
      <c r="AE11" s="148">
        <f t="shared" si="1"/>
        <v>5.5987558320373942E-3</v>
      </c>
      <c r="AL11" s="260"/>
      <c r="AO11" s="260"/>
    </row>
    <row r="12" spans="1:42" x14ac:dyDescent="0.25">
      <c r="B12" s="84"/>
      <c r="C12" s="4"/>
      <c r="D12" s="268"/>
      <c r="E12" s="3"/>
      <c r="F12" s="3"/>
      <c r="G12" s="84"/>
      <c r="H12" s="198"/>
      <c r="I12" s="268"/>
      <c r="J12" s="3"/>
      <c r="K12" s="3"/>
      <c r="L12" s="4"/>
      <c r="W12" s="133">
        <v>42479</v>
      </c>
      <c r="X12" s="44">
        <v>64.19</v>
      </c>
      <c r="Y12" s="44">
        <v>64.459999999999994</v>
      </c>
      <c r="Z12" s="44">
        <v>63.68</v>
      </c>
      <c r="AA12" s="44">
        <v>64.3</v>
      </c>
      <c r="AB12" s="114">
        <v>1201600</v>
      </c>
      <c r="AC12" s="11">
        <v>64.3</v>
      </c>
      <c r="AD12" s="2">
        <f t="shared" si="0"/>
        <v>0.77999999999999403</v>
      </c>
      <c r="AE12" s="148">
        <f t="shared" si="1"/>
        <v>1.2438985986458873E-2</v>
      </c>
      <c r="AL12" s="260"/>
      <c r="AO12" s="260"/>
    </row>
    <row r="13" spans="1:42" x14ac:dyDescent="0.25">
      <c r="B13" s="209" t="s">
        <v>116</v>
      </c>
      <c r="C13" s="209" t="s">
        <v>159</v>
      </c>
      <c r="D13" s="219" t="s">
        <v>158</v>
      </c>
      <c r="E13" s="213" t="s">
        <v>160</v>
      </c>
      <c r="F13" s="213" t="s">
        <v>65</v>
      </c>
      <c r="G13" s="250" t="s">
        <v>164</v>
      </c>
      <c r="H13" s="213" t="s">
        <v>90</v>
      </c>
      <c r="I13" s="269" t="s">
        <v>170</v>
      </c>
      <c r="J13" s="3"/>
      <c r="K13" s="3"/>
      <c r="L13" s="4"/>
      <c r="W13" s="133">
        <v>42478</v>
      </c>
      <c r="X13" s="44">
        <v>62.82</v>
      </c>
      <c r="Y13" s="44">
        <v>63.65</v>
      </c>
      <c r="Z13" s="44">
        <v>62.65</v>
      </c>
      <c r="AA13" s="44">
        <v>63.51</v>
      </c>
      <c r="AB13" s="114">
        <v>864700</v>
      </c>
      <c r="AC13" s="11">
        <v>63.51</v>
      </c>
      <c r="AD13" s="2">
        <f t="shared" si="0"/>
        <v>1</v>
      </c>
      <c r="AE13" s="148">
        <f t="shared" si="1"/>
        <v>4.428277716273854E-3</v>
      </c>
    </row>
    <row r="14" spans="1:42" x14ac:dyDescent="0.25">
      <c r="B14" s="211">
        <v>42375</v>
      </c>
      <c r="C14" s="12">
        <v>40</v>
      </c>
      <c r="D14" s="220">
        <v>52.4</v>
      </c>
      <c r="E14" s="43">
        <v>52.17</v>
      </c>
      <c r="F14" s="43">
        <f>C14*(E14-D14)</f>
        <v>-9.1999999999998749</v>
      </c>
      <c r="G14" s="43">
        <f>D14*C14</f>
        <v>2096</v>
      </c>
      <c r="H14" s="257">
        <f>(E14-D14)/D14</f>
        <v>-4.389312977099177E-3</v>
      </c>
      <c r="I14" s="43"/>
      <c r="J14" s="3"/>
      <c r="K14" s="3"/>
      <c r="L14" s="4"/>
      <c r="W14" s="133">
        <v>42475</v>
      </c>
      <c r="X14" s="44">
        <v>63.98</v>
      </c>
      <c r="Y14" s="44">
        <v>64.16</v>
      </c>
      <c r="Z14" s="44">
        <v>63.16</v>
      </c>
      <c r="AA14" s="44">
        <v>63.23</v>
      </c>
      <c r="AB14" s="114">
        <v>928400</v>
      </c>
      <c r="AC14" s="11">
        <v>63.23</v>
      </c>
      <c r="AD14" s="2">
        <f t="shared" si="0"/>
        <v>1</v>
      </c>
      <c r="AE14" s="148">
        <f t="shared" si="1"/>
        <v>-1.3110660215389314E-2</v>
      </c>
    </row>
    <row r="15" spans="1:42" x14ac:dyDescent="0.25">
      <c r="B15" s="211">
        <v>42403</v>
      </c>
      <c r="C15" s="12">
        <v>40</v>
      </c>
      <c r="D15" s="220">
        <v>52.4</v>
      </c>
      <c r="E15" s="43">
        <v>53.31</v>
      </c>
      <c r="F15" s="43">
        <f>C15*(E15-D15)</f>
        <v>36.400000000000148</v>
      </c>
      <c r="G15" s="43">
        <f>D15*C15</f>
        <v>2096</v>
      </c>
      <c r="H15" s="257">
        <f>(E15-D15)/D15</f>
        <v>1.736641221374053E-2</v>
      </c>
      <c r="I15" s="43"/>
      <c r="J15" s="3"/>
      <c r="K15" s="3"/>
      <c r="L15" s="4"/>
      <c r="V15" s="2"/>
      <c r="W15" s="133">
        <v>42474</v>
      </c>
      <c r="X15" s="44">
        <v>63.72</v>
      </c>
      <c r="Y15" s="44">
        <v>64.27</v>
      </c>
      <c r="Z15" s="44">
        <v>63.22</v>
      </c>
      <c r="AA15" s="44">
        <v>64.069999999999993</v>
      </c>
      <c r="AB15" s="114">
        <v>769900</v>
      </c>
      <c r="AC15" s="11">
        <v>64.069999999999993</v>
      </c>
      <c r="AD15" s="2">
        <f t="shared" si="0"/>
        <v>1.0499999999999972</v>
      </c>
      <c r="AE15" s="148">
        <f t="shared" si="1"/>
        <v>8.65869017632237E-3</v>
      </c>
      <c r="AL15" s="260"/>
      <c r="AO15" s="260"/>
      <c r="AP15" s="260"/>
    </row>
    <row r="16" spans="1:42" x14ac:dyDescent="0.25">
      <c r="B16" s="211">
        <v>42416</v>
      </c>
      <c r="C16" s="12">
        <v>0</v>
      </c>
      <c r="D16" s="220">
        <v>0</v>
      </c>
      <c r="E16" s="43">
        <v>0</v>
      </c>
      <c r="F16" s="43">
        <v>121.95</v>
      </c>
      <c r="G16" s="43"/>
      <c r="H16" s="258"/>
      <c r="I16" s="220"/>
      <c r="J16" s="3"/>
      <c r="K16" s="3"/>
      <c r="L16" s="4"/>
      <c r="V16" s="2"/>
      <c r="W16" s="133">
        <v>42473</v>
      </c>
      <c r="X16" s="44">
        <v>62.77</v>
      </c>
      <c r="Y16" s="44">
        <v>63.83</v>
      </c>
      <c r="Z16" s="44">
        <v>62.51</v>
      </c>
      <c r="AA16" s="44">
        <v>63.52</v>
      </c>
      <c r="AB16" s="114">
        <v>1137300</v>
      </c>
      <c r="AC16" s="11">
        <v>63.52</v>
      </c>
      <c r="AD16" s="2">
        <f t="shared" si="0"/>
        <v>1.3200000000000003</v>
      </c>
      <c r="AE16" s="148">
        <f t="shared" si="1"/>
        <v>1.372486434727116E-2</v>
      </c>
    </row>
    <row r="17" spans="2:42" x14ac:dyDescent="0.25">
      <c r="B17" s="211"/>
      <c r="C17" s="12"/>
      <c r="D17" s="220"/>
      <c r="E17" s="43"/>
      <c r="F17" s="43"/>
      <c r="G17" s="43"/>
      <c r="H17" s="258"/>
      <c r="I17" s="220"/>
      <c r="J17" s="3"/>
      <c r="K17" s="3"/>
      <c r="L17" s="4"/>
      <c r="V17" s="2"/>
      <c r="W17" s="133">
        <v>42472</v>
      </c>
      <c r="X17" s="44">
        <v>61.93</v>
      </c>
      <c r="Y17" s="44">
        <v>62.99</v>
      </c>
      <c r="Z17" s="44">
        <v>61.8</v>
      </c>
      <c r="AA17" s="44">
        <v>62.66</v>
      </c>
      <c r="AB17" s="114">
        <v>1117500</v>
      </c>
      <c r="AC17" s="11">
        <v>62.66</v>
      </c>
      <c r="AD17" s="2">
        <f t="shared" si="0"/>
        <v>1.1900000000000048</v>
      </c>
      <c r="AE17" s="148">
        <f t="shared" si="1"/>
        <v>1.2277867528271313E-2</v>
      </c>
      <c r="AL17" s="260"/>
      <c r="AO17" s="260"/>
      <c r="AP17" s="260"/>
    </row>
    <row r="18" spans="2:42" x14ac:dyDescent="0.25">
      <c r="B18" s="211"/>
      <c r="C18" s="12"/>
      <c r="D18" s="220"/>
      <c r="E18" s="43"/>
      <c r="F18" s="43"/>
      <c r="G18" s="43"/>
      <c r="H18" s="258"/>
      <c r="I18" s="220"/>
      <c r="J18" s="3"/>
      <c r="K18" s="3"/>
      <c r="L18" s="4"/>
      <c r="V18" s="2"/>
      <c r="W18" s="133">
        <v>42471</v>
      </c>
      <c r="X18" s="44">
        <v>62.29</v>
      </c>
      <c r="Y18" s="44">
        <v>63.19</v>
      </c>
      <c r="Z18" s="44">
        <v>61.86</v>
      </c>
      <c r="AA18" s="44">
        <v>61.9</v>
      </c>
      <c r="AB18" s="114">
        <v>941600</v>
      </c>
      <c r="AC18" s="11">
        <v>61.9</v>
      </c>
      <c r="AD18" s="2">
        <f t="shared" si="0"/>
        <v>1.3299999999999983</v>
      </c>
      <c r="AE18" s="148">
        <f t="shared" si="1"/>
        <v>-2.4174053182917099E-3</v>
      </c>
    </row>
    <row r="19" spans="2:42" x14ac:dyDescent="0.25">
      <c r="B19" s="211"/>
      <c r="C19" s="12"/>
      <c r="D19" s="220"/>
      <c r="E19" s="43"/>
      <c r="F19" s="43"/>
      <c r="G19" s="43"/>
      <c r="H19" s="258"/>
      <c r="I19" s="220"/>
      <c r="J19" s="3"/>
      <c r="K19" s="3"/>
      <c r="L19" s="4"/>
      <c r="W19" s="133">
        <v>42468</v>
      </c>
      <c r="X19" s="44">
        <v>61.98</v>
      </c>
      <c r="Y19" s="44">
        <v>62.59</v>
      </c>
      <c r="Z19" s="44">
        <v>61.69</v>
      </c>
      <c r="AA19" s="44">
        <v>62.05</v>
      </c>
      <c r="AB19" s="114">
        <v>661900</v>
      </c>
      <c r="AC19" s="11">
        <v>62.05</v>
      </c>
      <c r="AD19" s="2">
        <f t="shared" si="0"/>
        <v>0.90000000000000568</v>
      </c>
      <c r="AE19" s="148">
        <f t="shared" si="1"/>
        <v>1.8047579983593076E-2</v>
      </c>
      <c r="AL19" s="260"/>
      <c r="AO19" s="260"/>
    </row>
    <row r="20" spans="2:42" x14ac:dyDescent="0.25">
      <c r="B20" s="211"/>
      <c r="C20" s="12"/>
      <c r="D20" s="220"/>
      <c r="E20" s="43"/>
      <c r="F20" s="43"/>
      <c r="G20" s="43"/>
      <c r="H20" s="258"/>
      <c r="I20" s="220"/>
      <c r="J20" s="3"/>
      <c r="K20" s="3"/>
      <c r="L20" s="4"/>
      <c r="W20" s="133">
        <v>42467</v>
      </c>
      <c r="X20" s="44">
        <v>60.85</v>
      </c>
      <c r="Y20" s="44">
        <v>61.11</v>
      </c>
      <c r="Z20" s="44">
        <v>60.56</v>
      </c>
      <c r="AA20" s="44">
        <v>60.95</v>
      </c>
      <c r="AB20" s="114">
        <v>805900</v>
      </c>
      <c r="AC20" s="11">
        <v>60.95</v>
      </c>
      <c r="AD20" s="2">
        <f t="shared" si="0"/>
        <v>0.54999999999999716</v>
      </c>
      <c r="AE20" s="148">
        <f t="shared" si="1"/>
        <v>-8.9430894308942799E-3</v>
      </c>
    </row>
    <row r="21" spans="2:42" x14ac:dyDescent="0.25">
      <c r="B21" s="211"/>
      <c r="C21" s="12"/>
      <c r="D21" s="220"/>
      <c r="E21" s="43"/>
      <c r="F21" s="43"/>
      <c r="G21" s="43"/>
      <c r="H21" s="258"/>
      <c r="I21" s="220"/>
      <c r="J21" s="3"/>
      <c r="K21" s="3"/>
      <c r="L21" s="4"/>
      <c r="W21" s="133">
        <v>42466</v>
      </c>
      <c r="X21" s="44">
        <v>61.32</v>
      </c>
      <c r="Y21" s="44">
        <v>61.61</v>
      </c>
      <c r="Z21" s="44">
        <v>60.48</v>
      </c>
      <c r="AA21" s="44">
        <v>61.5</v>
      </c>
      <c r="AB21" s="114">
        <v>757900</v>
      </c>
      <c r="AC21" s="11">
        <v>61.5</v>
      </c>
      <c r="AD21" s="2">
        <f t="shared" si="0"/>
        <v>1.1300000000000026</v>
      </c>
      <c r="AE21" s="148">
        <f t="shared" si="1"/>
        <v>3.2626427406199365E-3</v>
      </c>
    </row>
    <row r="22" spans="2:42" x14ac:dyDescent="0.25">
      <c r="B22" s="211"/>
      <c r="C22" s="12"/>
      <c r="D22" s="220"/>
      <c r="E22" s="43"/>
      <c r="F22" s="43"/>
      <c r="G22" s="43"/>
      <c r="H22" s="258"/>
      <c r="I22" s="220"/>
      <c r="W22" s="133">
        <v>42465</v>
      </c>
      <c r="X22" s="44">
        <v>61.03</v>
      </c>
      <c r="Y22" s="44">
        <v>61.66</v>
      </c>
      <c r="Z22" s="44">
        <v>60.69</v>
      </c>
      <c r="AA22" s="44">
        <v>61.3</v>
      </c>
      <c r="AB22" s="114">
        <v>1106900</v>
      </c>
      <c r="AC22" s="11">
        <v>61.3</v>
      </c>
      <c r="AD22" s="2">
        <f t="shared" si="0"/>
        <v>0.96999999999999886</v>
      </c>
      <c r="AE22" s="148">
        <f t="shared" si="1"/>
        <v>-6.6439799060120652E-3</v>
      </c>
    </row>
    <row r="23" spans="2:42" x14ac:dyDescent="0.25">
      <c r="B23" s="211"/>
      <c r="C23" s="12"/>
      <c r="D23" s="220"/>
      <c r="E23" s="43"/>
      <c r="F23" s="43"/>
      <c r="G23" s="43"/>
      <c r="H23" s="258"/>
      <c r="I23" s="220"/>
      <c r="J23" s="3"/>
      <c r="K23" s="3"/>
      <c r="L23" s="4"/>
      <c r="W23" s="133">
        <v>42464</v>
      </c>
      <c r="X23" s="44">
        <v>62.18</v>
      </c>
      <c r="Y23" s="44">
        <v>62.58</v>
      </c>
      <c r="Z23" s="44">
        <v>61.57</v>
      </c>
      <c r="AA23" s="44">
        <v>61.71</v>
      </c>
      <c r="AB23" s="114">
        <v>633300</v>
      </c>
      <c r="AC23" s="11">
        <v>61.71</v>
      </c>
      <c r="AD23" s="2">
        <f t="shared" si="0"/>
        <v>1.009999999999998</v>
      </c>
      <c r="AE23" s="148">
        <f t="shared" si="1"/>
        <v>-9.3112859206935239E-3</v>
      </c>
    </row>
    <row r="24" spans="2:42" x14ac:dyDescent="0.25">
      <c r="B24" s="84"/>
      <c r="C24" s="4"/>
      <c r="D24" s="268"/>
      <c r="E24" s="3"/>
      <c r="F24" s="3"/>
      <c r="G24" s="3"/>
      <c r="H24" s="259"/>
      <c r="I24" s="268"/>
      <c r="J24" s="3"/>
      <c r="K24" s="3"/>
      <c r="L24" s="4"/>
      <c r="W24" s="133">
        <v>42461</v>
      </c>
      <c r="X24" s="44">
        <v>61.81</v>
      </c>
      <c r="Y24" s="44">
        <v>62.47</v>
      </c>
      <c r="Z24" s="44">
        <v>61.08</v>
      </c>
      <c r="AA24" s="44">
        <v>62.29</v>
      </c>
      <c r="AB24" s="114">
        <v>860300</v>
      </c>
      <c r="AC24" s="11">
        <v>62.29</v>
      </c>
      <c r="AD24" s="2">
        <f t="shared" si="0"/>
        <v>1.3900000000000006</v>
      </c>
      <c r="AE24" s="148">
        <f t="shared" si="1"/>
        <v>-2.7217419148255484E-3</v>
      </c>
    </row>
    <row r="25" spans="2:42" x14ac:dyDescent="0.25">
      <c r="B25" s="84"/>
      <c r="C25" s="4"/>
      <c r="D25" s="268"/>
      <c r="E25" s="3"/>
      <c r="F25" s="3"/>
      <c r="G25" s="3"/>
      <c r="H25" s="259"/>
      <c r="I25" s="268"/>
      <c r="J25" s="3"/>
      <c r="K25" s="3"/>
      <c r="L25" s="4"/>
      <c r="W25" s="133">
        <v>42460</v>
      </c>
      <c r="X25" s="44">
        <v>62.73</v>
      </c>
      <c r="Y25" s="44">
        <v>63.41</v>
      </c>
      <c r="Z25" s="44">
        <v>62.43</v>
      </c>
      <c r="AA25" s="44">
        <v>62.46</v>
      </c>
      <c r="AB25" s="114">
        <v>1165400</v>
      </c>
      <c r="AC25" s="11">
        <v>62.46</v>
      </c>
      <c r="AD25" s="2">
        <f t="shared" si="0"/>
        <v>0.97999999999999687</v>
      </c>
      <c r="AE25" s="148">
        <f t="shared" si="1"/>
        <v>-3.9866050071758474E-3</v>
      </c>
      <c r="AL25" s="260"/>
      <c r="AO25" s="260"/>
    </row>
    <row r="26" spans="2:42" x14ac:dyDescent="0.25">
      <c r="B26" s="84"/>
      <c r="C26" s="4"/>
      <c r="D26" s="268"/>
      <c r="E26" s="3"/>
      <c r="F26" s="3"/>
      <c r="G26" s="3"/>
      <c r="H26" s="259"/>
      <c r="I26" s="268"/>
      <c r="J26" s="3"/>
      <c r="K26" s="3"/>
      <c r="L26" s="4"/>
      <c r="W26" s="133">
        <v>42459</v>
      </c>
      <c r="X26" s="44">
        <v>62.09</v>
      </c>
      <c r="Y26" s="44">
        <v>63.2</v>
      </c>
      <c r="Z26" s="44">
        <v>62.03</v>
      </c>
      <c r="AA26" s="44">
        <v>62.71</v>
      </c>
      <c r="AB26" s="114">
        <v>774700</v>
      </c>
      <c r="AC26" s="11">
        <v>62.71</v>
      </c>
      <c r="AD26" s="2">
        <f t="shared" si="0"/>
        <v>1.1700000000000017</v>
      </c>
      <c r="AE26" s="148">
        <f t="shared" si="1"/>
        <v>1.6040181464679337E-2</v>
      </c>
    </row>
    <row r="27" spans="2:42" x14ac:dyDescent="0.25">
      <c r="B27" s="84"/>
      <c r="C27" s="4"/>
      <c r="D27" s="268"/>
      <c r="E27" s="3"/>
      <c r="F27" s="3"/>
      <c r="G27" s="3"/>
      <c r="H27" s="259"/>
      <c r="I27" s="268"/>
      <c r="J27" s="3"/>
      <c r="K27" s="3"/>
      <c r="L27" s="4"/>
      <c r="W27" s="133">
        <v>42458</v>
      </c>
      <c r="X27" s="44">
        <v>60.62</v>
      </c>
      <c r="Y27" s="44">
        <v>61.85</v>
      </c>
      <c r="Z27" s="44">
        <v>60.36</v>
      </c>
      <c r="AA27" s="44">
        <v>61.72</v>
      </c>
      <c r="AB27" s="114">
        <v>729600</v>
      </c>
      <c r="AC27" s="11">
        <v>61.72</v>
      </c>
      <c r="AD27" s="2">
        <f t="shared" si="0"/>
        <v>1.490000000000002</v>
      </c>
      <c r="AE27" s="148">
        <f t="shared" si="1"/>
        <v>1.3131976362442455E-2</v>
      </c>
      <c r="AL27" s="260"/>
      <c r="AO27" s="260"/>
    </row>
    <row r="28" spans="2:42" x14ac:dyDescent="0.25">
      <c r="B28" s="4"/>
      <c r="C28" s="4"/>
      <c r="D28" s="268"/>
      <c r="E28" s="3"/>
      <c r="F28" s="3"/>
      <c r="G28" s="3"/>
      <c r="H28" s="259"/>
      <c r="I28" s="268"/>
      <c r="J28" s="3"/>
      <c r="K28" s="3"/>
      <c r="L28" s="4"/>
      <c r="W28" s="133">
        <v>42457</v>
      </c>
      <c r="X28" s="44">
        <v>60.83</v>
      </c>
      <c r="Y28" s="44">
        <v>60.95</v>
      </c>
      <c r="Z28" s="44">
        <v>60.02</v>
      </c>
      <c r="AA28" s="44">
        <v>60.92</v>
      </c>
      <c r="AB28" s="114">
        <v>931700</v>
      </c>
      <c r="AC28" s="11">
        <v>60.92</v>
      </c>
      <c r="AD28" s="2">
        <f t="shared" si="0"/>
        <v>0.92999999999999972</v>
      </c>
      <c r="AE28" s="148">
        <f t="shared" si="1"/>
        <v>2.7983539094651455E-3</v>
      </c>
    </row>
    <row r="29" spans="2:42" x14ac:dyDescent="0.25">
      <c r="B29" s="84"/>
      <c r="C29" s="4"/>
      <c r="D29" s="268"/>
      <c r="E29" s="3"/>
      <c r="F29" s="3"/>
      <c r="G29" s="3"/>
      <c r="H29" s="259"/>
      <c r="I29" s="268"/>
      <c r="J29" s="3"/>
      <c r="K29" s="3"/>
      <c r="L29" s="4"/>
      <c r="W29" s="133">
        <v>42453</v>
      </c>
      <c r="X29" s="44">
        <v>59.92</v>
      </c>
      <c r="Y29" s="44">
        <v>60.82</v>
      </c>
      <c r="Z29" s="44">
        <v>59.73</v>
      </c>
      <c r="AA29" s="44">
        <v>60.75</v>
      </c>
      <c r="AB29" s="114">
        <v>682000</v>
      </c>
      <c r="AC29" s="11">
        <v>60.75</v>
      </c>
      <c r="AD29" s="2">
        <f t="shared" si="0"/>
        <v>1.0900000000000034</v>
      </c>
      <c r="AE29" s="148">
        <f t="shared" si="1"/>
        <v>7.128647214854178E-3</v>
      </c>
    </row>
    <row r="30" spans="2:42" x14ac:dyDescent="0.25">
      <c r="B30" s="84"/>
      <c r="C30" s="4"/>
      <c r="D30" s="268"/>
      <c r="E30" s="3"/>
      <c r="F30" s="3"/>
      <c r="G30" s="3"/>
      <c r="H30" s="259"/>
      <c r="I30" s="268"/>
      <c r="J30" s="3"/>
      <c r="K30" s="3"/>
      <c r="L30" s="4"/>
      <c r="W30" s="133">
        <v>42452</v>
      </c>
      <c r="X30" s="44">
        <v>60.93</v>
      </c>
      <c r="Y30" s="44">
        <v>61.2</v>
      </c>
      <c r="Z30" s="44">
        <v>60.22</v>
      </c>
      <c r="AA30" s="44">
        <v>60.32</v>
      </c>
      <c r="AB30" s="114">
        <v>804700</v>
      </c>
      <c r="AC30" s="11">
        <v>60.32</v>
      </c>
      <c r="AD30" s="2">
        <f t="shared" si="0"/>
        <v>0.98000000000000398</v>
      </c>
      <c r="AE30" s="148">
        <f t="shared" si="1"/>
        <v>-1.2765957446808529E-2</v>
      </c>
    </row>
    <row r="31" spans="2:42" x14ac:dyDescent="0.25">
      <c r="B31" s="84"/>
      <c r="C31" s="4"/>
      <c r="D31" s="268"/>
      <c r="E31" s="3"/>
      <c r="F31" s="3"/>
      <c r="G31" s="3"/>
      <c r="H31" s="259"/>
      <c r="I31" s="268"/>
      <c r="J31" s="3"/>
      <c r="K31" s="3"/>
      <c r="L31" s="4"/>
      <c r="Q31" s="2"/>
      <c r="W31" s="133">
        <v>42451</v>
      </c>
      <c r="X31" s="44">
        <v>61.75</v>
      </c>
      <c r="Y31" s="44">
        <v>61.87</v>
      </c>
      <c r="Z31" s="44">
        <v>61.01</v>
      </c>
      <c r="AA31" s="44">
        <v>61.1</v>
      </c>
      <c r="AB31" s="114">
        <v>720700</v>
      </c>
      <c r="AC31" s="11">
        <v>61.1</v>
      </c>
      <c r="AD31" s="2">
        <f t="shared" si="0"/>
        <v>0.85999999999999943</v>
      </c>
      <c r="AE31" s="148">
        <f t="shared" si="1"/>
        <v>-1.9419033862943413E-2</v>
      </c>
      <c r="AL31" s="260"/>
      <c r="AO31" s="260"/>
    </row>
    <row r="32" spans="2:42" x14ac:dyDescent="0.25">
      <c r="B32" s="84"/>
      <c r="C32" s="4"/>
      <c r="D32" s="268"/>
      <c r="E32" s="3"/>
      <c r="F32" s="3"/>
      <c r="G32" s="3"/>
      <c r="H32" s="259"/>
      <c r="I32" s="268"/>
      <c r="J32" s="3"/>
      <c r="K32" s="3"/>
      <c r="L32" s="4"/>
      <c r="Q32" s="2"/>
      <c r="W32" s="133">
        <v>42450</v>
      </c>
      <c r="X32" s="44">
        <v>62.04</v>
      </c>
      <c r="Y32" s="44">
        <v>62.7</v>
      </c>
      <c r="Z32" s="44">
        <v>61.9</v>
      </c>
      <c r="AA32" s="44">
        <v>62.31</v>
      </c>
      <c r="AB32" s="114">
        <v>998100</v>
      </c>
      <c r="AC32" s="11">
        <v>62.31</v>
      </c>
      <c r="AD32" s="2">
        <f t="shared" si="0"/>
        <v>0.80000000000000426</v>
      </c>
      <c r="AE32" s="148">
        <f t="shared" si="1"/>
        <v>3.8666022232962671E-3</v>
      </c>
    </row>
    <row r="33" spans="2:41" x14ac:dyDescent="0.25">
      <c r="B33" s="84"/>
      <c r="C33" s="4"/>
      <c r="D33" s="268"/>
      <c r="E33" s="3"/>
      <c r="F33" s="3"/>
      <c r="G33" s="3"/>
      <c r="H33" s="259"/>
      <c r="I33" s="268"/>
      <c r="J33" s="3"/>
      <c r="K33" s="3"/>
      <c r="L33" s="4"/>
      <c r="Q33" s="2"/>
      <c r="W33" s="133">
        <v>42447</v>
      </c>
      <c r="X33" s="44">
        <v>62.87</v>
      </c>
      <c r="Y33" s="44">
        <v>63.3</v>
      </c>
      <c r="Z33" s="44">
        <v>62.05</v>
      </c>
      <c r="AA33" s="44">
        <v>62.07</v>
      </c>
      <c r="AB33" s="114">
        <v>1468100</v>
      </c>
      <c r="AC33" s="11">
        <v>62.07</v>
      </c>
      <c r="AD33" s="2">
        <f t="shared" si="0"/>
        <v>1.25</v>
      </c>
      <c r="AE33" s="148">
        <f t="shared" si="1"/>
        <v>-1.3509218054672645E-2</v>
      </c>
      <c r="AL33" s="260"/>
      <c r="AO33" s="260"/>
    </row>
    <row r="34" spans="2:41" x14ac:dyDescent="0.25">
      <c r="B34" s="84"/>
      <c r="C34" s="4"/>
      <c r="D34" s="268"/>
      <c r="E34" s="3"/>
      <c r="F34" s="3"/>
      <c r="G34" s="3"/>
      <c r="H34" s="259"/>
      <c r="I34" s="268"/>
      <c r="J34" s="3"/>
      <c r="K34" s="3"/>
      <c r="L34" s="4"/>
      <c r="W34" s="133">
        <v>42446</v>
      </c>
      <c r="X34" s="44">
        <v>61.36</v>
      </c>
      <c r="Y34" s="44">
        <v>63.13</v>
      </c>
      <c r="Z34" s="44">
        <v>61.15</v>
      </c>
      <c r="AA34" s="44">
        <v>62.92</v>
      </c>
      <c r="AB34" s="114">
        <v>1113300</v>
      </c>
      <c r="AC34" s="11">
        <v>62.92</v>
      </c>
      <c r="AD34" s="2">
        <f t="shared" si="0"/>
        <v>1.980000000000004</v>
      </c>
      <c r="AE34" s="148">
        <f t="shared" si="1"/>
        <v>3.2152230971128626E-2</v>
      </c>
    </row>
    <row r="35" spans="2:41" x14ac:dyDescent="0.25">
      <c r="B35" s="84"/>
      <c r="C35" s="4"/>
      <c r="D35" s="268"/>
      <c r="E35" s="3"/>
      <c r="F35" s="3"/>
      <c r="G35" s="3"/>
      <c r="H35" s="259"/>
      <c r="I35" s="268"/>
      <c r="J35" s="3"/>
      <c r="K35" s="3"/>
      <c r="L35" s="4"/>
      <c r="W35" s="133">
        <v>42445</v>
      </c>
      <c r="X35" s="44">
        <v>60.48</v>
      </c>
      <c r="Y35" s="44">
        <v>61.15</v>
      </c>
      <c r="Z35" s="44">
        <v>60.05</v>
      </c>
      <c r="AA35" s="44">
        <v>60.96</v>
      </c>
      <c r="AB35" s="114">
        <v>984300</v>
      </c>
      <c r="AC35" s="11">
        <v>60.96</v>
      </c>
      <c r="AD35" s="2">
        <f t="shared" si="0"/>
        <v>1.1000000000000014</v>
      </c>
      <c r="AE35" s="148">
        <f t="shared" si="1"/>
        <v>7.4367873078831082E-3</v>
      </c>
      <c r="AL35" s="260"/>
      <c r="AO35" s="260"/>
    </row>
    <row r="36" spans="2:41" x14ac:dyDescent="0.25">
      <c r="B36" s="84"/>
      <c r="C36" s="4"/>
      <c r="D36" s="268"/>
      <c r="E36" s="3"/>
      <c r="F36" s="3"/>
      <c r="G36" s="3"/>
      <c r="H36" s="259"/>
      <c r="I36" s="84"/>
      <c r="W36" s="133">
        <v>42444</v>
      </c>
      <c r="X36" s="44">
        <v>59.61</v>
      </c>
      <c r="Y36" s="44">
        <v>60.53</v>
      </c>
      <c r="Z36" s="44">
        <v>59.41</v>
      </c>
      <c r="AA36" s="44">
        <v>60.51</v>
      </c>
      <c r="AB36" s="114">
        <v>1093500</v>
      </c>
      <c r="AC36" s="11">
        <v>60.51</v>
      </c>
      <c r="AD36" s="2">
        <f t="shared" si="0"/>
        <v>1.1200000000000045</v>
      </c>
      <c r="AE36" s="148">
        <f t="shared" si="1"/>
        <v>5.1495016611295963E-3</v>
      </c>
    </row>
    <row r="37" spans="2:41" x14ac:dyDescent="0.25">
      <c r="B37" s="84"/>
      <c r="C37" s="4"/>
      <c r="D37" s="268"/>
      <c r="E37" s="3"/>
      <c r="F37" s="3"/>
      <c r="G37" s="4"/>
      <c r="H37" s="4"/>
      <c r="I37" s="268"/>
      <c r="W37" s="133">
        <v>42443</v>
      </c>
      <c r="X37" s="44">
        <v>59.93</v>
      </c>
      <c r="Y37" s="44">
        <v>60.66</v>
      </c>
      <c r="Z37" s="44">
        <v>59.85</v>
      </c>
      <c r="AA37" s="44">
        <v>60.2</v>
      </c>
      <c r="AB37" s="114">
        <v>745700</v>
      </c>
      <c r="AC37" s="11">
        <v>60.2</v>
      </c>
      <c r="AD37" s="2">
        <f t="shared" si="0"/>
        <v>0.80999999999999517</v>
      </c>
      <c r="AE37" s="148">
        <f t="shared" si="1"/>
        <v>-2.8159681961238414E-3</v>
      </c>
    </row>
    <row r="38" spans="2:41" x14ac:dyDescent="0.25">
      <c r="B38" s="84"/>
      <c r="C38" s="4"/>
      <c r="D38" s="268"/>
      <c r="E38" s="3"/>
      <c r="F38" s="3"/>
      <c r="G38" s="4"/>
      <c r="H38" s="4"/>
      <c r="W38" s="133">
        <v>42440</v>
      </c>
      <c r="X38" s="44">
        <v>59.7</v>
      </c>
      <c r="Y38" s="44">
        <v>60.8</v>
      </c>
      <c r="Z38" s="44">
        <v>59.57</v>
      </c>
      <c r="AA38" s="44">
        <v>60.37</v>
      </c>
      <c r="AB38" s="114">
        <v>781000</v>
      </c>
      <c r="AC38" s="11">
        <v>60.37</v>
      </c>
      <c r="AD38" s="2">
        <f t="shared" si="0"/>
        <v>1.2299999999999969</v>
      </c>
      <c r="AE38" s="148">
        <f t="shared" si="1"/>
        <v>2.3914518317503353E-2</v>
      </c>
    </row>
    <row r="39" spans="2:41" x14ac:dyDescent="0.25">
      <c r="B39" s="84"/>
      <c r="C39" s="4"/>
      <c r="D39" s="268"/>
      <c r="E39" s="3"/>
      <c r="F39" s="3"/>
      <c r="G39" s="4"/>
      <c r="H39" s="4"/>
      <c r="W39" s="133">
        <v>42439</v>
      </c>
      <c r="X39" s="44">
        <v>60.58</v>
      </c>
      <c r="Y39" s="44">
        <v>60.9</v>
      </c>
      <c r="Z39" s="44">
        <v>58.56</v>
      </c>
      <c r="AA39" s="44">
        <v>58.96</v>
      </c>
      <c r="AB39" s="114">
        <v>1166100</v>
      </c>
      <c r="AC39" s="11">
        <v>58.96</v>
      </c>
      <c r="AD39" s="2">
        <f t="shared" si="0"/>
        <v>2.3399999999999963</v>
      </c>
      <c r="AE39" s="148">
        <f t="shared" si="1"/>
        <v>-2.3355971509027573E-2</v>
      </c>
    </row>
    <row r="40" spans="2:41" x14ac:dyDescent="0.25">
      <c r="B40" s="84"/>
      <c r="C40" s="4"/>
      <c r="D40" s="268"/>
      <c r="E40" s="3"/>
      <c r="F40" s="3"/>
      <c r="G40" s="4"/>
      <c r="H40" s="4"/>
      <c r="W40" s="133">
        <v>42438</v>
      </c>
      <c r="X40" s="44">
        <v>59.79</v>
      </c>
      <c r="Y40" s="44">
        <v>60.74</v>
      </c>
      <c r="Z40" s="44">
        <v>59.49</v>
      </c>
      <c r="AA40" s="44">
        <v>60.37</v>
      </c>
      <c r="AB40" s="114">
        <v>1138800</v>
      </c>
      <c r="AC40" s="11">
        <v>60.37</v>
      </c>
      <c r="AD40" s="2">
        <f t="shared" si="0"/>
        <v>1.25</v>
      </c>
      <c r="AE40" s="148">
        <f t="shared" si="1"/>
        <v>1.445135271382969E-2</v>
      </c>
    </row>
    <row r="41" spans="2:41" x14ac:dyDescent="0.25">
      <c r="B41" s="84"/>
      <c r="C41" s="4"/>
      <c r="D41" s="268"/>
      <c r="E41" s="3"/>
      <c r="F41" s="3"/>
      <c r="G41" s="4"/>
      <c r="H41" s="4"/>
      <c r="W41" s="133">
        <v>42437</v>
      </c>
      <c r="X41" s="44">
        <v>59.58</v>
      </c>
      <c r="Y41" s="44">
        <v>59.94</v>
      </c>
      <c r="Z41" s="44">
        <v>59.24</v>
      </c>
      <c r="AA41" s="44">
        <v>59.51</v>
      </c>
      <c r="AB41" s="114">
        <v>1057900</v>
      </c>
      <c r="AC41" s="11">
        <v>59.51</v>
      </c>
      <c r="AD41" s="2">
        <f t="shared" si="0"/>
        <v>0.69999999999999574</v>
      </c>
      <c r="AE41" s="148" t="e">
        <f t="shared" si="1"/>
        <v>#DIV/0!</v>
      </c>
      <c r="AL41" s="260"/>
      <c r="AO41" s="260"/>
    </row>
    <row r="42" spans="2:41" x14ac:dyDescent="0.25">
      <c r="B42" s="84"/>
      <c r="C42" s="4"/>
      <c r="D42" s="268"/>
      <c r="E42" s="3"/>
      <c r="F42" s="3"/>
      <c r="G42" s="4"/>
      <c r="H42" s="4"/>
      <c r="W42" s="133">
        <v>42437</v>
      </c>
      <c r="X42" s="44" t="s">
        <v>225</v>
      </c>
      <c r="Y42" s="44"/>
      <c r="Z42" s="44"/>
      <c r="AA42" s="44"/>
      <c r="AB42" s="114"/>
      <c r="AC42" s="11"/>
      <c r="AD42" s="2">
        <f t="shared" si="0"/>
        <v>0</v>
      </c>
      <c r="AE42" s="148">
        <f t="shared" si="1"/>
        <v>-1</v>
      </c>
    </row>
    <row r="43" spans="2:41" x14ac:dyDescent="0.25">
      <c r="B43" s="84"/>
      <c r="C43" s="4"/>
      <c r="D43" s="268"/>
      <c r="E43" s="3"/>
      <c r="F43" s="3"/>
      <c r="G43" s="4"/>
      <c r="H43" s="4"/>
      <c r="W43" s="133">
        <v>42436</v>
      </c>
      <c r="X43" s="44">
        <v>58.66</v>
      </c>
      <c r="Y43" s="44">
        <v>60.42</v>
      </c>
      <c r="Z43" s="44">
        <v>58.63</v>
      </c>
      <c r="AA43" s="44">
        <v>60.09</v>
      </c>
      <c r="AB43" s="114">
        <v>1151100</v>
      </c>
      <c r="AC43" s="11">
        <v>59.81</v>
      </c>
      <c r="AD43" s="2">
        <f t="shared" si="0"/>
        <v>1.7899999999999991</v>
      </c>
      <c r="AE43" s="148">
        <f t="shared" si="1"/>
        <v>1.5622346748174643E-2</v>
      </c>
    </row>
    <row r="44" spans="2:41" x14ac:dyDescent="0.25">
      <c r="B44" s="84"/>
      <c r="C44" s="4"/>
      <c r="D44" s="268"/>
      <c r="E44" s="3"/>
      <c r="F44" s="3"/>
      <c r="G44" s="4"/>
      <c r="H44" s="4"/>
      <c r="W44" s="133">
        <v>42433</v>
      </c>
      <c r="X44" s="44">
        <v>57.81</v>
      </c>
      <c r="Y44" s="44">
        <v>59.34</v>
      </c>
      <c r="Z44" s="44">
        <v>57.81</v>
      </c>
      <c r="AA44" s="44">
        <v>59.17</v>
      </c>
      <c r="AB44" s="114">
        <v>830500</v>
      </c>
      <c r="AC44" s="11">
        <v>58.89</v>
      </c>
      <c r="AD44" s="2">
        <f t="shared" si="0"/>
        <v>1.5300000000000011</v>
      </c>
      <c r="AE44" s="148">
        <f t="shared" si="1"/>
        <v>2.1686328938237409E-2</v>
      </c>
    </row>
    <row r="45" spans="2:41" x14ac:dyDescent="0.25">
      <c r="B45" s="84"/>
      <c r="C45" s="4"/>
      <c r="D45" s="268"/>
      <c r="E45" s="3"/>
      <c r="F45" s="3"/>
      <c r="G45" s="4"/>
      <c r="H45" s="4"/>
      <c r="Q45" s="2"/>
      <c r="W45" s="133">
        <v>42432</v>
      </c>
      <c r="X45" s="44">
        <v>58.03</v>
      </c>
      <c r="Y45" s="44">
        <v>58.29</v>
      </c>
      <c r="Z45" s="44">
        <v>57.57</v>
      </c>
      <c r="AA45" s="44">
        <v>57.91</v>
      </c>
      <c r="AB45" s="114">
        <v>904800</v>
      </c>
      <c r="AC45" s="11">
        <v>57.64</v>
      </c>
      <c r="AD45" s="2">
        <f t="shared" si="0"/>
        <v>0.71999999999999886</v>
      </c>
      <c r="AE45" s="148">
        <f t="shared" si="1"/>
        <v>1.5638575152041589E-3</v>
      </c>
      <c r="AL45" s="260"/>
      <c r="AO45" s="260"/>
    </row>
    <row r="46" spans="2:41" ht="20.25" thickBot="1" x14ac:dyDescent="0.35">
      <c r="B46" s="84"/>
      <c r="C46" s="4"/>
      <c r="D46" s="268"/>
      <c r="E46" s="3"/>
      <c r="F46" s="3"/>
      <c r="G46" s="4"/>
      <c r="H46" s="4"/>
      <c r="O46" s="427" t="s">
        <v>78</v>
      </c>
      <c r="P46" s="427"/>
      <c r="Q46" s="2"/>
      <c r="T46" s="115" t="s">
        <v>94</v>
      </c>
      <c r="U46" s="119"/>
      <c r="W46" s="133">
        <v>42431</v>
      </c>
      <c r="X46" s="44">
        <v>58.57</v>
      </c>
      <c r="Y46" s="44">
        <v>59.08</v>
      </c>
      <c r="Z46" s="44">
        <v>57.51</v>
      </c>
      <c r="AA46" s="44">
        <v>57.82</v>
      </c>
      <c r="AB46" s="114">
        <v>1134500</v>
      </c>
      <c r="AC46" s="11">
        <v>57.55</v>
      </c>
      <c r="AD46" s="2">
        <f t="shared" si="0"/>
        <v>1.5700000000000003</v>
      </c>
      <c r="AE46" s="148">
        <f t="shared" si="1"/>
        <v>-2.0258767449778725E-2</v>
      </c>
    </row>
    <row r="47" spans="2:41" ht="15.75" thickTop="1" x14ac:dyDescent="0.25">
      <c r="B47" s="429"/>
      <c r="C47" s="4"/>
      <c r="D47" s="268"/>
      <c r="E47" s="3"/>
      <c r="F47" s="3"/>
      <c r="G47" s="4"/>
      <c r="H47" s="4"/>
      <c r="O47" s="93">
        <v>1.1000000000000001</v>
      </c>
      <c r="P47" s="93">
        <f t="shared" ref="P47:P67" si="4">O47*$Q$4</f>
        <v>67.02300000000001</v>
      </c>
      <c r="Q47" s="2"/>
      <c r="T47" s="149" t="s">
        <v>100</v>
      </c>
      <c r="U47" s="150">
        <v>61.53</v>
      </c>
      <c r="W47" s="133">
        <v>42430</v>
      </c>
      <c r="X47" s="44">
        <v>58.5</v>
      </c>
      <c r="Y47" s="44">
        <v>59.46</v>
      </c>
      <c r="Z47" s="44">
        <v>58.48</v>
      </c>
      <c r="AA47" s="44">
        <v>59.02</v>
      </c>
      <c r="AB47" s="114">
        <v>1364900</v>
      </c>
      <c r="AC47" s="11">
        <v>58.74</v>
      </c>
      <c r="AD47" s="2">
        <f t="shared" si="0"/>
        <v>0.98000000000000398</v>
      </c>
      <c r="AE47" s="148">
        <f t="shared" si="1"/>
        <v>1.9260801665799132E-2</v>
      </c>
    </row>
    <row r="48" spans="2:41" x14ac:dyDescent="0.25">
      <c r="B48" s="429"/>
      <c r="C48" s="4"/>
      <c r="D48" s="268"/>
      <c r="E48" s="3"/>
      <c r="F48" s="3"/>
      <c r="G48" s="4"/>
      <c r="H48" s="4"/>
      <c r="O48" s="93">
        <v>1.0900000000000001</v>
      </c>
      <c r="P48" s="93">
        <f t="shared" si="4"/>
        <v>66.413700000000006</v>
      </c>
      <c r="Q48" s="2"/>
      <c r="T48" s="118" t="s">
        <v>101</v>
      </c>
      <c r="U48" s="116">
        <v>60.96</v>
      </c>
      <c r="W48" s="133">
        <v>42429</v>
      </c>
      <c r="X48" s="44">
        <v>58.35</v>
      </c>
      <c r="Y48" s="44">
        <v>58.8</v>
      </c>
      <c r="Z48" s="44">
        <v>57.76</v>
      </c>
      <c r="AA48" s="44">
        <v>57.9</v>
      </c>
      <c r="AB48" s="114">
        <v>1279300</v>
      </c>
      <c r="AC48" s="11">
        <v>57.63</v>
      </c>
      <c r="AD48" s="2">
        <f t="shared" si="0"/>
        <v>1.0399999999999991</v>
      </c>
      <c r="AE48" s="148">
        <f t="shared" si="1"/>
        <v>-8.9423903697334328E-3</v>
      </c>
    </row>
    <row r="49" spans="2:42" x14ac:dyDescent="0.25">
      <c r="B49" s="4"/>
      <c r="C49" s="4"/>
      <c r="D49" s="268"/>
      <c r="E49" s="3"/>
      <c r="F49" s="3"/>
      <c r="G49" s="4"/>
      <c r="H49" s="4"/>
      <c r="O49" s="93">
        <v>1.08</v>
      </c>
      <c r="P49" s="93">
        <f t="shared" si="4"/>
        <v>65.804400000000001</v>
      </c>
      <c r="Q49" s="2"/>
      <c r="T49" s="118" t="s">
        <v>102</v>
      </c>
      <c r="U49" s="116" t="s">
        <v>358</v>
      </c>
      <c r="W49" s="133">
        <v>42426</v>
      </c>
      <c r="X49" s="44">
        <v>58.4</v>
      </c>
      <c r="Y49" s="44">
        <v>59.06</v>
      </c>
      <c r="Z49" s="44">
        <v>58.33</v>
      </c>
      <c r="AA49" s="44">
        <v>58.42</v>
      </c>
      <c r="AB49" s="114">
        <v>1068200</v>
      </c>
      <c r="AC49" s="11">
        <v>58.15</v>
      </c>
      <c r="AD49" s="2">
        <f t="shared" si="0"/>
        <v>0.73000000000000398</v>
      </c>
      <c r="AE49" s="148">
        <f t="shared" si="1"/>
        <v>4.14436194094292E-3</v>
      </c>
    </row>
    <row r="50" spans="2:42" x14ac:dyDescent="0.25">
      <c r="O50" s="93">
        <v>1.07</v>
      </c>
      <c r="P50" s="93">
        <f t="shared" si="4"/>
        <v>65.195099999999996</v>
      </c>
      <c r="Q50" s="2"/>
      <c r="T50" s="118" t="s">
        <v>103</v>
      </c>
      <c r="U50" s="116" t="s">
        <v>359</v>
      </c>
      <c r="W50" s="133">
        <v>42425</v>
      </c>
      <c r="X50" s="44">
        <v>57.9</v>
      </c>
      <c r="Y50" s="44">
        <v>58.4</v>
      </c>
      <c r="Z50" s="44">
        <v>57.35</v>
      </c>
      <c r="AA50" s="44">
        <v>58.18</v>
      </c>
      <c r="AB50" s="114">
        <v>1611800</v>
      </c>
      <c r="AC50" s="11">
        <v>57.91</v>
      </c>
      <c r="AD50" s="2">
        <f t="shared" si="0"/>
        <v>1.0499999999999972</v>
      </c>
      <c r="AE50" s="148">
        <f t="shared" si="1"/>
        <v>9.7646033129903387E-3</v>
      </c>
    </row>
    <row r="51" spans="2:42" x14ac:dyDescent="0.25">
      <c r="O51" s="93">
        <v>1.06</v>
      </c>
      <c r="P51" s="93">
        <f t="shared" si="4"/>
        <v>64.585800000000006</v>
      </c>
      <c r="Q51" s="2"/>
      <c r="T51" s="118" t="s">
        <v>104</v>
      </c>
      <c r="U51" s="116">
        <v>63.35</v>
      </c>
      <c r="W51" s="133">
        <v>42424</v>
      </c>
      <c r="X51" s="44">
        <v>56.2</v>
      </c>
      <c r="Y51" s="44">
        <v>57.85</v>
      </c>
      <c r="Z51" s="44">
        <v>55.27</v>
      </c>
      <c r="AA51" s="44">
        <v>57.62</v>
      </c>
      <c r="AB51" s="114">
        <v>1451700</v>
      </c>
      <c r="AC51" s="11">
        <v>57.35</v>
      </c>
      <c r="AD51" s="2">
        <f t="shared" si="0"/>
        <v>2.5799999999999983</v>
      </c>
      <c r="AE51" s="148">
        <f>AC51/AC52-1</f>
        <v>1.1285487568330144E-2</v>
      </c>
    </row>
    <row r="52" spans="2:42" x14ac:dyDescent="0.25">
      <c r="O52" s="93">
        <v>1.05</v>
      </c>
      <c r="P52" s="93">
        <f t="shared" si="4"/>
        <v>63.976500000000001</v>
      </c>
      <c r="Q52" s="2"/>
      <c r="T52" s="118" t="s">
        <v>105</v>
      </c>
      <c r="U52" s="116">
        <v>1.2047000000000001</v>
      </c>
      <c r="W52" s="133">
        <v>42423</v>
      </c>
      <c r="X52" s="44">
        <v>57.77</v>
      </c>
      <c r="Y52" s="44">
        <v>57.89</v>
      </c>
      <c r="Z52" s="44">
        <v>56.7</v>
      </c>
      <c r="AA52" s="44">
        <v>56.98</v>
      </c>
      <c r="AB52" s="114">
        <v>1173000</v>
      </c>
      <c r="AC52" s="11">
        <v>56.71</v>
      </c>
      <c r="AD52" s="2">
        <f t="shared" si="0"/>
        <v>1.1899999999999977</v>
      </c>
      <c r="AE52" s="148">
        <f t="shared" si="1"/>
        <v>-1.0642009769713856E-2</v>
      </c>
    </row>
    <row r="53" spans="2:42" x14ac:dyDescent="0.25">
      <c r="O53" s="93">
        <v>1.04</v>
      </c>
      <c r="P53" s="93">
        <f t="shared" si="4"/>
        <v>63.367200000000004</v>
      </c>
      <c r="Q53" s="2"/>
      <c r="T53" s="118" t="s">
        <v>106</v>
      </c>
      <c r="U53" s="116" t="s">
        <v>132</v>
      </c>
      <c r="W53" s="133">
        <v>42422</v>
      </c>
      <c r="X53" s="44">
        <v>57.62</v>
      </c>
      <c r="Y53" s="44">
        <v>58.32</v>
      </c>
      <c r="Z53" s="44">
        <v>57.33</v>
      </c>
      <c r="AA53" s="44">
        <v>57.59</v>
      </c>
      <c r="AB53" s="114">
        <v>1153700</v>
      </c>
      <c r="AC53" s="11">
        <v>57.32</v>
      </c>
      <c r="AD53" s="2">
        <f t="shared" si="0"/>
        <v>0.99000000000000199</v>
      </c>
      <c r="AE53" s="148">
        <f t="shared" si="1"/>
        <v>1.0044052863436237E-2</v>
      </c>
      <c r="AL53" s="260"/>
      <c r="AO53" s="260"/>
    </row>
    <row r="54" spans="2:42" x14ac:dyDescent="0.25">
      <c r="O54" s="93">
        <v>1.03</v>
      </c>
      <c r="P54" s="93">
        <f t="shared" si="4"/>
        <v>62.757899999999999</v>
      </c>
      <c r="Q54" s="2"/>
      <c r="T54" s="118"/>
      <c r="U54" s="116"/>
      <c r="W54" s="133">
        <v>42419</v>
      </c>
      <c r="X54" s="44">
        <v>56.42</v>
      </c>
      <c r="Y54" s="44">
        <v>57.13</v>
      </c>
      <c r="Z54" s="44">
        <v>56.22</v>
      </c>
      <c r="AA54" s="44">
        <v>57.02</v>
      </c>
      <c r="AB54" s="114">
        <v>1340500</v>
      </c>
      <c r="AC54" s="11">
        <v>56.75</v>
      </c>
      <c r="AD54" s="2">
        <f t="shared" si="0"/>
        <v>0.91000000000000369</v>
      </c>
      <c r="AE54" s="148">
        <f t="shared" si="1"/>
        <v>-1.7590149516271136E-3</v>
      </c>
    </row>
    <row r="55" spans="2:42" x14ac:dyDescent="0.25">
      <c r="O55" s="93">
        <v>1.02</v>
      </c>
      <c r="P55" s="93">
        <f t="shared" si="4"/>
        <v>62.148600000000002</v>
      </c>
      <c r="T55" s="118" t="s">
        <v>107</v>
      </c>
      <c r="U55" s="116" t="s">
        <v>360</v>
      </c>
      <c r="W55" s="133">
        <v>42418</v>
      </c>
      <c r="X55" s="44">
        <v>57.31</v>
      </c>
      <c r="Y55" s="44">
        <v>57.47</v>
      </c>
      <c r="Z55" s="44">
        <v>56.48</v>
      </c>
      <c r="AA55" s="44">
        <v>57.12</v>
      </c>
      <c r="AB55" s="114">
        <v>1107100</v>
      </c>
      <c r="AC55" s="11">
        <v>56.85</v>
      </c>
      <c r="AD55" s="2">
        <f t="shared" si="0"/>
        <v>0.99000000000000199</v>
      </c>
      <c r="AE55" s="148">
        <f t="shared" si="1"/>
        <v>5.2798310454060804E-4</v>
      </c>
    </row>
    <row r="56" spans="2:42" x14ac:dyDescent="0.25">
      <c r="O56" s="93">
        <v>1.01</v>
      </c>
      <c r="P56" s="93">
        <f t="shared" si="4"/>
        <v>61.539299999999997</v>
      </c>
      <c r="T56" s="118" t="s">
        <v>108</v>
      </c>
      <c r="U56" s="116" t="s">
        <v>361</v>
      </c>
      <c r="W56" s="133">
        <v>42417</v>
      </c>
      <c r="X56" s="44">
        <v>55.93</v>
      </c>
      <c r="Y56" s="44">
        <v>57.32</v>
      </c>
      <c r="Z56" s="44">
        <v>55.7</v>
      </c>
      <c r="AA56" s="44">
        <v>57.09</v>
      </c>
      <c r="AB56" s="114">
        <v>1404400</v>
      </c>
      <c r="AC56" s="11">
        <v>56.82</v>
      </c>
      <c r="AD56" s="2">
        <f t="shared" si="0"/>
        <v>1.6199999999999974</v>
      </c>
      <c r="AE56" s="148">
        <f t="shared" si="1"/>
        <v>2.7300668956788954E-2</v>
      </c>
    </row>
    <row r="57" spans="2:42" x14ac:dyDescent="0.25">
      <c r="O57" s="93">
        <v>1</v>
      </c>
      <c r="P57" s="93">
        <f t="shared" si="4"/>
        <v>60.93</v>
      </c>
      <c r="T57" s="118" t="s">
        <v>109</v>
      </c>
      <c r="U57" s="117">
        <v>809806</v>
      </c>
      <c r="W57" s="133">
        <v>42416</v>
      </c>
      <c r="X57" s="44">
        <v>55.9</v>
      </c>
      <c r="Y57" s="44">
        <v>55.95</v>
      </c>
      <c r="Z57" s="44">
        <v>54.6</v>
      </c>
      <c r="AA57" s="44">
        <v>55.57</v>
      </c>
      <c r="AB57" s="114">
        <v>1296100</v>
      </c>
      <c r="AC57" s="11">
        <v>55.31</v>
      </c>
      <c r="AD57" s="2">
        <f t="shared" si="0"/>
        <v>1.3500000000000014</v>
      </c>
      <c r="AE57" s="148">
        <f t="shared" si="1"/>
        <v>6.3682678311498542E-3</v>
      </c>
      <c r="AL57" s="260"/>
      <c r="AO57" s="260"/>
    </row>
    <row r="58" spans="2:42" x14ac:dyDescent="0.25">
      <c r="O58" s="93">
        <v>0.99</v>
      </c>
      <c r="P58" s="93">
        <f t="shared" si="4"/>
        <v>60.320700000000002</v>
      </c>
      <c r="T58" s="118" t="s">
        <v>112</v>
      </c>
      <c r="U58" s="117">
        <v>1167350</v>
      </c>
      <c r="W58" s="133">
        <v>42412</v>
      </c>
      <c r="X58" s="44">
        <v>54.7</v>
      </c>
      <c r="Y58" s="44">
        <v>55.49</v>
      </c>
      <c r="Z58" s="44">
        <v>54.61</v>
      </c>
      <c r="AA58" s="44">
        <v>55.22</v>
      </c>
      <c r="AB58" s="114">
        <v>1141700</v>
      </c>
      <c r="AC58" s="11">
        <v>54.96</v>
      </c>
      <c r="AD58" s="2">
        <f t="shared" si="0"/>
        <v>0.88000000000000256</v>
      </c>
      <c r="AE58" s="148">
        <f t="shared" si="1"/>
        <v>9.7372772368180538E-3</v>
      </c>
    </row>
    <row r="59" spans="2:42" x14ac:dyDescent="0.25">
      <c r="O59" s="93">
        <v>0.98</v>
      </c>
      <c r="P59" s="93">
        <f t="shared" si="4"/>
        <v>59.711399999999998</v>
      </c>
      <c r="T59" s="118" t="s">
        <v>110</v>
      </c>
      <c r="U59" s="116" t="s">
        <v>362</v>
      </c>
      <c r="W59" s="133">
        <v>42411</v>
      </c>
      <c r="X59" s="44">
        <v>52.84</v>
      </c>
      <c r="Y59" s="44">
        <v>54.81</v>
      </c>
      <c r="Z59" s="44">
        <v>52.53</v>
      </c>
      <c r="AA59" s="44">
        <v>54.69</v>
      </c>
      <c r="AB59" s="114">
        <v>1694800</v>
      </c>
      <c r="AC59" s="11">
        <v>54.43</v>
      </c>
      <c r="AD59" s="2">
        <f t="shared" si="0"/>
        <v>2.2800000000000011</v>
      </c>
      <c r="AE59" s="148">
        <f t="shared" si="1"/>
        <v>6.4718934911243142E-3</v>
      </c>
      <c r="AL59" s="260"/>
    </row>
    <row r="60" spans="2:42" x14ac:dyDescent="0.25">
      <c r="O60" s="93">
        <v>0.97</v>
      </c>
      <c r="P60" s="93">
        <f t="shared" si="4"/>
        <v>59.1021</v>
      </c>
      <c r="T60" s="118" t="s">
        <v>113</v>
      </c>
      <c r="U60" s="116">
        <v>17.47</v>
      </c>
      <c r="W60" s="133">
        <v>42410</v>
      </c>
      <c r="X60" s="44">
        <v>55.03</v>
      </c>
      <c r="Y60" s="44">
        <v>55.61</v>
      </c>
      <c r="Z60" s="44">
        <v>54.17</v>
      </c>
      <c r="AA60" s="44">
        <v>54.34</v>
      </c>
      <c r="AB60" s="114">
        <v>1370400</v>
      </c>
      <c r="AC60" s="11">
        <v>54.08</v>
      </c>
      <c r="AD60" s="2">
        <f t="shared" si="0"/>
        <v>1.4399999999999977</v>
      </c>
      <c r="AE60" s="148">
        <f t="shared" si="1"/>
        <v>-1.4218009478673022E-2</v>
      </c>
    </row>
    <row r="61" spans="2:42" x14ac:dyDescent="0.25">
      <c r="O61" s="93">
        <v>0.96</v>
      </c>
      <c r="P61" s="93">
        <f t="shared" si="4"/>
        <v>58.492799999999995</v>
      </c>
      <c r="T61" s="118" t="s">
        <v>114</v>
      </c>
      <c r="U61" s="116">
        <v>3.49</v>
      </c>
      <c r="W61" s="133">
        <v>42409</v>
      </c>
      <c r="X61" s="44">
        <v>53.37</v>
      </c>
      <c r="Y61" s="44">
        <v>55.28</v>
      </c>
      <c r="Z61" s="44">
        <v>53.35</v>
      </c>
      <c r="AA61" s="44">
        <v>55.12</v>
      </c>
      <c r="AB61" s="114">
        <v>1920900</v>
      </c>
      <c r="AC61" s="11">
        <v>54.86</v>
      </c>
      <c r="AD61" s="2">
        <f t="shared" si="0"/>
        <v>1.9299999999999997</v>
      </c>
      <c r="AE61" s="148">
        <f t="shared" si="1"/>
        <v>2.1791767554479424E-2</v>
      </c>
      <c r="AL61" s="260"/>
      <c r="AO61" s="260"/>
    </row>
    <row r="62" spans="2:42" x14ac:dyDescent="0.25">
      <c r="O62" s="93">
        <v>0.95</v>
      </c>
      <c r="P62" s="93">
        <f t="shared" si="4"/>
        <v>57.883499999999998</v>
      </c>
      <c r="T62" s="118" t="s">
        <v>111</v>
      </c>
      <c r="U62" s="116" t="s">
        <v>290</v>
      </c>
      <c r="W62" s="133">
        <v>42408</v>
      </c>
      <c r="X62" s="44">
        <v>52.7</v>
      </c>
      <c r="Y62" s="44">
        <v>54.14</v>
      </c>
      <c r="Z62" s="44">
        <v>52.38</v>
      </c>
      <c r="AA62" s="44">
        <v>53.94</v>
      </c>
      <c r="AB62" s="114">
        <v>1525000</v>
      </c>
      <c r="AC62" s="11">
        <v>53.69</v>
      </c>
      <c r="AD62" s="2">
        <f t="shared" si="0"/>
        <v>1.759999999999998</v>
      </c>
      <c r="AE62" s="148">
        <f t="shared" si="1"/>
        <v>1.1111111111111072E-2</v>
      </c>
    </row>
    <row r="63" spans="2:42" x14ac:dyDescent="0.25">
      <c r="O63" s="93">
        <v>0.94</v>
      </c>
      <c r="P63" s="93">
        <f t="shared" si="4"/>
        <v>57.274199999999993</v>
      </c>
      <c r="W63" s="133">
        <v>42405</v>
      </c>
      <c r="X63" s="44">
        <v>54.97</v>
      </c>
      <c r="Y63" s="44">
        <v>55.02</v>
      </c>
      <c r="Z63" s="44">
        <v>53.04</v>
      </c>
      <c r="AA63" s="44">
        <v>53.35</v>
      </c>
      <c r="AB63" s="114">
        <v>1474700</v>
      </c>
      <c r="AC63" s="11">
        <v>53.1</v>
      </c>
      <c r="AD63" s="2">
        <f t="shared" si="0"/>
        <v>1.980000000000004</v>
      </c>
      <c r="AE63" s="148">
        <f t="shared" si="1"/>
        <v>-3.1552070034652546E-2</v>
      </c>
      <c r="AL63" s="260"/>
      <c r="AO63" s="260"/>
      <c r="AP63" s="260"/>
    </row>
    <row r="64" spans="2:42" x14ac:dyDescent="0.25">
      <c r="O64" s="93">
        <v>0.93</v>
      </c>
      <c r="P64" s="93">
        <f t="shared" si="4"/>
        <v>56.664900000000003</v>
      </c>
      <c r="W64" s="133">
        <v>42404</v>
      </c>
      <c r="X64" s="44">
        <v>53.51</v>
      </c>
      <c r="Y64" s="44">
        <v>55.63</v>
      </c>
      <c r="Z64" s="44">
        <v>53.5</v>
      </c>
      <c r="AA64" s="44">
        <v>55.09</v>
      </c>
      <c r="AB64" s="114">
        <v>1935700</v>
      </c>
      <c r="AC64" s="11">
        <v>54.83</v>
      </c>
      <c r="AD64" s="2">
        <f t="shared" si="0"/>
        <v>2.1300000000000026</v>
      </c>
      <c r="AE64" s="148">
        <f t="shared" si="1"/>
        <v>3.3358462118356469E-2</v>
      </c>
    </row>
    <row r="65" spans="15:41" x14ac:dyDescent="0.25">
      <c r="O65" s="93">
        <v>0.92</v>
      </c>
      <c r="P65" s="93">
        <f t="shared" si="4"/>
        <v>56.055600000000005</v>
      </c>
      <c r="W65" s="133">
        <v>42403</v>
      </c>
      <c r="X65" s="44">
        <v>52.99</v>
      </c>
      <c r="Y65" s="44">
        <v>53.54</v>
      </c>
      <c r="Z65" s="44">
        <v>51.78</v>
      </c>
      <c r="AA65" s="44">
        <v>53.31</v>
      </c>
      <c r="AB65" s="114">
        <v>1606300</v>
      </c>
      <c r="AC65" s="11">
        <v>53.06</v>
      </c>
      <c r="AD65" s="2">
        <f t="shared" si="0"/>
        <v>1.759999999999998</v>
      </c>
      <c r="AE65" s="148">
        <f t="shared" si="1"/>
        <v>2.5115919629057348E-2</v>
      </c>
      <c r="AL65" s="260"/>
      <c r="AO65" s="260"/>
    </row>
    <row r="66" spans="15:41" x14ac:dyDescent="0.25">
      <c r="O66" s="93">
        <v>0.91</v>
      </c>
      <c r="P66" s="93">
        <f t="shared" si="4"/>
        <v>55.446300000000001</v>
      </c>
      <c r="W66" s="133">
        <v>42402</v>
      </c>
      <c r="X66" s="44">
        <v>52.29</v>
      </c>
      <c r="Y66" s="44">
        <v>52.91</v>
      </c>
      <c r="Z66" s="44">
        <v>51.75</v>
      </c>
      <c r="AA66" s="44">
        <v>52</v>
      </c>
      <c r="AB66" s="114">
        <v>1658700</v>
      </c>
      <c r="AC66" s="11">
        <v>51.76</v>
      </c>
      <c r="AD66" s="2">
        <f t="shared" si="0"/>
        <v>1.1599999999999966</v>
      </c>
      <c r="AE66" s="148">
        <f t="shared" si="1"/>
        <v>-2.7250516820146675E-2</v>
      </c>
    </row>
    <row r="67" spans="15:41" x14ac:dyDescent="0.25">
      <c r="O67" s="93">
        <v>0.9</v>
      </c>
      <c r="P67" s="93">
        <f t="shared" si="4"/>
        <v>54.837000000000003</v>
      </c>
      <c r="W67" s="133">
        <v>42401</v>
      </c>
      <c r="X67" s="44">
        <v>52.65</v>
      </c>
      <c r="Y67" s="44">
        <v>53.67</v>
      </c>
      <c r="Z67" s="44">
        <v>52.11</v>
      </c>
      <c r="AA67" s="44">
        <v>53.46</v>
      </c>
      <c r="AB67" s="114">
        <v>1780900</v>
      </c>
      <c r="AC67" s="11">
        <v>53.21</v>
      </c>
      <c r="AD67" s="2">
        <f>Y67-Z67</f>
        <v>1.5600000000000023</v>
      </c>
      <c r="AE67" s="148">
        <f>AC67/AC68-1</f>
        <v>-5.6348610067624705E-4</v>
      </c>
      <c r="AL67" s="260"/>
    </row>
    <row r="68" spans="15:41" x14ac:dyDescent="0.25">
      <c r="W68" s="133">
        <v>42398</v>
      </c>
      <c r="X68" s="44">
        <v>53.28</v>
      </c>
      <c r="Y68" s="44">
        <v>53.65</v>
      </c>
      <c r="Z68" s="44">
        <v>52.73</v>
      </c>
      <c r="AA68" s="44">
        <v>53.49</v>
      </c>
      <c r="AB68" s="114">
        <v>1605900</v>
      </c>
      <c r="AC68" s="11">
        <v>53.24</v>
      </c>
      <c r="AD68" s="2">
        <f>Y68-Z68</f>
        <v>0.92000000000000171</v>
      </c>
      <c r="AE68" s="148" t="e">
        <f>AC68/AC69-1</f>
        <v>#DIV/0!</v>
      </c>
    </row>
    <row r="69" spans="15:41" x14ac:dyDescent="0.25">
      <c r="W69" s="33" t="s">
        <v>124</v>
      </c>
      <c r="AB69" s="262"/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325" priority="35">
      <formula>Q12&gt;0</formula>
    </cfRule>
    <cfRule type="expression" dxfId="324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323" priority="29">
      <formula>F16&gt;0</formula>
    </cfRule>
    <cfRule type="expression" dxfId="322" priority="30">
      <formula>F16&lt;0</formula>
    </cfRule>
  </conditionalFormatting>
  <conditionalFormatting sqref="F21">
    <cfRule type="expression" dxfId="321" priority="27">
      <formula>F21&gt;0</formula>
    </cfRule>
    <cfRule type="expression" dxfId="320" priority="28">
      <formula>F21&lt;0</formula>
    </cfRule>
  </conditionalFormatting>
  <conditionalFormatting sqref="F22">
    <cfRule type="expression" dxfId="319" priority="25">
      <formula>F22&gt;0</formula>
    </cfRule>
    <cfRule type="expression" dxfId="318" priority="26">
      <formula>F22&lt;0</formula>
    </cfRule>
  </conditionalFormatting>
  <conditionalFormatting sqref="F23:F25">
    <cfRule type="expression" dxfId="317" priority="23">
      <formula>F23&gt;0</formula>
    </cfRule>
    <cfRule type="expression" dxfId="316" priority="24">
      <formula>F23&lt;0</formula>
    </cfRule>
  </conditionalFormatting>
  <conditionalFormatting sqref="H16:H20">
    <cfRule type="expression" dxfId="315" priority="21">
      <formula>H16&gt;0</formula>
    </cfRule>
    <cfRule type="expression" dxfId="314" priority="22">
      <formula>H16&lt;0</formula>
    </cfRule>
  </conditionalFormatting>
  <conditionalFormatting sqref="H21">
    <cfRule type="expression" dxfId="313" priority="19">
      <formula>H21&gt;0</formula>
    </cfRule>
    <cfRule type="expression" dxfId="312" priority="20">
      <formula>H21&lt;0</formula>
    </cfRule>
  </conditionalFormatting>
  <conditionalFormatting sqref="H22">
    <cfRule type="expression" dxfId="311" priority="17">
      <formula>H22&gt;0</formula>
    </cfRule>
    <cfRule type="expression" dxfId="310" priority="18">
      <formula>H22&lt;0</formula>
    </cfRule>
  </conditionalFormatting>
  <conditionalFormatting sqref="H23:H25">
    <cfRule type="expression" dxfId="309" priority="15">
      <formula>H23&gt;0</formula>
    </cfRule>
    <cfRule type="expression" dxfId="308" priority="16">
      <formula>H23&lt;0</formula>
    </cfRule>
  </conditionalFormatting>
  <conditionalFormatting sqref="F26">
    <cfRule type="expression" dxfId="307" priority="13">
      <formula>F26&gt;0</formula>
    </cfRule>
    <cfRule type="expression" dxfId="306" priority="14">
      <formula>F26&lt;0</formula>
    </cfRule>
  </conditionalFormatting>
  <conditionalFormatting sqref="H26">
    <cfRule type="expression" dxfId="305" priority="11">
      <formula>H26&gt;0</formula>
    </cfRule>
    <cfRule type="expression" dxfId="304" priority="12">
      <formula>H26&lt;0</formula>
    </cfRule>
  </conditionalFormatting>
  <conditionalFormatting sqref="F27:F36">
    <cfRule type="expression" dxfId="303" priority="9">
      <formula>F27&gt;0</formula>
    </cfRule>
    <cfRule type="expression" dxfId="302" priority="10">
      <formula>F27&lt;0</formula>
    </cfRule>
  </conditionalFormatting>
  <conditionalFormatting sqref="H27:H36">
    <cfRule type="expression" dxfId="301" priority="7">
      <formula>H27&gt;0</formula>
    </cfRule>
    <cfRule type="expression" dxfId="300" priority="8">
      <formula>H27&lt;0</formula>
    </cfRule>
  </conditionalFormatting>
  <conditionalFormatting sqref="Q7">
    <cfRule type="expression" dxfId="299" priority="5">
      <formula>Q7&gt;0</formula>
    </cfRule>
    <cfRule type="expression" dxfId="298" priority="6">
      <formula>Q7&lt;0</formula>
    </cfRule>
  </conditionalFormatting>
  <conditionalFormatting sqref="F14:F15">
    <cfRule type="expression" dxfId="297" priority="3">
      <formula>F14&gt;0</formula>
    </cfRule>
    <cfRule type="expression" dxfId="296" priority="4">
      <formula>F14&lt;0</formula>
    </cfRule>
  </conditionalFormatting>
  <conditionalFormatting sqref="H14:H15">
    <cfRule type="expression" dxfId="295" priority="1">
      <formula>H14&gt;0</formula>
    </cfRule>
    <cfRule type="expression" dxfId="29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5.42578125" customWidth="1"/>
    <col min="23" max="23" width="17.7109375" style="3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0" x14ac:dyDescent="0.25">
      <c r="A2" s="6" t="s">
        <v>199</v>
      </c>
      <c r="B2" s="84">
        <v>42376</v>
      </c>
      <c r="C2" s="7">
        <v>40</v>
      </c>
      <c r="D2" s="47">
        <v>50.5</v>
      </c>
      <c r="E2" s="47">
        <v>0</v>
      </c>
      <c r="F2" s="47">
        <f>C2*D2+E2</f>
        <v>2020</v>
      </c>
      <c r="G2" s="84">
        <v>42473</v>
      </c>
      <c r="H2" s="92">
        <v>40</v>
      </c>
      <c r="I2" s="47">
        <v>48.91</v>
      </c>
      <c r="J2" s="47">
        <v>0.04</v>
      </c>
      <c r="K2" s="47">
        <f>I2*H2-J2</f>
        <v>1956.36</v>
      </c>
      <c r="L2" s="84">
        <v>42430</v>
      </c>
      <c r="M2" s="3">
        <v>15</v>
      </c>
      <c r="O2" s="13" t="s">
        <v>57</v>
      </c>
      <c r="Q2">
        <f>C11-H11</f>
        <v>80</v>
      </c>
      <c r="T2" s="95"/>
      <c r="W2" s="104">
        <v>42493</v>
      </c>
      <c r="X2" s="12">
        <v>49.86</v>
      </c>
      <c r="Y2" s="12">
        <v>50.13</v>
      </c>
      <c r="Z2" s="12">
        <v>49.54</v>
      </c>
      <c r="AA2" s="12">
        <v>50</v>
      </c>
      <c r="AB2" s="105">
        <v>16174900</v>
      </c>
      <c r="AC2" s="12">
        <v>50</v>
      </c>
      <c r="AD2" s="2">
        <f>Y2-Z2</f>
        <v>0.59000000000000341</v>
      </c>
      <c r="AE2" s="148">
        <f>AC2/AC3-1</f>
        <v>-1.166238387033014E-2</v>
      </c>
    </row>
    <row r="3" spans="1:40" x14ac:dyDescent="0.25">
      <c r="A3" s="26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>C3*D3+E3</f>
        <v>1895.2</v>
      </c>
      <c r="G3" s="84">
        <v>42487</v>
      </c>
      <c r="H3" s="92">
        <v>40</v>
      </c>
      <c r="I3" s="47">
        <v>50.97</v>
      </c>
      <c r="J3" s="47">
        <v>0.04</v>
      </c>
      <c r="K3" s="47">
        <f>I3*H3-J3</f>
        <v>2038.76</v>
      </c>
      <c r="L3" s="4"/>
      <c r="M3" s="3"/>
      <c r="O3" s="13" t="s">
        <v>58</v>
      </c>
      <c r="Q3" s="252">
        <f>IF(Q2=0, Q4, (F11-K11-M11)/Q2)</f>
        <v>48.093499999999992</v>
      </c>
      <c r="T3" s="131"/>
      <c r="W3" s="104">
        <v>42492</v>
      </c>
      <c r="X3" s="12">
        <v>50.28</v>
      </c>
      <c r="Y3" s="12">
        <v>50.7</v>
      </c>
      <c r="Z3" s="12">
        <v>50.15</v>
      </c>
      <c r="AA3" s="12">
        <v>50.59</v>
      </c>
      <c r="AB3" s="105">
        <v>14730100</v>
      </c>
      <c r="AC3" s="12">
        <v>50.59</v>
      </c>
      <c r="AD3" s="2">
        <f>Y3-Z3</f>
        <v>0.55000000000000426</v>
      </c>
      <c r="AE3" s="148">
        <f>AC3/AC4-1</f>
        <v>1.2204881952781355E-2</v>
      </c>
      <c r="AN3" s="260"/>
    </row>
    <row r="4" spans="1:40" x14ac:dyDescent="0.25">
      <c r="B4" s="1">
        <v>42474</v>
      </c>
      <c r="C4" s="7">
        <v>40</v>
      </c>
      <c r="D4" s="47">
        <v>48.55</v>
      </c>
      <c r="E4" s="47">
        <v>0</v>
      </c>
      <c r="F4" s="47">
        <f>C4*D4+E4</f>
        <v>1942</v>
      </c>
      <c r="H4" s="81"/>
      <c r="O4" s="13" t="s">
        <v>66</v>
      </c>
      <c r="Q4" s="59">
        <v>50</v>
      </c>
      <c r="T4" s="131"/>
      <c r="W4" s="104">
        <v>42489</v>
      </c>
      <c r="X4" s="12">
        <v>50.46</v>
      </c>
      <c r="Y4" s="12">
        <v>50.46</v>
      </c>
      <c r="Z4" s="12">
        <v>49.68</v>
      </c>
      <c r="AA4" s="12">
        <v>49.98</v>
      </c>
      <c r="AB4" s="105">
        <v>17774800</v>
      </c>
      <c r="AC4" s="12">
        <v>49.98</v>
      </c>
      <c r="AD4" s="2">
        <f t="shared" ref="AD4:AD67" si="0">Y4-Z4</f>
        <v>0.78000000000000114</v>
      </c>
      <c r="AE4" s="148">
        <f t="shared" ref="AE4:AE67" si="1">AC4/AC5-1</f>
        <v>-8.5300535608013872E-3</v>
      </c>
      <c r="AK4" s="260"/>
      <c r="AN4" s="260"/>
    </row>
    <row r="5" spans="1:40" x14ac:dyDescent="0.25">
      <c r="B5" s="1">
        <v>42489</v>
      </c>
      <c r="C5" s="4">
        <v>40</v>
      </c>
      <c r="D5" s="3">
        <v>50.01</v>
      </c>
      <c r="E5" s="3">
        <v>0</v>
      </c>
      <c r="F5" s="3">
        <f>C5*D5+E5</f>
        <v>2000.3999999999999</v>
      </c>
      <c r="H5" s="81"/>
      <c r="O5" s="13" t="s">
        <v>67</v>
      </c>
      <c r="Q5" s="3">
        <f>Q4*Q2</f>
        <v>4000</v>
      </c>
      <c r="W5" s="104">
        <v>42488</v>
      </c>
      <c r="X5" s="12">
        <v>50.51</v>
      </c>
      <c r="Y5" s="12">
        <v>50.93</v>
      </c>
      <c r="Z5" s="12">
        <v>50.2</v>
      </c>
      <c r="AA5" s="12">
        <v>50.41</v>
      </c>
      <c r="AB5" s="105">
        <v>15188700</v>
      </c>
      <c r="AC5" s="12">
        <v>50.41</v>
      </c>
      <c r="AD5" s="2">
        <f t="shared" si="0"/>
        <v>0.72999999999999687</v>
      </c>
      <c r="AE5" s="148">
        <f t="shared" si="1"/>
        <v>-1.0210092283526429E-2</v>
      </c>
      <c r="AK5" s="260"/>
      <c r="AN5" s="260"/>
    </row>
    <row r="6" spans="1:40" x14ac:dyDescent="0.25">
      <c r="C6" s="4"/>
      <c r="D6" s="3"/>
      <c r="E6" s="3"/>
      <c r="F6" s="3"/>
      <c r="H6" s="81"/>
      <c r="O6" s="13" t="s">
        <v>64</v>
      </c>
      <c r="Q6" s="2">
        <f>Q3*Q2</f>
        <v>3847.4799999999996</v>
      </c>
      <c r="W6" s="104">
        <v>42487</v>
      </c>
      <c r="X6" s="12">
        <v>50.87</v>
      </c>
      <c r="Y6" s="12">
        <v>51.41</v>
      </c>
      <c r="Z6" s="12">
        <v>50.72</v>
      </c>
      <c r="AA6" s="12">
        <v>50.93</v>
      </c>
      <c r="AB6" s="105">
        <v>15290800</v>
      </c>
      <c r="AC6" s="12">
        <v>50.93</v>
      </c>
      <c r="AD6" s="2">
        <f t="shared" si="0"/>
        <v>0.68999999999999773</v>
      </c>
      <c r="AE6" s="148">
        <f t="shared" si="1"/>
        <v>1.9638648860964558E-4</v>
      </c>
    </row>
    <row r="7" spans="1:40" ht="15.75" x14ac:dyDescent="0.25">
      <c r="C7" s="4"/>
      <c r="D7" s="3"/>
      <c r="E7" s="3"/>
      <c r="F7" s="3"/>
      <c r="H7" s="81"/>
      <c r="O7" s="13" t="s">
        <v>65</v>
      </c>
      <c r="Q7" s="2">
        <f>IF(Q2=0, K11+M11-F11,Q5-Q6)</f>
        <v>152.52000000000044</v>
      </c>
      <c r="R7" s="207"/>
      <c r="T7" s="95"/>
      <c r="W7" s="104">
        <v>42486</v>
      </c>
      <c r="X7" s="12">
        <v>50.51</v>
      </c>
      <c r="Y7" s="12">
        <v>50.99</v>
      </c>
      <c r="Z7" s="12">
        <v>50.45</v>
      </c>
      <c r="AA7" s="12">
        <v>50.92</v>
      </c>
      <c r="AB7" s="105">
        <v>13303600</v>
      </c>
      <c r="AC7" s="12">
        <v>50.92</v>
      </c>
      <c r="AD7" s="2">
        <f t="shared" si="0"/>
        <v>0.53999999999999915</v>
      </c>
      <c r="AE7" s="148">
        <f t="shared" si="1"/>
        <v>8.1172045139576987E-3</v>
      </c>
      <c r="AK7" s="260"/>
      <c r="AN7" s="260"/>
    </row>
    <row r="8" spans="1:40" x14ac:dyDescent="0.25">
      <c r="H8" s="81"/>
      <c r="O8" s="13" t="s">
        <v>90</v>
      </c>
      <c r="P8"/>
      <c r="Q8" s="148">
        <f>(Q4-Q3)/Q3</f>
        <v>3.964153159990453E-2</v>
      </c>
      <c r="W8" s="104">
        <v>42485</v>
      </c>
      <c r="X8" s="12">
        <v>50.31</v>
      </c>
      <c r="Y8" s="12">
        <v>50.6</v>
      </c>
      <c r="Z8" s="12">
        <v>50.12</v>
      </c>
      <c r="AA8" s="12">
        <v>50.51</v>
      </c>
      <c r="AB8" s="105">
        <v>11368600</v>
      </c>
      <c r="AC8" s="12">
        <v>50.51</v>
      </c>
      <c r="AD8" s="2">
        <f t="shared" si="0"/>
        <v>0.48000000000000398</v>
      </c>
      <c r="AE8" s="148">
        <f t="shared" si="1"/>
        <v>-2.1730541288028649E-3</v>
      </c>
    </row>
    <row r="9" spans="1:40" x14ac:dyDescent="0.25">
      <c r="H9" s="81"/>
      <c r="W9" s="104">
        <v>42482</v>
      </c>
      <c r="X9" s="12">
        <v>50.05</v>
      </c>
      <c r="Y9" s="12">
        <v>50.74</v>
      </c>
      <c r="Z9" s="12">
        <v>50.05</v>
      </c>
      <c r="AA9" s="12">
        <v>50.62</v>
      </c>
      <c r="AB9" s="105">
        <v>16311400</v>
      </c>
      <c r="AC9" s="12">
        <v>50.62</v>
      </c>
      <c r="AD9" s="2">
        <f t="shared" si="0"/>
        <v>0.69000000000000483</v>
      </c>
      <c r="AE9" s="148">
        <f t="shared" si="1"/>
        <v>1.1388611388611469E-2</v>
      </c>
      <c r="AK9" s="260"/>
      <c r="AN9" s="260"/>
    </row>
    <row r="10" spans="1:40" x14ac:dyDescent="0.25">
      <c r="H10" s="81"/>
      <c r="W10" s="104">
        <v>42481</v>
      </c>
      <c r="X10" s="12">
        <v>50.55</v>
      </c>
      <c r="Y10" s="12">
        <v>50.78</v>
      </c>
      <c r="Z10" s="12">
        <v>49.93</v>
      </c>
      <c r="AA10" s="12">
        <v>50.05</v>
      </c>
      <c r="AB10" s="105">
        <v>20144600</v>
      </c>
      <c r="AC10" s="12">
        <v>50.05</v>
      </c>
      <c r="AD10" s="2">
        <f t="shared" si="0"/>
        <v>0.85000000000000142</v>
      </c>
      <c r="AE10" s="148">
        <f t="shared" si="1"/>
        <v>-7.928642220019988E-3</v>
      </c>
    </row>
    <row r="11" spans="1:40" x14ac:dyDescent="0.25">
      <c r="A11" s="35" t="s">
        <v>81</v>
      </c>
      <c r="B11" s="16"/>
      <c r="C11" s="16">
        <f>SUM(C2:C10)</f>
        <v>160</v>
      </c>
      <c r="D11" s="21"/>
      <c r="E11" s="21"/>
      <c r="F11" s="21">
        <f>SUM(F2:F10)</f>
        <v>7857.5999999999995</v>
      </c>
      <c r="G11" s="16"/>
      <c r="H11" s="82">
        <f>SUM(H2:H10)</f>
        <v>80</v>
      </c>
      <c r="I11" s="21"/>
      <c r="J11" s="21"/>
      <c r="K11" s="21">
        <f>SUM(K2:K10)</f>
        <v>3995.12</v>
      </c>
      <c r="L11" s="21"/>
      <c r="M11" s="21">
        <f>SUM(M2:M10)</f>
        <v>15</v>
      </c>
      <c r="W11" s="104">
        <v>42480</v>
      </c>
      <c r="X11" s="12">
        <v>49.98</v>
      </c>
      <c r="Y11" s="12">
        <v>50.52</v>
      </c>
      <c r="Z11" s="12">
        <v>49.76</v>
      </c>
      <c r="AA11" s="12">
        <v>50.45</v>
      </c>
      <c r="AB11" s="105">
        <v>22431300</v>
      </c>
      <c r="AC11" s="12">
        <v>50.45</v>
      </c>
      <c r="AD11" s="2">
        <f t="shared" si="0"/>
        <v>0.76000000000000512</v>
      </c>
      <c r="AE11" s="148">
        <f t="shared" si="1"/>
        <v>1.1427425821972648E-2</v>
      </c>
      <c r="AK11" s="260"/>
      <c r="AN11" s="260"/>
    </row>
    <row r="12" spans="1:40" x14ac:dyDescent="0.25">
      <c r="W12" s="104">
        <v>42479</v>
      </c>
      <c r="X12" s="12">
        <v>49.01</v>
      </c>
      <c r="Y12" s="12">
        <v>49.92</v>
      </c>
      <c r="Z12" s="12">
        <v>48.98</v>
      </c>
      <c r="AA12" s="12">
        <v>49.88</v>
      </c>
      <c r="AB12" s="105">
        <v>18614100</v>
      </c>
      <c r="AC12" s="12">
        <v>49.88</v>
      </c>
      <c r="AD12" s="2">
        <f t="shared" si="0"/>
        <v>0.94000000000000483</v>
      </c>
      <c r="AE12" s="148">
        <f t="shared" si="1"/>
        <v>2.1294021294021359E-2</v>
      </c>
    </row>
    <row r="13" spans="1:40" x14ac:dyDescent="0.25">
      <c r="W13" s="104">
        <v>42478</v>
      </c>
      <c r="X13" s="12">
        <v>48.25</v>
      </c>
      <c r="Y13" s="12">
        <v>48.88</v>
      </c>
      <c r="Z13" s="12">
        <v>47.91</v>
      </c>
      <c r="AA13" s="12">
        <v>48.84</v>
      </c>
      <c r="AB13" s="105">
        <v>17638000</v>
      </c>
      <c r="AC13" s="12">
        <v>48.84</v>
      </c>
      <c r="AD13" s="2">
        <f t="shared" si="0"/>
        <v>0.97000000000000597</v>
      </c>
      <c r="AE13" s="148">
        <f t="shared" si="1"/>
        <v>1.2227979274611389E-2</v>
      </c>
      <c r="AK13" s="260"/>
      <c r="AN13" s="260"/>
    </row>
    <row r="14" spans="1:40" x14ac:dyDescent="0.25">
      <c r="B14" s="209" t="s">
        <v>116</v>
      </c>
      <c r="C14" s="209" t="s">
        <v>159</v>
      </c>
      <c r="D14" s="210" t="s">
        <v>158</v>
      </c>
      <c r="E14" s="212" t="s">
        <v>160</v>
      </c>
      <c r="F14" s="212" t="s">
        <v>65</v>
      </c>
      <c r="G14" s="250" t="s">
        <v>164</v>
      </c>
      <c r="H14" s="250" t="s">
        <v>90</v>
      </c>
      <c r="I14" s="250" t="s">
        <v>170</v>
      </c>
      <c r="T14" s="94"/>
      <c r="U14" s="13"/>
      <c r="W14" s="104">
        <v>42475</v>
      </c>
      <c r="X14" s="12">
        <v>48.62</v>
      </c>
      <c r="Y14" s="12">
        <v>48.94</v>
      </c>
      <c r="Z14" s="12">
        <v>48.06</v>
      </c>
      <c r="AA14" s="12">
        <v>48.25</v>
      </c>
      <c r="AB14" s="105">
        <v>24816500</v>
      </c>
      <c r="AC14" s="12">
        <v>48.25</v>
      </c>
      <c r="AD14" s="2">
        <f t="shared" si="0"/>
        <v>0.87999999999999545</v>
      </c>
      <c r="AE14" s="148">
        <f t="shared" si="1"/>
        <v>-1.1067841770854625E-2</v>
      </c>
    </row>
    <row r="15" spans="1:40" x14ac:dyDescent="0.25">
      <c r="B15" s="211">
        <v>42376</v>
      </c>
      <c r="C15" s="12">
        <v>40</v>
      </c>
      <c r="D15" s="220">
        <v>50.5</v>
      </c>
      <c r="E15" s="43">
        <v>50.4</v>
      </c>
      <c r="F15" s="43">
        <f t="shared" ref="F15:F27" si="2">C15*(E15-D15)</f>
        <v>-4.0000000000000568</v>
      </c>
      <c r="G15" s="43">
        <f t="shared" ref="G15:G27" si="3">D15*C15</f>
        <v>2020</v>
      </c>
      <c r="H15" s="257">
        <f t="shared" ref="H15:H27" si="4">(E15-D15)/D15</f>
        <v>-1.9801980198020084E-3</v>
      </c>
      <c r="I15" s="43"/>
      <c r="W15" s="104">
        <v>42474</v>
      </c>
      <c r="X15" s="12">
        <v>48.3</v>
      </c>
      <c r="Y15" s="12">
        <v>49.3</v>
      </c>
      <c r="Z15" s="12">
        <v>48.17</v>
      </c>
      <c r="AA15" s="12">
        <v>48.79</v>
      </c>
      <c r="AB15" s="105">
        <v>30006900</v>
      </c>
      <c r="AC15" s="12">
        <v>48.79</v>
      </c>
      <c r="AD15" s="2">
        <f t="shared" si="0"/>
        <v>1.1299999999999955</v>
      </c>
      <c r="AE15" s="148">
        <f t="shared" si="1"/>
        <v>-4.8949622679992366E-3</v>
      </c>
      <c r="AK15" s="260"/>
      <c r="AN15" s="260"/>
    </row>
    <row r="16" spans="1:40" x14ac:dyDescent="0.25">
      <c r="B16" s="211">
        <v>42403</v>
      </c>
      <c r="C16" s="12">
        <v>40</v>
      </c>
      <c r="D16" s="220">
        <v>50.5</v>
      </c>
      <c r="E16" s="43">
        <v>47.6</v>
      </c>
      <c r="F16" s="43">
        <f t="shared" si="2"/>
        <v>-115.99999999999994</v>
      </c>
      <c r="G16" s="43">
        <f t="shared" si="3"/>
        <v>2020</v>
      </c>
      <c r="H16" s="257">
        <f t="shared" si="4"/>
        <v>-5.74257425742574E-2</v>
      </c>
      <c r="I16" s="43"/>
      <c r="W16" s="104">
        <v>42473</v>
      </c>
      <c r="X16" s="12">
        <v>48.29</v>
      </c>
      <c r="Y16" s="12">
        <v>49.25</v>
      </c>
      <c r="Z16" s="12">
        <v>48.27</v>
      </c>
      <c r="AA16" s="12">
        <v>49.03</v>
      </c>
      <c r="AB16" s="105">
        <v>26267700</v>
      </c>
      <c r="AC16" s="12">
        <v>49.03</v>
      </c>
      <c r="AD16" s="2">
        <f t="shared" si="0"/>
        <v>0.97999999999999687</v>
      </c>
      <c r="AE16" s="148">
        <f t="shared" si="1"/>
        <v>2.6376386853673717E-2</v>
      </c>
    </row>
    <row r="17" spans="2:40" x14ac:dyDescent="0.25">
      <c r="B17" s="211">
        <v>42430</v>
      </c>
      <c r="C17" s="12">
        <v>40</v>
      </c>
      <c r="D17" s="220">
        <v>50.125</v>
      </c>
      <c r="E17" s="43">
        <v>48.72</v>
      </c>
      <c r="F17" s="43">
        <f t="shared" si="2"/>
        <v>-56.200000000000045</v>
      </c>
      <c r="G17" s="43">
        <f t="shared" si="3"/>
        <v>2005</v>
      </c>
      <c r="H17" s="257">
        <f t="shared" si="4"/>
        <v>-2.8029925187032442E-2</v>
      </c>
      <c r="I17" s="43" t="s">
        <v>223</v>
      </c>
      <c r="W17" s="104">
        <v>42472</v>
      </c>
      <c r="X17" s="12">
        <v>47.14</v>
      </c>
      <c r="Y17" s="12">
        <v>47.83</v>
      </c>
      <c r="Z17" s="12">
        <v>46.95</v>
      </c>
      <c r="AA17" s="12">
        <v>47.77</v>
      </c>
      <c r="AB17" s="105">
        <v>18658500</v>
      </c>
      <c r="AC17" s="12">
        <v>47.77</v>
      </c>
      <c r="AD17" s="2">
        <f t="shared" si="0"/>
        <v>0.87999999999999545</v>
      </c>
      <c r="AE17" s="148">
        <f t="shared" si="1"/>
        <v>1.5734637465447676E-2</v>
      </c>
      <c r="AK17" s="260"/>
      <c r="AN17" s="260"/>
    </row>
    <row r="18" spans="2:40" x14ac:dyDescent="0.25">
      <c r="B18" s="211">
        <v>42431</v>
      </c>
      <c r="C18" s="12">
        <v>40</v>
      </c>
      <c r="D18" s="220">
        <v>50.125</v>
      </c>
      <c r="E18" s="43">
        <v>49.57</v>
      </c>
      <c r="F18" s="43">
        <f t="shared" si="2"/>
        <v>-22.199999999999989</v>
      </c>
      <c r="G18" s="43">
        <f t="shared" si="3"/>
        <v>2005</v>
      </c>
      <c r="H18" s="257">
        <f t="shared" si="4"/>
        <v>-1.1072319201995006E-2</v>
      </c>
      <c r="I18" s="43"/>
      <c r="W18" s="104">
        <v>42471</v>
      </c>
      <c r="X18" s="12">
        <v>47.11</v>
      </c>
      <c r="Y18" s="12">
        <v>47.71</v>
      </c>
      <c r="Z18" s="12">
        <v>47</v>
      </c>
      <c r="AA18" s="12">
        <v>47.03</v>
      </c>
      <c r="AB18" s="105">
        <v>15068000</v>
      </c>
      <c r="AC18" s="12">
        <v>47.03</v>
      </c>
      <c r="AD18" s="2">
        <f t="shared" si="0"/>
        <v>0.71000000000000085</v>
      </c>
      <c r="AE18" s="148">
        <f t="shared" si="1"/>
        <v>-8.4979817293395765E-4</v>
      </c>
    </row>
    <row r="19" spans="2:40" x14ac:dyDescent="0.25">
      <c r="B19" s="211">
        <v>42438</v>
      </c>
      <c r="C19" s="12">
        <v>40</v>
      </c>
      <c r="D19" s="220">
        <v>50.125</v>
      </c>
      <c r="E19" s="43">
        <v>48.79</v>
      </c>
      <c r="F19" s="43">
        <f t="shared" si="2"/>
        <v>-53.400000000000034</v>
      </c>
      <c r="G19" s="43">
        <f t="shared" si="3"/>
        <v>2005</v>
      </c>
      <c r="H19" s="257">
        <f t="shared" si="4"/>
        <v>-2.6633416458852886E-2</v>
      </c>
      <c r="I19" s="43">
        <v>49.6</v>
      </c>
      <c r="W19" s="104">
        <v>42468</v>
      </c>
      <c r="X19" s="12">
        <v>47.35</v>
      </c>
      <c r="Y19" s="12">
        <v>47.65</v>
      </c>
      <c r="Z19" s="12">
        <v>46.97</v>
      </c>
      <c r="AA19" s="12">
        <v>47.07</v>
      </c>
      <c r="AB19" s="105">
        <v>12221500</v>
      </c>
      <c r="AC19" s="12">
        <v>47.07</v>
      </c>
      <c r="AD19" s="2">
        <f t="shared" si="0"/>
        <v>0.67999999999999972</v>
      </c>
      <c r="AE19" s="148">
        <f t="shared" si="1"/>
        <v>2.983166418069505E-3</v>
      </c>
      <c r="AK19" s="260"/>
      <c r="AN19" s="260"/>
    </row>
    <row r="20" spans="2:40" x14ac:dyDescent="0.25">
      <c r="B20" s="211">
        <v>42444</v>
      </c>
      <c r="C20" s="12">
        <v>40</v>
      </c>
      <c r="D20" s="220">
        <v>50.125</v>
      </c>
      <c r="E20" s="43">
        <v>49.98</v>
      </c>
      <c r="F20" s="43">
        <f t="shared" si="2"/>
        <v>-5.8000000000001251</v>
      </c>
      <c r="G20" s="43">
        <f t="shared" si="3"/>
        <v>2005</v>
      </c>
      <c r="H20" s="257">
        <f t="shared" si="4"/>
        <v>-2.8927680798005611E-3</v>
      </c>
      <c r="I20" s="43"/>
      <c r="W20" s="104">
        <v>42467</v>
      </c>
      <c r="X20" s="12">
        <v>47.71</v>
      </c>
      <c r="Y20" s="12">
        <v>47.78</v>
      </c>
      <c r="Z20" s="12">
        <v>46.62</v>
      </c>
      <c r="AA20" s="12">
        <v>46.93</v>
      </c>
      <c r="AB20" s="105">
        <v>17533000</v>
      </c>
      <c r="AC20" s="12">
        <v>46.93</v>
      </c>
      <c r="AD20" s="2">
        <f t="shared" si="0"/>
        <v>1.1600000000000037</v>
      </c>
      <c r="AE20" s="148">
        <f t="shared" si="1"/>
        <v>-2.3918469217970029E-2</v>
      </c>
    </row>
    <row r="21" spans="2:40" x14ac:dyDescent="0.25">
      <c r="B21" s="211">
        <v>42466</v>
      </c>
      <c r="C21" s="12">
        <v>80</v>
      </c>
      <c r="D21" s="220">
        <v>48.752499999999998</v>
      </c>
      <c r="E21" s="43">
        <v>48.08</v>
      </c>
      <c r="F21" s="43">
        <f t="shared" si="2"/>
        <v>-53.799999999999955</v>
      </c>
      <c r="G21" s="43">
        <f t="shared" si="3"/>
        <v>3900.2</v>
      </c>
      <c r="H21" s="257">
        <f t="shared" si="4"/>
        <v>-1.3794164401825536E-2</v>
      </c>
      <c r="I21" s="43"/>
      <c r="W21" s="104">
        <v>42466</v>
      </c>
      <c r="X21" s="12">
        <v>47.39</v>
      </c>
      <c r="Y21" s="12">
        <v>48.13</v>
      </c>
      <c r="Z21" s="12">
        <v>47.22</v>
      </c>
      <c r="AA21" s="12">
        <v>48.08</v>
      </c>
      <c r="AB21" s="105">
        <v>17195200</v>
      </c>
      <c r="AC21" s="12">
        <v>48.08</v>
      </c>
      <c r="AD21" s="2">
        <f t="shared" si="0"/>
        <v>0.91000000000000369</v>
      </c>
      <c r="AE21" s="148">
        <f t="shared" si="1"/>
        <v>1.199747421595454E-2</v>
      </c>
      <c r="AK21" s="260"/>
      <c r="AN21" s="260"/>
    </row>
    <row r="22" spans="2:40" x14ac:dyDescent="0.25">
      <c r="B22" s="211">
        <v>42469</v>
      </c>
      <c r="C22" s="12">
        <v>80</v>
      </c>
      <c r="D22" s="220">
        <v>48.752499999999998</v>
      </c>
      <c r="E22" s="43">
        <v>47.07</v>
      </c>
      <c r="F22" s="43">
        <f t="shared" si="2"/>
        <v>-134.5999999999998</v>
      </c>
      <c r="G22" s="43">
        <f t="shared" si="3"/>
        <v>3900.2</v>
      </c>
      <c r="H22" s="257">
        <f t="shared" si="4"/>
        <v>-3.451105071534788E-2</v>
      </c>
      <c r="I22" s="43"/>
      <c r="W22" s="104">
        <v>42465</v>
      </c>
      <c r="X22" s="12">
        <v>48.08</v>
      </c>
      <c r="Y22" s="12">
        <v>48.09</v>
      </c>
      <c r="Z22" s="12">
        <v>47.46</v>
      </c>
      <c r="AA22" s="12">
        <v>47.51</v>
      </c>
      <c r="AB22" s="105">
        <v>18217200</v>
      </c>
      <c r="AC22" s="12">
        <v>47.51</v>
      </c>
      <c r="AD22" s="2">
        <f t="shared" si="0"/>
        <v>0.63000000000000256</v>
      </c>
      <c r="AE22" s="148">
        <f t="shared" si="1"/>
        <v>-2.0412371134020613E-2</v>
      </c>
    </row>
    <row r="23" spans="2:40" x14ac:dyDescent="0.25">
      <c r="B23" s="211">
        <v>42473</v>
      </c>
      <c r="C23" s="12">
        <v>40</v>
      </c>
      <c r="D23" s="220">
        <v>48.595999999999997</v>
      </c>
      <c r="E23" s="43">
        <v>49.03</v>
      </c>
      <c r="F23" s="43">
        <f t="shared" si="2"/>
        <v>17.360000000000184</v>
      </c>
      <c r="G23" s="43">
        <f t="shared" si="3"/>
        <v>1943.84</v>
      </c>
      <c r="H23" s="257">
        <f t="shared" si="4"/>
        <v>8.9307761955717477E-3</v>
      </c>
      <c r="I23" s="43"/>
      <c r="W23" s="104">
        <v>42464</v>
      </c>
      <c r="X23" s="12">
        <v>48.42</v>
      </c>
      <c r="Y23" s="12">
        <v>48.67</v>
      </c>
      <c r="Z23" s="12">
        <v>48.2</v>
      </c>
      <c r="AA23" s="12">
        <v>48.5</v>
      </c>
      <c r="AB23" s="105">
        <v>12092300</v>
      </c>
      <c r="AC23" s="12">
        <v>48.5</v>
      </c>
      <c r="AD23" s="2">
        <f t="shared" si="0"/>
        <v>0.46999999999999886</v>
      </c>
      <c r="AE23" s="148">
        <f t="shared" si="1"/>
        <v>1.0319917440659854E-3</v>
      </c>
      <c r="AK23" s="260"/>
    </row>
    <row r="24" spans="2:40" x14ac:dyDescent="0.25">
      <c r="B24" s="211">
        <v>42474</v>
      </c>
      <c r="C24" s="12">
        <v>80</v>
      </c>
      <c r="D24" s="220">
        <v>48.573</v>
      </c>
      <c r="E24" s="43">
        <v>48.79</v>
      </c>
      <c r="F24" s="43">
        <f t="shared" si="2"/>
        <v>17.3599999999999</v>
      </c>
      <c r="G24" s="43">
        <f t="shared" si="3"/>
        <v>3885.84</v>
      </c>
      <c r="H24" s="257">
        <f t="shared" si="4"/>
        <v>4.4675025219772044E-3</v>
      </c>
      <c r="I24" s="43"/>
      <c r="W24" s="104">
        <v>42461</v>
      </c>
      <c r="X24" s="12">
        <v>48.23</v>
      </c>
      <c r="Y24" s="12">
        <v>48.58</v>
      </c>
      <c r="Z24" s="12">
        <v>47.78</v>
      </c>
      <c r="AA24" s="12">
        <v>48.45</v>
      </c>
      <c r="AB24" s="105">
        <v>14269600</v>
      </c>
      <c r="AC24" s="12">
        <v>48.45</v>
      </c>
      <c r="AD24" s="2">
        <f t="shared" si="0"/>
        <v>0.79999999999999716</v>
      </c>
      <c r="AE24" s="148">
        <f t="shared" si="1"/>
        <v>1.8610421836229296E-3</v>
      </c>
    </row>
    <row r="25" spans="2:40" x14ac:dyDescent="0.25">
      <c r="B25" s="211">
        <v>42484</v>
      </c>
      <c r="C25" s="12">
        <v>80</v>
      </c>
      <c r="D25" s="220">
        <v>48.573</v>
      </c>
      <c r="E25" s="43">
        <v>50.62</v>
      </c>
      <c r="F25" s="43">
        <f t="shared" si="2"/>
        <v>163.75999999999976</v>
      </c>
      <c r="G25" s="43">
        <f t="shared" si="3"/>
        <v>3885.84</v>
      </c>
      <c r="H25" s="257">
        <f t="shared" si="4"/>
        <v>4.214275420501095E-2</v>
      </c>
      <c r="I25" s="43"/>
      <c r="W25" s="104">
        <v>42460</v>
      </c>
      <c r="X25" s="12">
        <v>48.6</v>
      </c>
      <c r="Y25" s="12">
        <v>48.84</v>
      </c>
      <c r="Z25" s="12">
        <v>48.27</v>
      </c>
      <c r="AA25" s="12">
        <v>48.36</v>
      </c>
      <c r="AB25" s="105">
        <v>16085900</v>
      </c>
      <c r="AC25" s="12">
        <v>48.36</v>
      </c>
      <c r="AD25" s="2">
        <f t="shared" si="0"/>
        <v>0.57000000000000028</v>
      </c>
      <c r="AE25" s="148">
        <f t="shared" si="1"/>
        <v>-5.9609455292908287E-3</v>
      </c>
    </row>
    <row r="26" spans="2:40" x14ac:dyDescent="0.25">
      <c r="B26" s="211">
        <v>42487</v>
      </c>
      <c r="C26" s="12">
        <v>40</v>
      </c>
      <c r="D26" s="220">
        <v>46.177</v>
      </c>
      <c r="E26" s="43">
        <v>50.92</v>
      </c>
      <c r="F26" s="43">
        <f t="shared" si="2"/>
        <v>189.72000000000008</v>
      </c>
      <c r="G26" s="43">
        <f t="shared" si="3"/>
        <v>1847.08</v>
      </c>
      <c r="H26" s="257">
        <f t="shared" si="4"/>
        <v>0.10271347207484251</v>
      </c>
      <c r="I26" s="43"/>
      <c r="W26" s="104">
        <v>42459</v>
      </c>
      <c r="X26" s="12">
        <v>48.4</v>
      </c>
      <c r="Y26" s="12">
        <v>49.16</v>
      </c>
      <c r="Z26" s="12">
        <v>48.15</v>
      </c>
      <c r="AA26" s="12">
        <v>48.65</v>
      </c>
      <c r="AB26" s="105">
        <v>16746700</v>
      </c>
      <c r="AC26" s="12">
        <v>48.65</v>
      </c>
      <c r="AD26" s="2">
        <f t="shared" si="0"/>
        <v>1.009999999999998</v>
      </c>
      <c r="AE26" s="148">
        <f t="shared" si="1"/>
        <v>1.2486992715921019E-2</v>
      </c>
    </row>
    <row r="27" spans="2:40" x14ac:dyDescent="0.25">
      <c r="B27" s="211">
        <v>42489</v>
      </c>
      <c r="C27" s="12">
        <v>80</v>
      </c>
      <c r="D27" s="220">
        <v>48.093499999999999</v>
      </c>
      <c r="E27" s="43">
        <v>49.98</v>
      </c>
      <c r="F27" s="43">
        <f t="shared" si="2"/>
        <v>150.91999999999985</v>
      </c>
      <c r="G27" s="43">
        <f t="shared" si="3"/>
        <v>3847.48</v>
      </c>
      <c r="H27" s="257">
        <f t="shared" si="4"/>
        <v>3.9225674987264349E-2</v>
      </c>
      <c r="I27" s="43"/>
      <c r="W27" s="104">
        <v>42458</v>
      </c>
      <c r="X27" s="12">
        <v>48.62</v>
      </c>
      <c r="Y27" s="12">
        <v>48.65</v>
      </c>
      <c r="Z27" s="12">
        <v>47.84</v>
      </c>
      <c r="AA27" s="12">
        <v>48.05</v>
      </c>
      <c r="AB27" s="105">
        <v>24247700</v>
      </c>
      <c r="AC27" s="12">
        <v>48.05</v>
      </c>
      <c r="AD27" s="2">
        <f t="shared" si="0"/>
        <v>0.80999999999999517</v>
      </c>
      <c r="AE27" s="148">
        <f t="shared" si="1"/>
        <v>-1.3347022587269164E-2</v>
      </c>
    </row>
    <row r="28" spans="2:40" x14ac:dyDescent="0.25">
      <c r="B28" s="211"/>
      <c r="C28" s="12"/>
      <c r="D28" s="220"/>
      <c r="E28" s="43"/>
      <c r="F28" s="43"/>
      <c r="G28" s="43"/>
      <c r="H28" s="257"/>
      <c r="I28" s="43"/>
      <c r="W28" s="104">
        <v>42457</v>
      </c>
      <c r="X28" s="12">
        <v>49.04</v>
      </c>
      <c r="Y28" s="12">
        <v>49.04</v>
      </c>
      <c r="Z28" s="12">
        <v>48.55</v>
      </c>
      <c r="AA28" s="12">
        <v>48.7</v>
      </c>
      <c r="AB28" s="105">
        <v>18468000</v>
      </c>
      <c r="AC28" s="12">
        <v>48.7</v>
      </c>
      <c r="AD28" s="2">
        <f t="shared" si="0"/>
        <v>0.49000000000000199</v>
      </c>
      <c r="AE28" s="148">
        <f t="shared" si="1"/>
        <v>-4.0899795501021519E-3</v>
      </c>
    </row>
    <row r="29" spans="2:40" x14ac:dyDescent="0.25">
      <c r="B29" s="211"/>
      <c r="C29" s="12"/>
      <c r="D29" s="220"/>
      <c r="E29" s="43"/>
      <c r="F29" s="43"/>
      <c r="G29" s="43"/>
      <c r="H29" s="257"/>
      <c r="I29" s="43"/>
      <c r="W29" s="104">
        <v>42453</v>
      </c>
      <c r="X29" s="12">
        <v>49.02</v>
      </c>
      <c r="Y29" s="12">
        <v>49.08</v>
      </c>
      <c r="Z29" s="12">
        <v>48.52</v>
      </c>
      <c r="AA29" s="12">
        <v>48.9</v>
      </c>
      <c r="AB29" s="105">
        <v>20843800</v>
      </c>
      <c r="AC29" s="12">
        <v>48.9</v>
      </c>
      <c r="AD29" s="2">
        <f t="shared" si="0"/>
        <v>0.55999999999999517</v>
      </c>
      <c r="AE29" s="148">
        <f t="shared" si="1"/>
        <v>-1.7282958199356879E-2</v>
      </c>
    </row>
    <row r="30" spans="2:40" x14ac:dyDescent="0.25">
      <c r="B30" s="211"/>
      <c r="C30" s="12"/>
      <c r="D30" s="220"/>
      <c r="E30" s="43"/>
      <c r="F30" s="43"/>
      <c r="G30" s="43"/>
      <c r="H30" s="257"/>
      <c r="I30" s="43"/>
      <c r="W30" s="104">
        <v>42452</v>
      </c>
      <c r="X30" s="12">
        <v>50.18</v>
      </c>
      <c r="Y30" s="12">
        <v>50.33</v>
      </c>
      <c r="Z30" s="12">
        <v>49.7</v>
      </c>
      <c r="AA30" s="12">
        <v>49.76</v>
      </c>
      <c r="AB30" s="105">
        <v>13174400</v>
      </c>
      <c r="AC30" s="12">
        <v>49.76</v>
      </c>
      <c r="AD30" s="2">
        <f t="shared" si="0"/>
        <v>0.62999999999999545</v>
      </c>
      <c r="AE30" s="148">
        <f t="shared" si="1"/>
        <v>-1.2110383164582128E-2</v>
      </c>
    </row>
    <row r="31" spans="2:40" x14ac:dyDescent="0.25">
      <c r="B31" s="211"/>
      <c r="C31" s="12"/>
      <c r="D31" s="220"/>
      <c r="E31" s="43"/>
      <c r="F31" s="43"/>
      <c r="G31" s="43"/>
      <c r="H31" s="257"/>
      <c r="I31" s="43"/>
      <c r="W31" s="104">
        <v>42451</v>
      </c>
      <c r="X31" s="12">
        <v>50.21</v>
      </c>
      <c r="Y31" s="12">
        <v>50.58</v>
      </c>
      <c r="Z31" s="12">
        <v>50</v>
      </c>
      <c r="AA31" s="12">
        <v>50.37</v>
      </c>
      <c r="AB31" s="105">
        <v>13825900</v>
      </c>
      <c r="AC31" s="12">
        <v>50.37</v>
      </c>
      <c r="AD31" s="2">
        <f t="shared" si="0"/>
        <v>0.57999999999999829</v>
      </c>
      <c r="AE31" s="148">
        <f t="shared" si="1"/>
        <v>-5.9206631142688648E-3</v>
      </c>
    </row>
    <row r="32" spans="2:40" x14ac:dyDescent="0.25">
      <c r="B32" s="211"/>
      <c r="C32" s="12"/>
      <c r="D32" s="220"/>
      <c r="E32" s="43"/>
      <c r="F32" s="43"/>
      <c r="G32" s="43"/>
      <c r="H32" s="257"/>
      <c r="I32" s="43"/>
      <c r="W32" s="104">
        <v>42450</v>
      </c>
      <c r="X32" s="12">
        <v>50.5</v>
      </c>
      <c r="Y32" s="12">
        <v>50.75</v>
      </c>
      <c r="Z32" s="12">
        <v>50.17</v>
      </c>
      <c r="AA32" s="12">
        <v>50.67</v>
      </c>
      <c r="AB32" s="105">
        <v>13464200</v>
      </c>
      <c r="AC32" s="12">
        <v>50.67</v>
      </c>
      <c r="AD32" s="2">
        <f t="shared" si="0"/>
        <v>0.57999999999999829</v>
      </c>
      <c r="AE32" s="148">
        <f t="shared" si="1"/>
        <v>2.5722200237436876E-3</v>
      </c>
    </row>
    <row r="33" spans="2:31" x14ac:dyDescent="0.25">
      <c r="B33" s="211"/>
      <c r="C33" s="12"/>
      <c r="D33" s="220"/>
      <c r="E33" s="43"/>
      <c r="F33" s="43"/>
      <c r="G33" s="43"/>
      <c r="H33" s="257"/>
      <c r="I33" s="43"/>
      <c r="W33" s="104">
        <v>42447</v>
      </c>
      <c r="X33" s="12">
        <v>50.44</v>
      </c>
      <c r="Y33" s="12">
        <v>50.7</v>
      </c>
      <c r="Z33" s="12">
        <v>49.93</v>
      </c>
      <c r="AA33" s="12">
        <v>50.54</v>
      </c>
      <c r="AB33" s="105">
        <v>35221800</v>
      </c>
      <c r="AC33" s="12">
        <v>50.54</v>
      </c>
      <c r="AD33" s="2">
        <f t="shared" si="0"/>
        <v>0.77000000000000313</v>
      </c>
      <c r="AE33" s="148">
        <f t="shared" si="1"/>
        <v>1.6287954956766493E-2</v>
      </c>
    </row>
    <row r="34" spans="2:31" x14ac:dyDescent="0.25">
      <c r="W34" s="104">
        <v>42446</v>
      </c>
      <c r="X34" s="12">
        <v>49.43</v>
      </c>
      <c r="Y34" s="12">
        <v>49.93</v>
      </c>
      <c r="Z34" s="12">
        <v>48.84</v>
      </c>
      <c r="AA34" s="12">
        <v>49.73</v>
      </c>
      <c r="AB34" s="105">
        <v>15931300</v>
      </c>
      <c r="AC34" s="12">
        <v>49.73</v>
      </c>
      <c r="AD34" s="2">
        <f t="shared" si="0"/>
        <v>1.0899999999999963</v>
      </c>
      <c r="AE34" s="148">
        <f t="shared" si="1"/>
        <v>3.8352846184901423E-3</v>
      </c>
    </row>
    <row r="35" spans="2:31" x14ac:dyDescent="0.25">
      <c r="W35" s="104">
        <v>42445</v>
      </c>
      <c r="X35" s="12">
        <v>49.75</v>
      </c>
      <c r="Y35" s="12">
        <v>50.29</v>
      </c>
      <c r="Z35" s="12">
        <v>49.28</v>
      </c>
      <c r="AA35" s="12">
        <v>49.54</v>
      </c>
      <c r="AB35" s="105">
        <v>16421900</v>
      </c>
      <c r="AC35" s="12">
        <v>49.54</v>
      </c>
      <c r="AD35" s="2">
        <f t="shared" si="0"/>
        <v>1.009999999999998</v>
      </c>
      <c r="AE35" s="148">
        <f t="shared" si="1"/>
        <v>-8.8035214085633307E-3</v>
      </c>
    </row>
    <row r="36" spans="2:31" x14ac:dyDescent="0.25">
      <c r="W36" s="104">
        <v>42444</v>
      </c>
      <c r="X36" s="12">
        <v>49.3</v>
      </c>
      <c r="Y36" s="12">
        <v>49.99</v>
      </c>
      <c r="Z36" s="12">
        <v>49.2</v>
      </c>
      <c r="AA36" s="12">
        <v>49.98</v>
      </c>
      <c r="AB36" s="105">
        <v>12882200</v>
      </c>
      <c r="AC36" s="12">
        <v>49.98</v>
      </c>
      <c r="AD36" s="2">
        <f t="shared" si="0"/>
        <v>0.78999999999999915</v>
      </c>
      <c r="AE36" s="148">
        <f t="shared" si="1"/>
        <v>2.0048115477144801E-3</v>
      </c>
    </row>
    <row r="37" spans="2:31" x14ac:dyDescent="0.25">
      <c r="W37" s="104">
        <v>42443</v>
      </c>
      <c r="X37" s="12">
        <v>49.97</v>
      </c>
      <c r="Y37" s="12">
        <v>50.07</v>
      </c>
      <c r="Z37" s="12">
        <v>49.44</v>
      </c>
      <c r="AA37" s="12">
        <v>49.88</v>
      </c>
      <c r="AB37" s="105">
        <v>12750800</v>
      </c>
      <c r="AC37" s="12">
        <v>49.88</v>
      </c>
      <c r="AD37" s="2">
        <f t="shared" si="0"/>
        <v>0.63000000000000256</v>
      </c>
      <c r="AE37" s="148">
        <f t="shared" si="1"/>
        <v>-3.794687437587374E-3</v>
      </c>
    </row>
    <row r="38" spans="2:31" x14ac:dyDescent="0.25">
      <c r="W38" s="104">
        <v>42440</v>
      </c>
      <c r="X38" s="12">
        <v>49.12</v>
      </c>
      <c r="Y38" s="12">
        <v>50.13</v>
      </c>
      <c r="Z38" s="12">
        <v>48.88</v>
      </c>
      <c r="AA38" s="12">
        <v>50.07</v>
      </c>
      <c r="AB38" s="105">
        <v>18213100</v>
      </c>
      <c r="AC38" s="12">
        <v>50.07</v>
      </c>
      <c r="AD38" s="2">
        <f t="shared" si="0"/>
        <v>1.25</v>
      </c>
      <c r="AE38" s="148">
        <f t="shared" si="1"/>
        <v>3.2158317872603703E-2</v>
      </c>
    </row>
    <row r="39" spans="2:31" ht="20.25" thickBot="1" x14ac:dyDescent="0.35">
      <c r="O39" s="13"/>
      <c r="P39" s="427" t="s">
        <v>78</v>
      </c>
      <c r="Q39" s="427"/>
      <c r="R39" s="37"/>
      <c r="T39" s="101" t="s">
        <v>115</v>
      </c>
      <c r="W39" s="104">
        <v>42439</v>
      </c>
      <c r="X39" s="12">
        <v>48.94</v>
      </c>
      <c r="Y39" s="12">
        <v>49.13</v>
      </c>
      <c r="Z39" s="12">
        <v>47.96</v>
      </c>
      <c r="AA39" s="12">
        <v>48.51</v>
      </c>
      <c r="AB39" s="105">
        <v>18525300</v>
      </c>
      <c r="AC39" s="12">
        <v>48.51</v>
      </c>
      <c r="AD39" s="2">
        <f t="shared" si="0"/>
        <v>1.1700000000000017</v>
      </c>
      <c r="AE39" s="148">
        <f t="shared" si="1"/>
        <v>-5.7388809182209455E-3</v>
      </c>
    </row>
    <row r="40" spans="2:31" ht="15.75" thickTop="1" x14ac:dyDescent="0.25">
      <c r="O40" s="2"/>
      <c r="P40" s="93">
        <v>1.1000000000000001</v>
      </c>
      <c r="Q40" s="93">
        <f>P40*$Q$4</f>
        <v>55.000000000000007</v>
      </c>
      <c r="R40" s="37"/>
      <c r="T40" s="107" t="s">
        <v>100</v>
      </c>
      <c r="U40" s="108">
        <v>50.59</v>
      </c>
      <c r="W40" s="104">
        <v>42438</v>
      </c>
      <c r="X40" s="12">
        <v>49.38</v>
      </c>
      <c r="Y40" s="12">
        <v>49.5</v>
      </c>
      <c r="Z40" s="12">
        <v>48.51</v>
      </c>
      <c r="AA40" s="12">
        <v>48.79</v>
      </c>
      <c r="AB40" s="105">
        <v>17888700</v>
      </c>
      <c r="AC40" s="12">
        <v>48.79</v>
      </c>
      <c r="AD40" s="2">
        <f t="shared" si="0"/>
        <v>0.99000000000000199</v>
      </c>
      <c r="AE40" s="148">
        <f t="shared" si="1"/>
        <v>-5.3007135575942055E-3</v>
      </c>
    </row>
    <row r="41" spans="2:31" x14ac:dyDescent="0.25">
      <c r="O41" s="2"/>
      <c r="P41" s="93">
        <v>1.0900000000000001</v>
      </c>
      <c r="Q41" s="93">
        <f t="shared" ref="Q41:Q60" si="5">P41*$Q$4</f>
        <v>54.500000000000007</v>
      </c>
      <c r="R41" s="37"/>
      <c r="T41" s="97" t="s">
        <v>101</v>
      </c>
      <c r="U41" s="98">
        <v>49.86</v>
      </c>
      <c r="W41" s="104">
        <v>42437</v>
      </c>
      <c r="X41" s="12">
        <v>49.61</v>
      </c>
      <c r="Y41" s="12">
        <v>49.66</v>
      </c>
      <c r="Z41" s="12">
        <v>48.92</v>
      </c>
      <c r="AA41" s="12">
        <v>49.05</v>
      </c>
      <c r="AB41" s="105">
        <v>17968000</v>
      </c>
      <c r="AC41" s="12">
        <v>49.05</v>
      </c>
      <c r="AD41" s="2">
        <f t="shared" si="0"/>
        <v>0.73999999999999488</v>
      </c>
      <c r="AE41" s="148">
        <f t="shared" si="1"/>
        <v>-2.0371479928100733E-2</v>
      </c>
    </row>
    <row r="42" spans="2:31" x14ac:dyDescent="0.25">
      <c r="O42" s="2"/>
      <c r="P42" s="93">
        <v>1.08</v>
      </c>
      <c r="Q42" s="93">
        <f t="shared" si="5"/>
        <v>54</v>
      </c>
      <c r="R42" s="37"/>
      <c r="T42" s="97" t="s">
        <v>102</v>
      </c>
      <c r="U42" s="98" t="s">
        <v>446</v>
      </c>
      <c r="W42" s="104">
        <v>42436</v>
      </c>
      <c r="X42" s="12">
        <v>49.77</v>
      </c>
      <c r="Y42" s="12">
        <v>50.16</v>
      </c>
      <c r="Z42" s="12">
        <v>49.44</v>
      </c>
      <c r="AA42" s="12">
        <v>50.07</v>
      </c>
      <c r="AB42" s="105">
        <v>14289200</v>
      </c>
      <c r="AC42" s="12">
        <v>50.07</v>
      </c>
      <c r="AD42" s="2">
        <f t="shared" si="0"/>
        <v>0.71999999999999886</v>
      </c>
      <c r="AE42" s="148">
        <f t="shared" si="1"/>
        <v>-7.9824386350024756E-4</v>
      </c>
    </row>
    <row r="43" spans="2:31" x14ac:dyDescent="0.25">
      <c r="O43" s="2"/>
      <c r="P43" s="93">
        <v>1.07</v>
      </c>
      <c r="Q43" s="93">
        <f t="shared" si="5"/>
        <v>53.5</v>
      </c>
      <c r="R43" s="93"/>
      <c r="T43" s="97" t="s">
        <v>103</v>
      </c>
      <c r="U43" s="98" t="s">
        <v>447</v>
      </c>
      <c r="W43" s="104">
        <v>42433</v>
      </c>
      <c r="X43" s="12">
        <v>50.01</v>
      </c>
      <c r="Y43" s="12">
        <v>50.49</v>
      </c>
      <c r="Z43" s="12">
        <v>49.68</v>
      </c>
      <c r="AA43" s="12">
        <v>50.11</v>
      </c>
      <c r="AB43" s="105">
        <v>18554200</v>
      </c>
      <c r="AC43" s="12">
        <v>50.11</v>
      </c>
      <c r="AD43" s="2">
        <f t="shared" si="0"/>
        <v>0.81000000000000227</v>
      </c>
      <c r="AE43" s="148">
        <f t="shared" si="1"/>
        <v>6.8314245529434992E-3</v>
      </c>
    </row>
    <row r="44" spans="2:31" x14ac:dyDescent="0.25">
      <c r="O44" s="2"/>
      <c r="P44" s="93">
        <v>1.06</v>
      </c>
      <c r="Q44" s="93">
        <f t="shared" si="5"/>
        <v>53</v>
      </c>
      <c r="R44" s="93"/>
      <c r="T44" s="97" t="s">
        <v>104</v>
      </c>
      <c r="U44" s="98">
        <v>54.97</v>
      </c>
      <c r="W44" s="104">
        <v>42432</v>
      </c>
      <c r="X44" s="12">
        <v>49.63</v>
      </c>
      <c r="Y44" s="12">
        <v>49.79</v>
      </c>
      <c r="Z44" s="12">
        <v>49.07</v>
      </c>
      <c r="AA44" s="12">
        <v>49.77</v>
      </c>
      <c r="AB44" s="105">
        <v>14207600</v>
      </c>
      <c r="AC44" s="12">
        <v>49.77</v>
      </c>
      <c r="AD44" s="2">
        <f t="shared" si="0"/>
        <v>0.71999999999999886</v>
      </c>
      <c r="AE44" s="148">
        <f t="shared" si="1"/>
        <v>4.0346984062942237E-3</v>
      </c>
    </row>
    <row r="45" spans="2:31" x14ac:dyDescent="0.25">
      <c r="O45" s="2"/>
      <c r="P45" s="93">
        <v>1.05</v>
      </c>
      <c r="Q45" s="93">
        <f t="shared" si="5"/>
        <v>52.5</v>
      </c>
      <c r="R45" s="93"/>
      <c r="T45" s="97" t="s">
        <v>105</v>
      </c>
      <c r="U45" s="98">
        <v>0.91503999999999996</v>
      </c>
      <c r="W45" s="104">
        <v>42431</v>
      </c>
      <c r="X45" s="12">
        <v>48.84</v>
      </c>
      <c r="Y45" s="12">
        <v>49.57</v>
      </c>
      <c r="Z45" s="12">
        <v>48.61</v>
      </c>
      <c r="AA45" s="12">
        <v>49.57</v>
      </c>
      <c r="AB45" s="105">
        <v>18519000</v>
      </c>
      <c r="AC45" s="12">
        <v>49.57</v>
      </c>
      <c r="AD45" s="2">
        <f t="shared" si="0"/>
        <v>0.96000000000000085</v>
      </c>
      <c r="AE45" s="148">
        <f t="shared" si="1"/>
        <v>1.7446633825944247E-2</v>
      </c>
    </row>
    <row r="46" spans="2:31" x14ac:dyDescent="0.25">
      <c r="O46" s="2"/>
      <c r="P46" s="93">
        <v>1.04</v>
      </c>
      <c r="Q46" s="93">
        <f t="shared" si="5"/>
        <v>52</v>
      </c>
      <c r="R46" s="93"/>
      <c r="T46" s="97" t="s">
        <v>106</v>
      </c>
      <c r="U46" s="99" t="s">
        <v>266</v>
      </c>
      <c r="W46" s="104">
        <v>42430</v>
      </c>
      <c r="X46" s="12">
        <v>47.14</v>
      </c>
      <c r="Y46" s="12">
        <v>48.72</v>
      </c>
      <c r="Z46" s="12">
        <v>47.14</v>
      </c>
      <c r="AA46" s="12">
        <v>48.72</v>
      </c>
      <c r="AB46" s="105">
        <v>24559200</v>
      </c>
      <c r="AC46" s="12">
        <v>48.72</v>
      </c>
      <c r="AD46" s="2">
        <f t="shared" si="0"/>
        <v>1.5799999999999983</v>
      </c>
      <c r="AE46" s="148">
        <f t="shared" si="1"/>
        <v>3.8363171355498604E-2</v>
      </c>
    </row>
    <row r="47" spans="2:31" x14ac:dyDescent="0.25">
      <c r="O47" s="2"/>
      <c r="P47" s="93">
        <v>1.03</v>
      </c>
      <c r="Q47" s="93">
        <f t="shared" si="5"/>
        <v>51.5</v>
      </c>
      <c r="R47" s="93"/>
      <c r="T47" s="97"/>
      <c r="U47" s="98"/>
      <c r="W47" s="104">
        <v>42429</v>
      </c>
      <c r="X47" s="12">
        <v>48.03</v>
      </c>
      <c r="Y47" s="12">
        <v>48.03</v>
      </c>
      <c r="Z47" s="12">
        <v>46.91</v>
      </c>
      <c r="AA47" s="12">
        <v>46.92</v>
      </c>
      <c r="AB47" s="105">
        <v>23284500</v>
      </c>
      <c r="AC47" s="12">
        <v>46.92</v>
      </c>
      <c r="AD47" s="2">
        <f t="shared" si="0"/>
        <v>1.1200000000000045</v>
      </c>
      <c r="AE47" s="148">
        <f t="shared" si="1"/>
        <v>-2.3923444976076569E-2</v>
      </c>
    </row>
    <row r="48" spans="2:31" x14ac:dyDescent="0.25">
      <c r="O48" s="2"/>
      <c r="P48" s="93">
        <v>1.02</v>
      </c>
      <c r="Q48" s="93">
        <f t="shared" si="5"/>
        <v>51</v>
      </c>
      <c r="R48" s="93"/>
      <c r="T48" s="97" t="s">
        <v>107</v>
      </c>
      <c r="U48" s="98" t="s">
        <v>448</v>
      </c>
      <c r="W48" s="104">
        <v>42426</v>
      </c>
      <c r="X48" s="12">
        <v>48.13</v>
      </c>
      <c r="Y48" s="12">
        <v>48.54</v>
      </c>
      <c r="Z48" s="12">
        <v>47.83</v>
      </c>
      <c r="AA48" s="12">
        <v>48.07</v>
      </c>
      <c r="AB48" s="105">
        <v>20238800</v>
      </c>
      <c r="AC48" s="12">
        <v>48.07</v>
      </c>
      <c r="AD48" s="2">
        <f t="shared" si="0"/>
        <v>0.71000000000000085</v>
      </c>
      <c r="AE48" s="148">
        <f t="shared" si="1"/>
        <v>6.701570680628377E-3</v>
      </c>
    </row>
    <row r="49" spans="15:31" x14ac:dyDescent="0.25">
      <c r="O49" s="2"/>
      <c r="P49" s="93">
        <v>1.01</v>
      </c>
      <c r="Q49" s="93">
        <f t="shared" si="5"/>
        <v>50.5</v>
      </c>
      <c r="R49" s="93"/>
      <c r="T49" s="97" t="s">
        <v>108</v>
      </c>
      <c r="U49" s="98" t="s">
        <v>213</v>
      </c>
      <c r="W49" s="104">
        <v>42425</v>
      </c>
      <c r="X49" s="12">
        <v>47.71</v>
      </c>
      <c r="Y49" s="12">
        <v>48.16</v>
      </c>
      <c r="Z49" s="12">
        <v>47.71</v>
      </c>
      <c r="AA49" s="12">
        <v>47.75</v>
      </c>
      <c r="AB49" s="105">
        <v>16620200</v>
      </c>
      <c r="AC49" s="12">
        <v>47.75</v>
      </c>
      <c r="AD49" s="2">
        <f t="shared" si="0"/>
        <v>0.44999999999999574</v>
      </c>
      <c r="AE49" s="148">
        <f t="shared" si="1"/>
        <v>2.9405587061541727E-3</v>
      </c>
    </row>
    <row r="50" spans="15:31" x14ac:dyDescent="0.25">
      <c r="O50" s="2"/>
      <c r="P50" s="93">
        <v>1</v>
      </c>
      <c r="Q50" s="93">
        <f t="shared" si="5"/>
        <v>50</v>
      </c>
      <c r="R50" s="93"/>
      <c r="T50" s="97" t="s">
        <v>109</v>
      </c>
      <c r="U50" s="100">
        <v>16246390</v>
      </c>
      <c r="W50" s="104">
        <v>42424</v>
      </c>
      <c r="X50" s="12">
        <v>47.34</v>
      </c>
      <c r="Y50" s="12">
        <v>47.68</v>
      </c>
      <c r="Z50" s="12">
        <v>46.56</v>
      </c>
      <c r="AA50" s="12">
        <v>47.61</v>
      </c>
      <c r="AB50" s="105">
        <v>18459500</v>
      </c>
      <c r="AC50" s="12">
        <v>47.61</v>
      </c>
      <c r="AD50" s="2">
        <f t="shared" si="0"/>
        <v>1.1199999999999974</v>
      </c>
      <c r="AE50" s="148">
        <f t="shared" si="1"/>
        <v>-1.0187110187110271E-2</v>
      </c>
    </row>
    <row r="51" spans="15:31" x14ac:dyDescent="0.25">
      <c r="O51" s="2"/>
      <c r="P51" s="93">
        <v>0.99</v>
      </c>
      <c r="Q51" s="93">
        <f t="shared" si="5"/>
        <v>49.5</v>
      </c>
      <c r="R51" s="93"/>
      <c r="T51" s="97" t="s">
        <v>112</v>
      </c>
      <c r="U51" s="100">
        <v>19139400</v>
      </c>
      <c r="W51" s="104">
        <v>42423</v>
      </c>
      <c r="X51" s="12">
        <v>48.87</v>
      </c>
      <c r="Y51" s="12">
        <v>48.92</v>
      </c>
      <c r="Z51" s="12">
        <v>47.98</v>
      </c>
      <c r="AA51" s="12">
        <v>48.1</v>
      </c>
      <c r="AB51" s="105">
        <v>14970500</v>
      </c>
      <c r="AC51" s="12">
        <v>48.1</v>
      </c>
      <c r="AD51" s="2">
        <f t="shared" si="0"/>
        <v>0.94000000000000483</v>
      </c>
      <c r="AE51" s="148">
        <f t="shared" si="1"/>
        <v>-2.2158975401504244E-2</v>
      </c>
    </row>
    <row r="52" spans="15:31" x14ac:dyDescent="0.25">
      <c r="O52" s="2"/>
      <c r="P52" s="93">
        <v>0.98</v>
      </c>
      <c r="Q52" s="93">
        <f t="shared" si="5"/>
        <v>49</v>
      </c>
      <c r="R52" s="93"/>
      <c r="T52" s="97" t="s">
        <v>110</v>
      </c>
      <c r="U52" s="98" t="s">
        <v>449</v>
      </c>
      <c r="W52" s="104">
        <v>42422</v>
      </c>
      <c r="X52" s="12">
        <v>48.09</v>
      </c>
      <c r="Y52" s="12">
        <v>49.34</v>
      </c>
      <c r="Z52" s="12">
        <v>48.09</v>
      </c>
      <c r="AA52" s="12">
        <v>49.19</v>
      </c>
      <c r="AB52" s="105">
        <v>17549100</v>
      </c>
      <c r="AC52" s="12">
        <v>49.19</v>
      </c>
      <c r="AD52" s="2">
        <f t="shared" si="0"/>
        <v>1.25</v>
      </c>
      <c r="AE52" s="148">
        <f t="shared" si="1"/>
        <v>2.2873778332293426E-2</v>
      </c>
    </row>
    <row r="53" spans="15:31" x14ac:dyDescent="0.25">
      <c r="O53" s="2"/>
      <c r="P53" s="93">
        <v>0.97</v>
      </c>
      <c r="Q53" s="93">
        <f t="shared" si="5"/>
        <v>48.5</v>
      </c>
      <c r="R53" s="93"/>
      <c r="T53" s="97" t="s">
        <v>113</v>
      </c>
      <c r="U53" s="98">
        <v>12.14</v>
      </c>
      <c r="W53" s="104">
        <v>42419</v>
      </c>
      <c r="X53" s="12">
        <v>47.4</v>
      </c>
      <c r="Y53" s="12">
        <v>48.17</v>
      </c>
      <c r="Z53" s="12">
        <v>47.34</v>
      </c>
      <c r="AA53" s="12">
        <v>48.09</v>
      </c>
      <c r="AB53" s="105">
        <v>18098100</v>
      </c>
      <c r="AC53" s="12">
        <v>48.09</v>
      </c>
      <c r="AD53" s="2">
        <f t="shared" si="0"/>
        <v>0.82999999999999829</v>
      </c>
      <c r="AE53" s="148">
        <f t="shared" si="1"/>
        <v>7.5424261470773413E-3</v>
      </c>
    </row>
    <row r="54" spans="15:31" x14ac:dyDescent="0.25">
      <c r="O54" s="2"/>
      <c r="P54" s="93">
        <v>0.96</v>
      </c>
      <c r="Q54" s="93">
        <f t="shared" si="5"/>
        <v>48</v>
      </c>
      <c r="R54" s="93"/>
      <c r="T54" s="97" t="s">
        <v>114</v>
      </c>
      <c r="U54" s="98">
        <v>4.12</v>
      </c>
      <c r="W54" s="104">
        <v>42418</v>
      </c>
      <c r="X54" s="12">
        <v>48.09</v>
      </c>
      <c r="Y54" s="12">
        <v>48.14</v>
      </c>
      <c r="Z54" s="12">
        <v>47.48</v>
      </c>
      <c r="AA54" s="12">
        <v>47.73</v>
      </c>
      <c r="AB54" s="105">
        <v>17026300</v>
      </c>
      <c r="AC54" s="12">
        <v>47.73</v>
      </c>
      <c r="AD54" s="2">
        <f t="shared" si="0"/>
        <v>0.66000000000000369</v>
      </c>
      <c r="AE54" s="148">
        <f t="shared" si="1"/>
        <v>-8.310824849366405E-3</v>
      </c>
    </row>
    <row r="55" spans="15:31" x14ac:dyDescent="0.25">
      <c r="O55" s="2"/>
      <c r="P55" s="93">
        <v>0.95</v>
      </c>
      <c r="Q55" s="93">
        <f t="shared" si="5"/>
        <v>47.5</v>
      </c>
      <c r="R55" s="93"/>
      <c r="T55" s="97" t="s">
        <v>111</v>
      </c>
      <c r="U55" s="98" t="s">
        <v>310</v>
      </c>
      <c r="W55" s="104">
        <v>42417</v>
      </c>
      <c r="X55" s="12">
        <v>48.65</v>
      </c>
      <c r="Y55" s="12">
        <v>48.96</v>
      </c>
      <c r="Z55" s="12">
        <v>47.99</v>
      </c>
      <c r="AA55" s="12">
        <v>48.13</v>
      </c>
      <c r="AB55" s="105">
        <v>17997500</v>
      </c>
      <c r="AC55" s="12">
        <v>48.13</v>
      </c>
      <c r="AD55" s="2">
        <f t="shared" si="0"/>
        <v>0.96999999999999886</v>
      </c>
      <c r="AE55" s="148">
        <f>AC55/AC56-1</f>
        <v>-2.280265339966836E-3</v>
      </c>
    </row>
    <row r="56" spans="15:31" x14ac:dyDescent="0.25">
      <c r="O56" s="2"/>
      <c r="P56" s="93">
        <v>0.94</v>
      </c>
      <c r="Q56" s="93">
        <f t="shared" si="5"/>
        <v>47</v>
      </c>
      <c r="R56" s="93"/>
      <c r="W56" s="104">
        <v>42416</v>
      </c>
      <c r="X56" s="12">
        <v>48.05</v>
      </c>
      <c r="Y56" s="12">
        <v>48.41</v>
      </c>
      <c r="Z56" s="12">
        <v>47.57</v>
      </c>
      <c r="AA56" s="12">
        <v>48.24</v>
      </c>
      <c r="AB56" s="105">
        <v>20110400</v>
      </c>
      <c r="AC56" s="12">
        <v>48.24</v>
      </c>
      <c r="AD56" s="2">
        <f t="shared" si="0"/>
        <v>0.83999999999999631</v>
      </c>
      <c r="AE56" s="148">
        <f t="shared" si="1"/>
        <v>1.9657577679137672E-2</v>
      </c>
    </row>
    <row r="57" spans="15:31" x14ac:dyDescent="0.25">
      <c r="O57" s="2"/>
      <c r="P57" s="93">
        <v>0.93</v>
      </c>
      <c r="Q57" s="93">
        <f t="shared" si="5"/>
        <v>46.5</v>
      </c>
      <c r="R57" s="93"/>
      <c r="W57" s="104">
        <v>42412</v>
      </c>
      <c r="X57" s="12">
        <v>45.96</v>
      </c>
      <c r="Y57" s="12">
        <v>47.39</v>
      </c>
      <c r="Z57" s="12">
        <v>45.93</v>
      </c>
      <c r="AA57" s="12">
        <v>47.31</v>
      </c>
      <c r="AB57" s="105">
        <v>28442100</v>
      </c>
      <c r="AC57" s="12">
        <v>47.31</v>
      </c>
      <c r="AD57" s="2">
        <f t="shared" si="0"/>
        <v>1.4600000000000009</v>
      </c>
      <c r="AE57" s="148">
        <f t="shared" si="1"/>
        <v>4.7608503100088795E-2</v>
      </c>
    </row>
    <row r="58" spans="15:31" x14ac:dyDescent="0.25">
      <c r="O58" s="2"/>
      <c r="P58" s="93">
        <v>0.92</v>
      </c>
      <c r="Q58" s="93">
        <f t="shared" si="5"/>
        <v>46</v>
      </c>
      <c r="R58" s="93"/>
      <c r="W58" s="104">
        <v>42411</v>
      </c>
      <c r="X58" s="12">
        <v>44.93</v>
      </c>
      <c r="Y58" s="12">
        <v>45.53</v>
      </c>
      <c r="Z58" s="12">
        <v>44.5</v>
      </c>
      <c r="AA58" s="12">
        <v>45.16</v>
      </c>
      <c r="AB58" s="105">
        <v>32356700</v>
      </c>
      <c r="AC58" s="12">
        <v>45.16</v>
      </c>
      <c r="AD58" s="2">
        <f t="shared" si="0"/>
        <v>1.0300000000000011</v>
      </c>
      <c r="AE58" s="148">
        <f t="shared" si="1"/>
        <v>-2.1875676846437209E-2</v>
      </c>
    </row>
    <row r="59" spans="15:31" x14ac:dyDescent="0.25">
      <c r="O59" s="2"/>
      <c r="P59" s="93">
        <v>0.91</v>
      </c>
      <c r="Q59" s="93">
        <f t="shared" si="5"/>
        <v>45.5</v>
      </c>
      <c r="R59" s="93"/>
      <c r="W59" s="104">
        <v>42410</v>
      </c>
      <c r="X59" s="12">
        <v>46.88</v>
      </c>
      <c r="Y59" s="12">
        <v>47.22</v>
      </c>
      <c r="Z59" s="12">
        <v>46.11</v>
      </c>
      <c r="AA59" s="12">
        <v>46.17</v>
      </c>
      <c r="AB59" s="105">
        <v>19865200</v>
      </c>
      <c r="AC59" s="12">
        <v>46.17</v>
      </c>
      <c r="AD59" s="2">
        <f t="shared" si="0"/>
        <v>1.1099999999999994</v>
      </c>
      <c r="AE59" s="148">
        <f t="shared" si="1"/>
        <v>-6.0279870828848781E-3</v>
      </c>
    </row>
    <row r="60" spans="15:31" x14ac:dyDescent="0.25">
      <c r="O60" s="2"/>
      <c r="P60" s="93">
        <v>0.9</v>
      </c>
      <c r="Q60" s="93">
        <f t="shared" si="5"/>
        <v>45</v>
      </c>
      <c r="R60" s="93"/>
      <c r="W60" s="104">
        <v>42409</v>
      </c>
      <c r="X60" s="12">
        <v>45.61</v>
      </c>
      <c r="Y60" s="12">
        <v>46.76</v>
      </c>
      <c r="Z60" s="12">
        <v>45.36</v>
      </c>
      <c r="AA60" s="12">
        <v>46.45</v>
      </c>
      <c r="AB60" s="105">
        <v>29580100</v>
      </c>
      <c r="AC60" s="12">
        <v>46.45</v>
      </c>
      <c r="AD60" s="2">
        <f t="shared" si="0"/>
        <v>1.3999999999999986</v>
      </c>
      <c r="AE60" s="148">
        <f t="shared" si="1"/>
        <v>-1.0752688172042113E-3</v>
      </c>
    </row>
    <row r="61" spans="15:31" x14ac:dyDescent="0.25">
      <c r="W61" s="104">
        <v>42408</v>
      </c>
      <c r="X61" s="12">
        <v>47.11</v>
      </c>
      <c r="Y61" s="12">
        <v>47.34</v>
      </c>
      <c r="Z61" s="12">
        <v>46.06</v>
      </c>
      <c r="AA61" s="12">
        <v>46.5</v>
      </c>
      <c r="AB61" s="105">
        <v>30727900</v>
      </c>
      <c r="AC61" s="12">
        <v>46.5</v>
      </c>
      <c r="AD61" s="2">
        <f t="shared" si="0"/>
        <v>1.2800000000000011</v>
      </c>
      <c r="AE61" s="148">
        <f t="shared" si="1"/>
        <v>-2.8416213957375702E-2</v>
      </c>
    </row>
    <row r="62" spans="15:31" x14ac:dyDescent="0.25">
      <c r="W62" s="104">
        <v>42405</v>
      </c>
      <c r="X62" s="12">
        <v>48.35</v>
      </c>
      <c r="Y62" s="12">
        <v>48.66</v>
      </c>
      <c r="Z62" s="12">
        <v>47.6</v>
      </c>
      <c r="AA62" s="12">
        <v>47.86</v>
      </c>
      <c r="AB62" s="105">
        <v>23613300</v>
      </c>
      <c r="AC62" s="12">
        <v>47.86</v>
      </c>
      <c r="AD62" s="2">
        <f t="shared" si="0"/>
        <v>1.0599999999999952</v>
      </c>
      <c r="AE62" s="148">
        <f t="shared" si="1"/>
        <v>-8.0829015544041649E-3</v>
      </c>
    </row>
    <row r="63" spans="15:31" x14ac:dyDescent="0.25">
      <c r="W63" s="104">
        <v>42404</v>
      </c>
      <c r="X63" s="12">
        <v>47.4</v>
      </c>
      <c r="Y63" s="12">
        <v>48.61</v>
      </c>
      <c r="Z63" s="12">
        <v>47.37</v>
      </c>
      <c r="AA63" s="12">
        <v>48.25</v>
      </c>
      <c r="AB63" s="105">
        <v>30603700</v>
      </c>
      <c r="AC63" s="12">
        <v>48.25</v>
      </c>
      <c r="AD63" s="2">
        <f t="shared" si="0"/>
        <v>1.240000000000002</v>
      </c>
      <c r="AE63" s="148">
        <f t="shared" si="1"/>
        <v>1.3655462184873901E-2</v>
      </c>
    </row>
    <row r="64" spans="15:31" x14ac:dyDescent="0.25">
      <c r="W64" s="104">
        <v>42403</v>
      </c>
      <c r="X64" s="12">
        <v>48.45</v>
      </c>
      <c r="Y64" s="12">
        <v>48.51</v>
      </c>
      <c r="Z64" s="12">
        <v>46.51</v>
      </c>
      <c r="AA64" s="12">
        <v>47.6</v>
      </c>
      <c r="AB64" s="105">
        <v>47107800</v>
      </c>
      <c r="AC64" s="12">
        <v>47.6</v>
      </c>
      <c r="AD64" s="2">
        <f t="shared" si="0"/>
        <v>2</v>
      </c>
      <c r="AE64" s="148" t="e">
        <f t="shared" si="1"/>
        <v>#DIV/0!</v>
      </c>
    </row>
    <row r="65" spans="23:31" x14ac:dyDescent="0.25">
      <c r="W65" s="104">
        <v>42403</v>
      </c>
      <c r="X65" s="12" t="s">
        <v>212</v>
      </c>
      <c r="Y65" s="12"/>
      <c r="Z65" s="12"/>
      <c r="AA65" s="12"/>
      <c r="AB65" s="105"/>
      <c r="AC65" s="12"/>
      <c r="AD65" s="2">
        <f t="shared" si="0"/>
        <v>0</v>
      </c>
      <c r="AE65" s="148">
        <f t="shared" si="1"/>
        <v>-1</v>
      </c>
    </row>
    <row r="66" spans="23:31" x14ac:dyDescent="0.25">
      <c r="W66" s="104">
        <v>42402</v>
      </c>
      <c r="X66" s="12">
        <v>49.26</v>
      </c>
      <c r="Y66" s="12">
        <v>49.32</v>
      </c>
      <c r="Z66" s="12">
        <v>48.78</v>
      </c>
      <c r="AA66" s="12">
        <v>48.83</v>
      </c>
      <c r="AB66" s="105">
        <v>25593200</v>
      </c>
      <c r="AC66" s="12">
        <v>48.46</v>
      </c>
      <c r="AD66" s="2">
        <f t="shared" si="0"/>
        <v>0.53999999999999915</v>
      </c>
      <c r="AE66" s="148">
        <f t="shared" si="1"/>
        <v>-2.2195318805488307E-2</v>
      </c>
    </row>
    <row r="67" spans="23:31" x14ac:dyDescent="0.25">
      <c r="W67" s="104">
        <v>42401</v>
      </c>
      <c r="X67" s="12">
        <v>50.12</v>
      </c>
      <c r="Y67" s="12">
        <v>50.18</v>
      </c>
      <c r="Z67" s="12">
        <v>49.56</v>
      </c>
      <c r="AA67" s="12">
        <v>49.94</v>
      </c>
      <c r="AB67" s="105">
        <v>17385400</v>
      </c>
      <c r="AC67" s="12">
        <v>49.56</v>
      </c>
      <c r="AD67" s="2">
        <f t="shared" si="0"/>
        <v>0.61999999999999744</v>
      </c>
      <c r="AE67" s="148">
        <f t="shared" si="1"/>
        <v>-5.6179775280899014E-3</v>
      </c>
    </row>
    <row r="68" spans="23:31" x14ac:dyDescent="0.25">
      <c r="W68" s="104">
        <v>42398</v>
      </c>
      <c r="X68" s="12">
        <v>49.29</v>
      </c>
      <c r="Y68" s="12">
        <v>50.25</v>
      </c>
      <c r="Z68" s="12">
        <v>49.17</v>
      </c>
      <c r="AA68" s="12">
        <v>50.23</v>
      </c>
      <c r="AB68" s="105">
        <v>25358300</v>
      </c>
      <c r="AC68" s="12">
        <v>49.84</v>
      </c>
      <c r="AD68" s="2">
        <f>Y68-Z68</f>
        <v>1.0799999999999983</v>
      </c>
      <c r="AE68" s="148" t="e">
        <f>AC68/AC69-1</f>
        <v>#DIV/0!</v>
      </c>
    </row>
    <row r="69" spans="23:31" x14ac:dyDescent="0.25">
      <c r="W69" s="236" t="s">
        <v>124</v>
      </c>
      <c r="X69" s="106"/>
      <c r="Y69" s="106"/>
      <c r="Z69" s="106"/>
      <c r="AA69" s="106"/>
      <c r="AB69" s="237"/>
      <c r="AC69" s="106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9:F21">
    <cfRule type="expression" dxfId="293" priority="27">
      <formula>F7&gt;0</formula>
    </cfRule>
    <cfRule type="expression" dxfId="292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3">
    <cfRule type="expression" dxfId="291" priority="19">
      <formula>F22&gt;0</formula>
    </cfRule>
    <cfRule type="expression" dxfId="290" priority="20">
      <formula>F22&lt;0</formula>
    </cfRule>
  </conditionalFormatting>
  <conditionalFormatting sqref="F22:F33">
    <cfRule type="expression" dxfId="289" priority="21">
      <formula>F22&gt;0</formula>
    </cfRule>
    <cfRule type="expression" dxfId="288" priority="22">
      <formula>F22&lt;0</formula>
    </cfRule>
  </conditionalFormatting>
  <conditionalFormatting sqref="H19:H33">
    <cfRule type="expression" dxfId="287" priority="17">
      <formula>H19&gt;0</formula>
    </cfRule>
    <cfRule type="expression" dxfId="286" priority="18">
      <formula>H19&lt;0</formula>
    </cfRule>
  </conditionalFormatting>
  <conditionalFormatting sqref="F15:F18">
    <cfRule type="expression" dxfId="285" priority="3">
      <formula>F15&gt;0</formula>
    </cfRule>
    <cfRule type="expression" dxfId="284" priority="4">
      <formula>F15&lt;0</formula>
    </cfRule>
  </conditionalFormatting>
  <conditionalFormatting sqref="H15:H18">
    <cfRule type="expression" dxfId="283" priority="1">
      <formula>H15&gt;0</formula>
    </cfRule>
    <cfRule type="expression" dxfId="282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34" customWidth="1"/>
    <col min="23" max="23" width="13.28515625" style="3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0" x14ac:dyDescent="0.25">
      <c r="A2" s="6" t="s">
        <v>10</v>
      </c>
      <c r="B2" s="130">
        <v>42444</v>
      </c>
      <c r="C2" s="9">
        <v>200</v>
      </c>
      <c r="D2" s="50">
        <v>9.4499999999999993</v>
      </c>
      <c r="E2" s="50">
        <v>0</v>
      </c>
      <c r="F2" s="50">
        <f>D2*C2+E2</f>
        <v>1889.9999999999998</v>
      </c>
      <c r="G2" s="130">
        <v>42444</v>
      </c>
      <c r="H2" s="9">
        <v>200</v>
      </c>
      <c r="I2" s="50">
        <v>9.49</v>
      </c>
      <c r="J2" s="50">
        <v>0.04</v>
      </c>
      <c r="K2" s="50">
        <f>I2*H2-J2</f>
        <v>1897.96</v>
      </c>
      <c r="L2" s="289"/>
      <c r="M2" s="3"/>
      <c r="O2" s="13" t="s">
        <v>57</v>
      </c>
      <c r="Q2">
        <f>C10-H10</f>
        <v>0</v>
      </c>
      <c r="T2" s="95"/>
      <c r="W2" s="104">
        <v>42493</v>
      </c>
      <c r="X2" s="12">
        <v>10.68</v>
      </c>
      <c r="Y2" s="12">
        <v>10.73</v>
      </c>
      <c r="Z2" s="12">
        <v>10.26</v>
      </c>
      <c r="AA2" s="12">
        <v>10.35</v>
      </c>
      <c r="AB2" s="105">
        <v>30258900</v>
      </c>
      <c r="AC2" s="12">
        <v>10.35</v>
      </c>
      <c r="AD2" s="2">
        <f>Y2-Z2</f>
        <v>0.47000000000000064</v>
      </c>
      <c r="AE2" s="148">
        <f>AC2/AC3-1</f>
        <v>-5.5656934306569483E-2</v>
      </c>
    </row>
    <row r="3" spans="1:40" x14ac:dyDescent="0.25">
      <c r="A3" s="26" t="s">
        <v>71</v>
      </c>
      <c r="B3" s="289"/>
      <c r="C3" s="309"/>
      <c r="D3" s="310"/>
      <c r="E3" s="310"/>
      <c r="F3" s="310"/>
      <c r="G3" s="289"/>
      <c r="H3" s="309"/>
      <c r="I3" s="310"/>
      <c r="J3" s="310"/>
      <c r="K3" s="310"/>
      <c r="L3" s="289"/>
      <c r="M3" s="3"/>
      <c r="O3" s="13" t="s">
        <v>58</v>
      </c>
      <c r="Q3" s="252">
        <f>IF(Q2=0, Q4, (F10-K10-M10)/Q2)</f>
        <v>10.35</v>
      </c>
      <c r="T3" s="131"/>
      <c r="W3" s="104">
        <v>42492</v>
      </c>
      <c r="X3" s="12">
        <v>11.2</v>
      </c>
      <c r="Y3" s="12">
        <v>11.26</v>
      </c>
      <c r="Z3" s="12">
        <v>10.85</v>
      </c>
      <c r="AA3" s="12">
        <v>10.96</v>
      </c>
      <c r="AB3" s="105">
        <v>25894800</v>
      </c>
      <c r="AC3" s="12">
        <v>10.96</v>
      </c>
      <c r="AD3" s="2">
        <f>Y3-Z3</f>
        <v>0.41000000000000014</v>
      </c>
      <c r="AE3" s="148">
        <f>AC3/AC4-1</f>
        <v>-1.8800358102059045E-2</v>
      </c>
      <c r="AN3" s="260"/>
    </row>
    <row r="4" spans="1:40" x14ac:dyDescent="0.25">
      <c r="B4" s="289"/>
      <c r="C4" s="309"/>
      <c r="D4" s="310"/>
      <c r="E4" s="310"/>
      <c r="F4" s="310"/>
      <c r="G4" s="289"/>
      <c r="H4" s="311"/>
      <c r="I4" s="310"/>
      <c r="J4" s="310"/>
      <c r="K4" s="310"/>
      <c r="L4" s="309"/>
      <c r="O4" s="13" t="s">
        <v>66</v>
      </c>
      <c r="Q4" s="221">
        <v>10.35</v>
      </c>
      <c r="T4" s="131"/>
      <c r="W4" s="104">
        <v>42489</v>
      </c>
      <c r="X4" s="12">
        <v>11.28</v>
      </c>
      <c r="Y4" s="12">
        <v>11.5</v>
      </c>
      <c r="Z4" s="12">
        <v>11.07</v>
      </c>
      <c r="AA4" s="12">
        <v>11.17</v>
      </c>
      <c r="AB4" s="105">
        <v>41592900</v>
      </c>
      <c r="AC4" s="12">
        <v>11.17</v>
      </c>
      <c r="AD4" s="2">
        <f t="shared" ref="AD4:AD67" si="0">Y4-Z4</f>
        <v>0.42999999999999972</v>
      </c>
      <c r="AE4" s="148">
        <f t="shared" ref="AE4:AE67" si="1">AC4/AC5-1</f>
        <v>1.7937219730941312E-3</v>
      </c>
      <c r="AK4" s="260"/>
      <c r="AN4" s="260"/>
    </row>
    <row r="5" spans="1:40" x14ac:dyDescent="0.25">
      <c r="B5" s="289"/>
      <c r="C5" s="309"/>
      <c r="D5" s="310"/>
      <c r="E5" s="310"/>
      <c r="F5" s="310"/>
      <c r="G5" s="289"/>
      <c r="H5" s="311"/>
      <c r="I5" s="310"/>
      <c r="J5" s="310"/>
      <c r="K5" s="310"/>
      <c r="L5" s="309"/>
      <c r="O5" s="13" t="s">
        <v>67</v>
      </c>
      <c r="Q5" s="3">
        <f>Q4*Q2</f>
        <v>0</v>
      </c>
      <c r="W5" s="104">
        <v>42488</v>
      </c>
      <c r="X5" s="12">
        <v>11.22</v>
      </c>
      <c r="Y5" s="12">
        <v>11.38</v>
      </c>
      <c r="Z5" s="12">
        <v>11.1</v>
      </c>
      <c r="AA5" s="12">
        <v>11.15</v>
      </c>
      <c r="AB5" s="105">
        <v>26729200</v>
      </c>
      <c r="AC5" s="12">
        <v>11.15</v>
      </c>
      <c r="AD5" s="2">
        <f t="shared" si="0"/>
        <v>0.28000000000000114</v>
      </c>
      <c r="AE5" s="148">
        <f t="shared" si="1"/>
        <v>-1.4146772767462457E-2</v>
      </c>
      <c r="AK5" s="260"/>
      <c r="AN5" s="260"/>
    </row>
    <row r="6" spans="1:40" x14ac:dyDescent="0.25">
      <c r="B6" s="289"/>
      <c r="C6" s="309"/>
      <c r="D6" s="310"/>
      <c r="E6" s="310"/>
      <c r="F6" s="310"/>
      <c r="G6" s="289"/>
      <c r="H6" s="311"/>
      <c r="I6" s="310"/>
      <c r="J6" s="310"/>
      <c r="K6" s="310"/>
      <c r="L6" s="309"/>
      <c r="O6" s="13" t="s">
        <v>64</v>
      </c>
      <c r="Q6" s="2">
        <f>Q3*Q2</f>
        <v>0</v>
      </c>
      <c r="W6" s="104">
        <v>42487</v>
      </c>
      <c r="X6" s="12">
        <v>10.66</v>
      </c>
      <c r="Y6" s="12">
        <v>11.36</v>
      </c>
      <c r="Z6" s="12">
        <v>10.66</v>
      </c>
      <c r="AA6" s="12">
        <v>11.31</v>
      </c>
      <c r="AB6" s="105">
        <v>46235900</v>
      </c>
      <c r="AC6" s="12">
        <v>11.31</v>
      </c>
      <c r="AD6" s="2">
        <f t="shared" si="0"/>
        <v>0.69999999999999929</v>
      </c>
      <c r="AE6" s="148">
        <f t="shared" si="1"/>
        <v>6.0975609756097615E-2</v>
      </c>
    </row>
    <row r="7" spans="1:40" ht="15.75" x14ac:dyDescent="0.25">
      <c r="B7" s="289"/>
      <c r="C7" s="309"/>
      <c r="D7" s="310"/>
      <c r="E7" s="310"/>
      <c r="F7" s="310"/>
      <c r="G7" s="289"/>
      <c r="H7" s="311"/>
      <c r="I7" s="310"/>
      <c r="J7" s="310"/>
      <c r="K7" s="310"/>
      <c r="L7" s="309"/>
      <c r="O7" s="13" t="s">
        <v>214</v>
      </c>
      <c r="Q7" s="2">
        <f>IF(Q2=0, K10+M10-F10,Q5-Q6)+M21</f>
        <v>816.43000000000143</v>
      </c>
      <c r="R7" s="207"/>
      <c r="T7" s="95"/>
      <c r="W7" s="104">
        <v>42486</v>
      </c>
      <c r="X7" s="12">
        <v>10.28</v>
      </c>
      <c r="Y7" s="12">
        <v>10.67</v>
      </c>
      <c r="Z7" s="12">
        <v>10.18</v>
      </c>
      <c r="AA7" s="12">
        <v>10.66</v>
      </c>
      <c r="AB7" s="105">
        <v>27053300</v>
      </c>
      <c r="AC7" s="12">
        <v>10.66</v>
      </c>
      <c r="AD7" s="2">
        <f t="shared" si="0"/>
        <v>0.49000000000000021</v>
      </c>
      <c r="AE7" s="148">
        <f t="shared" si="1"/>
        <v>4.9212598425196763E-2</v>
      </c>
      <c r="AK7" s="260"/>
      <c r="AN7" s="260"/>
    </row>
    <row r="8" spans="1:40" x14ac:dyDescent="0.25">
      <c r="B8" s="289"/>
      <c r="C8" s="309"/>
      <c r="D8" s="310"/>
      <c r="E8" s="310"/>
      <c r="F8" s="310"/>
      <c r="G8" s="289"/>
      <c r="H8" s="311"/>
      <c r="I8" s="310"/>
      <c r="J8" s="310"/>
      <c r="K8" s="310"/>
      <c r="L8" s="309"/>
      <c r="O8" s="13" t="s">
        <v>90</v>
      </c>
      <c r="P8"/>
      <c r="Q8" s="148">
        <f>(Q4-Q3)/Q3</f>
        <v>0</v>
      </c>
      <c r="W8" s="104">
        <v>42485</v>
      </c>
      <c r="X8" s="12">
        <v>10.31</v>
      </c>
      <c r="Y8" s="12">
        <v>10.35</v>
      </c>
      <c r="Z8" s="12">
        <v>10.1</v>
      </c>
      <c r="AA8" s="12">
        <v>10.16</v>
      </c>
      <c r="AB8" s="105">
        <v>19370300</v>
      </c>
      <c r="AC8" s="12">
        <v>10.16</v>
      </c>
      <c r="AD8" s="2">
        <f t="shared" si="0"/>
        <v>0.25</v>
      </c>
      <c r="AE8" s="148">
        <f t="shared" si="1"/>
        <v>-2.3076923076923106E-2</v>
      </c>
    </row>
    <row r="9" spans="1:40" x14ac:dyDescent="0.25">
      <c r="O9" s="13" t="s">
        <v>204</v>
      </c>
      <c r="Q9" s="148">
        <f>VALUE(TRIM(CLEAN(MID(U55, FIND("(", U55)+1, 5))))</f>
        <v>1.0699999999999999E-2</v>
      </c>
      <c r="W9" s="104">
        <v>42482</v>
      </c>
      <c r="X9" s="12">
        <v>10.45</v>
      </c>
      <c r="Y9" s="12">
        <v>10.64</v>
      </c>
      <c r="Z9" s="12">
        <v>10.32</v>
      </c>
      <c r="AA9" s="12">
        <v>10.4</v>
      </c>
      <c r="AB9" s="105">
        <v>20124000</v>
      </c>
      <c r="AC9" s="12">
        <v>10.4</v>
      </c>
      <c r="AD9" s="2">
        <f t="shared" si="0"/>
        <v>0.32000000000000028</v>
      </c>
      <c r="AE9" s="148">
        <f t="shared" si="1"/>
        <v>-1.9193857965450478E-3</v>
      </c>
      <c r="AK9" s="260"/>
      <c r="AN9" s="260"/>
    </row>
    <row r="10" spans="1:40" x14ac:dyDescent="0.25">
      <c r="A10" s="35" t="s">
        <v>81</v>
      </c>
      <c r="B10" s="16"/>
      <c r="C10" s="16">
        <f>SUM(C2:C9)</f>
        <v>200</v>
      </c>
      <c r="D10" s="21"/>
      <c r="E10" s="21"/>
      <c r="F10" s="21">
        <f>SUM(F2:F9)</f>
        <v>1889.9999999999998</v>
      </c>
      <c r="G10" s="16"/>
      <c r="H10" s="16">
        <f>SUM(H2:H9)</f>
        <v>200</v>
      </c>
      <c r="I10" s="21"/>
      <c r="J10" s="21"/>
      <c r="K10" s="21">
        <f>SUM(K2:K9)</f>
        <v>1897.96</v>
      </c>
      <c r="L10" s="21"/>
      <c r="M10" s="21">
        <f>SUM(M2:M9)</f>
        <v>0</v>
      </c>
      <c r="W10" s="104">
        <v>42481</v>
      </c>
      <c r="X10" s="12">
        <v>10.68</v>
      </c>
      <c r="Y10" s="12">
        <v>10.71</v>
      </c>
      <c r="Z10" s="12">
        <v>10.35</v>
      </c>
      <c r="AA10" s="12">
        <v>10.42</v>
      </c>
      <c r="AB10" s="105">
        <v>23528900</v>
      </c>
      <c r="AC10" s="12">
        <v>10.42</v>
      </c>
      <c r="AD10" s="2">
        <f t="shared" si="0"/>
        <v>0.36000000000000121</v>
      </c>
      <c r="AE10" s="148">
        <f t="shared" si="1"/>
        <v>-1.6052880075542952E-2</v>
      </c>
    </row>
    <row r="11" spans="1:40" x14ac:dyDescent="0.25">
      <c r="O11" s="13" t="s">
        <v>219</v>
      </c>
      <c r="Q11" s="2">
        <f>K10+M10-F10</f>
        <v>7.9600000000002638</v>
      </c>
      <c r="W11" s="104">
        <v>42480</v>
      </c>
      <c r="X11" s="12">
        <v>10.5</v>
      </c>
      <c r="Y11" s="12">
        <v>10.74</v>
      </c>
      <c r="Z11" s="12">
        <v>10.27</v>
      </c>
      <c r="AA11" s="12">
        <v>10.59</v>
      </c>
      <c r="AB11" s="105">
        <v>30319500</v>
      </c>
      <c r="AC11" s="12">
        <v>10.59</v>
      </c>
      <c r="AD11" s="2">
        <f t="shared" si="0"/>
        <v>0.47000000000000064</v>
      </c>
      <c r="AE11" s="148">
        <f t="shared" si="1"/>
        <v>5.6980056980058258E-3</v>
      </c>
      <c r="AK11" s="260"/>
      <c r="AN11" s="260"/>
    </row>
    <row r="12" spans="1:40" x14ac:dyDescent="0.25">
      <c r="W12" s="104">
        <v>42479</v>
      </c>
      <c r="X12" s="12">
        <v>10.18</v>
      </c>
      <c r="Y12" s="12">
        <v>10.53</v>
      </c>
      <c r="Z12" s="12">
        <v>10.16</v>
      </c>
      <c r="AA12" s="12">
        <v>10.53</v>
      </c>
      <c r="AB12" s="105">
        <v>25939100</v>
      </c>
      <c r="AC12" s="12">
        <v>10.53</v>
      </c>
      <c r="AD12" s="2">
        <f t="shared" si="0"/>
        <v>0.36999999999999922</v>
      </c>
      <c r="AE12" s="148">
        <f t="shared" si="1"/>
        <v>4.3607532210109046E-2</v>
      </c>
    </row>
    <row r="13" spans="1:40" x14ac:dyDescent="0.25">
      <c r="B13" s="209" t="s">
        <v>116</v>
      </c>
      <c r="C13" s="209" t="s">
        <v>159</v>
      </c>
      <c r="D13" s="210" t="s">
        <v>158</v>
      </c>
      <c r="E13" s="212" t="s">
        <v>160</v>
      </c>
      <c r="F13" s="212" t="s">
        <v>65</v>
      </c>
      <c r="G13" s="250" t="s">
        <v>164</v>
      </c>
      <c r="H13" s="250" t="s">
        <v>90</v>
      </c>
      <c r="I13" s="250" t="s">
        <v>170</v>
      </c>
      <c r="W13" s="104">
        <v>42478</v>
      </c>
      <c r="X13" s="12">
        <v>9.81</v>
      </c>
      <c r="Y13" s="12">
        <v>10.130000000000001</v>
      </c>
      <c r="Z13" s="12">
        <v>9.7799999999999994</v>
      </c>
      <c r="AA13" s="12">
        <v>10.09</v>
      </c>
      <c r="AB13" s="105">
        <v>20994200</v>
      </c>
      <c r="AC13" s="12">
        <v>10.09</v>
      </c>
      <c r="AD13" s="2">
        <f t="shared" si="0"/>
        <v>0.35000000000000142</v>
      </c>
      <c r="AE13" s="148">
        <f t="shared" si="1"/>
        <v>7.9920079920079434E-3</v>
      </c>
      <c r="AK13" s="260"/>
      <c r="AN13" s="260"/>
    </row>
    <row r="14" spans="1:40" x14ac:dyDescent="0.25">
      <c r="B14" s="211">
        <v>42444</v>
      </c>
      <c r="C14" s="12">
        <v>0</v>
      </c>
      <c r="D14" s="43"/>
      <c r="E14" s="43"/>
      <c r="F14" s="43">
        <v>7.96</v>
      </c>
      <c r="G14" s="43">
        <v>0</v>
      </c>
      <c r="H14" s="257"/>
      <c r="I14" s="43"/>
      <c r="T14" s="94"/>
      <c r="U14" s="13"/>
      <c r="W14" s="104">
        <v>42475</v>
      </c>
      <c r="X14" s="12">
        <v>9.98</v>
      </c>
      <c r="Y14" s="12">
        <v>10.15</v>
      </c>
      <c r="Z14" s="12">
        <v>9.94</v>
      </c>
      <c r="AA14" s="12">
        <v>10.01</v>
      </c>
      <c r="AB14" s="105">
        <v>26926400</v>
      </c>
      <c r="AC14" s="12">
        <v>10.01</v>
      </c>
      <c r="AD14" s="2">
        <f t="shared" si="0"/>
        <v>0.21000000000000085</v>
      </c>
      <c r="AE14" s="148">
        <f t="shared" si="1"/>
        <v>0</v>
      </c>
    </row>
    <row r="15" spans="1:40" x14ac:dyDescent="0.25">
      <c r="B15" s="211"/>
      <c r="C15" s="12"/>
      <c r="D15" s="43"/>
      <c r="E15" s="43"/>
      <c r="F15" s="43"/>
      <c r="G15" s="43"/>
      <c r="H15" s="257"/>
      <c r="I15" s="43"/>
      <c r="W15" s="104">
        <v>42474</v>
      </c>
      <c r="X15" s="12">
        <v>9.89</v>
      </c>
      <c r="Y15" s="12">
        <v>10.14</v>
      </c>
      <c r="Z15" s="12">
        <v>9.76</v>
      </c>
      <c r="AA15" s="12">
        <v>10.01</v>
      </c>
      <c r="AB15" s="105">
        <v>31364000</v>
      </c>
      <c r="AC15" s="12">
        <v>10.01</v>
      </c>
      <c r="AD15" s="2">
        <f t="shared" si="0"/>
        <v>0.38000000000000078</v>
      </c>
      <c r="AE15" s="148">
        <f t="shared" si="1"/>
        <v>2.2471910112359605E-2</v>
      </c>
      <c r="AK15" s="260"/>
      <c r="AN15" s="260"/>
    </row>
    <row r="16" spans="1:40" x14ac:dyDescent="0.25">
      <c r="B16" s="211"/>
      <c r="C16" s="12"/>
      <c r="D16" s="43"/>
      <c r="E16" s="43"/>
      <c r="F16" s="43"/>
      <c r="G16" s="43"/>
      <c r="H16" s="257"/>
      <c r="I16" s="43"/>
      <c r="W16" s="104">
        <v>42473</v>
      </c>
      <c r="X16" s="12">
        <v>9.59</v>
      </c>
      <c r="Y16" s="12">
        <v>10.07</v>
      </c>
      <c r="Z16" s="12">
        <v>9.52</v>
      </c>
      <c r="AA16" s="12">
        <v>9.7899999999999991</v>
      </c>
      <c r="AB16" s="105">
        <v>48707600</v>
      </c>
      <c r="AC16" s="12">
        <v>9.7899999999999991</v>
      </c>
      <c r="AD16" s="2">
        <f t="shared" si="0"/>
        <v>0.55000000000000071</v>
      </c>
      <c r="AE16" s="148">
        <f t="shared" si="1"/>
        <v>3.2700421940928148E-2</v>
      </c>
    </row>
    <row r="17" spans="1:40" x14ac:dyDescent="0.25">
      <c r="B17" s="211"/>
      <c r="C17" s="12"/>
      <c r="D17" s="43"/>
      <c r="E17" s="43"/>
      <c r="F17" s="43"/>
      <c r="G17" s="43"/>
      <c r="H17" s="257"/>
      <c r="I17" s="43"/>
      <c r="W17" s="104">
        <v>42472</v>
      </c>
      <c r="X17" s="12">
        <v>9.34</v>
      </c>
      <c r="Y17" s="12">
        <v>9.5</v>
      </c>
      <c r="Z17" s="12">
        <v>9.16</v>
      </c>
      <c r="AA17" s="12">
        <v>9.48</v>
      </c>
      <c r="AB17" s="105">
        <v>66752600</v>
      </c>
      <c r="AC17" s="12">
        <v>9.48</v>
      </c>
      <c r="AD17" s="2">
        <f t="shared" si="0"/>
        <v>0.33999999999999986</v>
      </c>
      <c r="AE17" s="148">
        <f t="shared" si="1"/>
        <v>-2.6694045174537995E-2</v>
      </c>
      <c r="AK17" s="260"/>
      <c r="AN17" s="260"/>
    </row>
    <row r="18" spans="1:40" x14ac:dyDescent="0.25">
      <c r="B18" s="211"/>
      <c r="C18" s="12"/>
      <c r="D18" s="43"/>
      <c r="E18" s="43"/>
      <c r="F18" s="43"/>
      <c r="G18" s="43"/>
      <c r="H18" s="257"/>
      <c r="I18" s="43"/>
      <c r="W18" s="104">
        <v>42471</v>
      </c>
      <c r="X18" s="12">
        <v>9.5299999999999994</v>
      </c>
      <c r="Y18" s="12">
        <v>9.85</v>
      </c>
      <c r="Z18" s="12">
        <v>9.43</v>
      </c>
      <c r="AA18" s="12">
        <v>9.74</v>
      </c>
      <c r="AB18" s="105">
        <v>43130200</v>
      </c>
      <c r="AC18" s="12">
        <v>9.74</v>
      </c>
      <c r="AD18" s="2">
        <f t="shared" si="0"/>
        <v>0.41999999999999993</v>
      </c>
      <c r="AE18" s="148">
        <f t="shared" si="1"/>
        <v>3.9487726787620137E-2</v>
      </c>
    </row>
    <row r="19" spans="1:40" x14ac:dyDescent="0.25">
      <c r="B19" s="289"/>
      <c r="C19" s="311"/>
      <c r="D19" s="310"/>
      <c r="E19" s="310"/>
      <c r="F19" s="310"/>
      <c r="G19" s="289"/>
      <c r="H19" s="311"/>
      <c r="I19" s="310"/>
      <c r="J19" s="310"/>
      <c r="K19" s="310"/>
      <c r="L19" s="309"/>
      <c r="W19" s="104">
        <v>42468</v>
      </c>
      <c r="X19" s="12">
        <v>9.6999999999999993</v>
      </c>
      <c r="Y19" s="12">
        <v>9.73</v>
      </c>
      <c r="Z19" s="12">
        <v>9.35</v>
      </c>
      <c r="AA19" s="12">
        <v>9.3699999999999992</v>
      </c>
      <c r="AB19" s="105">
        <v>35069500</v>
      </c>
      <c r="AC19" s="12">
        <v>9.3699999999999992</v>
      </c>
      <c r="AD19" s="2">
        <f t="shared" si="0"/>
        <v>0.38000000000000078</v>
      </c>
      <c r="AE19" s="148">
        <f t="shared" si="1"/>
        <v>-1.1603375527426296E-2</v>
      </c>
      <c r="AK19" s="260"/>
      <c r="AN19" s="260"/>
    </row>
    <row r="20" spans="1:40" x14ac:dyDescent="0.25">
      <c r="A20" s="4"/>
      <c r="B20" s="84"/>
      <c r="C20" s="4"/>
      <c r="D20" s="3"/>
      <c r="E20" s="3"/>
      <c r="F20" s="3"/>
      <c r="G20" s="3"/>
      <c r="H20" s="312"/>
      <c r="I20" s="3"/>
      <c r="J20" s="3"/>
      <c r="K20" s="3"/>
      <c r="L20" s="4"/>
      <c r="M20" s="4"/>
      <c r="N20" s="4"/>
      <c r="W20" s="104">
        <v>42467</v>
      </c>
      <c r="X20" s="12">
        <v>9.43</v>
      </c>
      <c r="Y20" s="12">
        <v>9.8000000000000007</v>
      </c>
      <c r="Z20" s="12">
        <v>9.43</v>
      </c>
      <c r="AA20" s="12">
        <v>9.48</v>
      </c>
      <c r="AB20" s="105">
        <v>30507600</v>
      </c>
      <c r="AC20" s="12">
        <v>9.48</v>
      </c>
      <c r="AD20" s="2">
        <f t="shared" si="0"/>
        <v>0.37000000000000099</v>
      </c>
      <c r="AE20" s="148">
        <f t="shared" si="1"/>
        <v>-2.1052631578947212E-3</v>
      </c>
    </row>
    <row r="21" spans="1:40" x14ac:dyDescent="0.25">
      <c r="A21" s="293"/>
      <c r="B21" s="293"/>
      <c r="C21" s="293"/>
      <c r="D21" s="294"/>
      <c r="E21" s="294"/>
      <c r="F21" s="294"/>
      <c r="G21" s="293"/>
      <c r="H21" s="293"/>
      <c r="I21" s="294"/>
      <c r="J21" s="294"/>
      <c r="K21" s="295" t="s">
        <v>135</v>
      </c>
      <c r="L21" s="293"/>
      <c r="M21" s="294">
        <f>K61+M61-F61</f>
        <v>808.47000000000116</v>
      </c>
      <c r="N21" s="293"/>
      <c r="W21" s="104">
        <v>42466</v>
      </c>
      <c r="X21" s="12">
        <v>9.42</v>
      </c>
      <c r="Y21" s="12">
        <v>9.5399999999999991</v>
      </c>
      <c r="Z21" s="12">
        <v>9.26</v>
      </c>
      <c r="AA21" s="12">
        <v>9.5</v>
      </c>
      <c r="AB21" s="105">
        <v>16807800</v>
      </c>
      <c r="AC21" s="12">
        <v>9.5</v>
      </c>
      <c r="AD21" s="2">
        <f t="shared" si="0"/>
        <v>0.27999999999999936</v>
      </c>
      <c r="AE21" s="148">
        <f t="shared" si="1"/>
        <v>9.5642933049946421E-3</v>
      </c>
      <c r="AK21" s="260"/>
      <c r="AN21" s="260"/>
    </row>
    <row r="22" spans="1:40" x14ac:dyDescent="0.25">
      <c r="A22" s="295" t="s">
        <v>1</v>
      </c>
      <c r="B22" s="295" t="s">
        <v>2</v>
      </c>
      <c r="C22" s="295" t="s">
        <v>4</v>
      </c>
      <c r="D22" s="296" t="s">
        <v>5</v>
      </c>
      <c r="E22" s="296" t="s">
        <v>92</v>
      </c>
      <c r="F22" s="296" t="s">
        <v>60</v>
      </c>
      <c r="G22" s="295" t="s">
        <v>3</v>
      </c>
      <c r="H22" s="295" t="s">
        <v>6</v>
      </c>
      <c r="I22" s="296" t="s">
        <v>7</v>
      </c>
      <c r="J22" s="296" t="s">
        <v>91</v>
      </c>
      <c r="K22" s="296" t="s">
        <v>61</v>
      </c>
      <c r="L22" s="295" t="s">
        <v>77</v>
      </c>
      <c r="M22" s="295" t="s">
        <v>38</v>
      </c>
      <c r="N22" s="295"/>
      <c r="W22" s="104">
        <v>42465</v>
      </c>
      <c r="X22" s="12">
        <v>9.2899999999999991</v>
      </c>
      <c r="Y22" s="12">
        <v>9.5500000000000007</v>
      </c>
      <c r="Z22" s="12">
        <v>9.26</v>
      </c>
      <c r="AA22" s="12">
        <v>9.41</v>
      </c>
      <c r="AB22" s="105">
        <v>14662900</v>
      </c>
      <c r="AC22" s="12">
        <v>9.41</v>
      </c>
      <c r="AD22" s="2">
        <f t="shared" si="0"/>
        <v>0.29000000000000092</v>
      </c>
      <c r="AE22" s="148">
        <f t="shared" si="1"/>
        <v>1.0638297872340718E-3</v>
      </c>
    </row>
    <row r="23" spans="1:40" x14ac:dyDescent="0.25">
      <c r="A23" s="297" t="s">
        <v>10</v>
      </c>
      <c r="B23" s="298">
        <v>42146</v>
      </c>
      <c r="C23" s="293">
        <v>100</v>
      </c>
      <c r="D23" s="294">
        <v>13.1</v>
      </c>
      <c r="E23" s="294">
        <v>0</v>
      </c>
      <c r="F23" s="294">
        <f>C23*D23+E23</f>
        <v>1310</v>
      </c>
      <c r="G23" s="298">
        <v>42199</v>
      </c>
      <c r="H23" s="293">
        <v>52</v>
      </c>
      <c r="I23" s="294">
        <v>10.7</v>
      </c>
      <c r="J23" s="294">
        <v>0.01</v>
      </c>
      <c r="K23" s="294">
        <f t="shared" ref="K23:K46" si="2">H23*I23-J23</f>
        <v>556.39</v>
      </c>
      <c r="L23" s="298">
        <v>42241</v>
      </c>
      <c r="M23" s="294">
        <v>12</v>
      </c>
      <c r="N23" s="293"/>
      <c r="W23" s="104">
        <v>42464</v>
      </c>
      <c r="X23" s="12">
        <v>9.58</v>
      </c>
      <c r="Y23" s="12">
        <v>9.77</v>
      </c>
      <c r="Z23" s="12">
        <v>9.3699999999999992</v>
      </c>
      <c r="AA23" s="12">
        <v>9.4</v>
      </c>
      <c r="AB23" s="105">
        <v>19943900</v>
      </c>
      <c r="AC23" s="12">
        <v>9.4</v>
      </c>
      <c r="AD23" s="2">
        <f t="shared" si="0"/>
        <v>0.40000000000000036</v>
      </c>
      <c r="AE23" s="148">
        <f t="shared" si="1"/>
        <v>-2.3883696780893082E-2</v>
      </c>
      <c r="AK23" s="260"/>
    </row>
    <row r="24" spans="1:40" x14ac:dyDescent="0.25">
      <c r="A24" s="300" t="s">
        <v>71</v>
      </c>
      <c r="B24" s="298">
        <v>42151</v>
      </c>
      <c r="C24" s="293">
        <v>102</v>
      </c>
      <c r="D24" s="294">
        <v>12.99</v>
      </c>
      <c r="E24" s="294">
        <v>0</v>
      </c>
      <c r="F24" s="294">
        <f t="shared" ref="F24:F58" si="3">C24*D24+E24</f>
        <v>1324.98</v>
      </c>
      <c r="G24" s="298">
        <v>42235</v>
      </c>
      <c r="H24" s="293">
        <v>150</v>
      </c>
      <c r="I24" s="294">
        <v>9.41</v>
      </c>
      <c r="J24" s="294">
        <v>0.03</v>
      </c>
      <c r="K24" s="294">
        <f t="shared" si="2"/>
        <v>1411.47</v>
      </c>
      <c r="L24" s="298">
        <v>42333</v>
      </c>
      <c r="M24" s="294">
        <v>111</v>
      </c>
      <c r="N24" s="293"/>
      <c r="W24" s="104">
        <v>42461</v>
      </c>
      <c r="X24" s="12">
        <v>9.44</v>
      </c>
      <c r="Y24" s="12">
        <v>9.64</v>
      </c>
      <c r="Z24" s="12">
        <v>9.35</v>
      </c>
      <c r="AA24" s="12">
        <v>9.6300000000000008</v>
      </c>
      <c r="AB24" s="105">
        <v>17540800</v>
      </c>
      <c r="AC24" s="12">
        <v>9.6300000000000008</v>
      </c>
      <c r="AD24" s="2">
        <f t="shared" si="0"/>
        <v>0.29000000000000092</v>
      </c>
      <c r="AE24" s="148">
        <f t="shared" si="1"/>
        <v>5.2192066805847315E-3</v>
      </c>
    </row>
    <row r="25" spans="1:40" x14ac:dyDescent="0.25">
      <c r="A25" s="293"/>
      <c r="B25" s="298">
        <v>42152</v>
      </c>
      <c r="C25" s="293">
        <v>50</v>
      </c>
      <c r="D25" s="294">
        <v>12.94</v>
      </c>
      <c r="E25" s="294">
        <v>0</v>
      </c>
      <c r="F25" s="294">
        <f t="shared" si="3"/>
        <v>647</v>
      </c>
      <c r="G25" s="298">
        <v>42256</v>
      </c>
      <c r="H25" s="299">
        <v>300</v>
      </c>
      <c r="I25" s="294">
        <v>9.6999999999999993</v>
      </c>
      <c r="J25" s="294">
        <v>0.05</v>
      </c>
      <c r="K25" s="294">
        <f t="shared" si="2"/>
        <v>2909.95</v>
      </c>
      <c r="L25" s="298">
        <v>42425</v>
      </c>
      <c r="M25" s="294">
        <v>15</v>
      </c>
      <c r="N25" s="293"/>
      <c r="W25" s="104">
        <v>42460</v>
      </c>
      <c r="X25" s="12">
        <v>9.6999999999999993</v>
      </c>
      <c r="Y25" s="12">
        <v>9.86</v>
      </c>
      <c r="Z25" s="12">
        <v>9.5299999999999994</v>
      </c>
      <c r="AA25" s="12">
        <v>9.58</v>
      </c>
      <c r="AB25" s="105">
        <v>19912100</v>
      </c>
      <c r="AC25" s="12">
        <v>9.58</v>
      </c>
      <c r="AD25" s="2">
        <f t="shared" si="0"/>
        <v>0.33000000000000007</v>
      </c>
      <c r="AE25" s="148">
        <f t="shared" si="1"/>
        <v>-1.0330578512396604E-2</v>
      </c>
    </row>
    <row r="26" spans="1:40" x14ac:dyDescent="0.25">
      <c r="A26" s="293"/>
      <c r="B26" s="298">
        <v>42166</v>
      </c>
      <c r="C26" s="293">
        <v>48</v>
      </c>
      <c r="D26" s="294">
        <v>12.3</v>
      </c>
      <c r="E26" s="294">
        <v>0</v>
      </c>
      <c r="F26" s="294">
        <f t="shared" si="3"/>
        <v>590.40000000000009</v>
      </c>
      <c r="G26" s="298">
        <v>42285</v>
      </c>
      <c r="H26" s="299">
        <v>300</v>
      </c>
      <c r="I26" s="294">
        <v>9.85</v>
      </c>
      <c r="J26" s="294">
        <v>0.05</v>
      </c>
      <c r="K26" s="294">
        <f t="shared" si="2"/>
        <v>2954.95</v>
      </c>
      <c r="L26" s="293"/>
      <c r="M26" s="294"/>
      <c r="N26" s="293"/>
      <c r="W26" s="104">
        <v>42459</v>
      </c>
      <c r="X26" s="12">
        <v>9.83</v>
      </c>
      <c r="Y26" s="12">
        <v>9.8699999999999992</v>
      </c>
      <c r="Z26" s="12">
        <v>9.6300000000000008</v>
      </c>
      <c r="AA26" s="12">
        <v>9.68</v>
      </c>
      <c r="AB26" s="105">
        <v>18448800</v>
      </c>
      <c r="AC26" s="12">
        <v>9.68</v>
      </c>
      <c r="AD26" s="2">
        <f t="shared" si="0"/>
        <v>0.23999999999999844</v>
      </c>
      <c r="AE26" s="148">
        <f t="shared" si="1"/>
        <v>-4.115226337448652E-3</v>
      </c>
    </row>
    <row r="27" spans="1:40" x14ac:dyDescent="0.25">
      <c r="A27" s="293"/>
      <c r="B27" s="298">
        <v>42180</v>
      </c>
      <c r="C27" s="293">
        <v>50</v>
      </c>
      <c r="D27" s="294">
        <v>11.7</v>
      </c>
      <c r="E27" s="294">
        <v>0</v>
      </c>
      <c r="F27" s="294">
        <f t="shared" si="3"/>
        <v>585</v>
      </c>
      <c r="G27" s="298">
        <v>42285</v>
      </c>
      <c r="H27" s="299">
        <v>100</v>
      </c>
      <c r="I27" s="294">
        <v>9.98</v>
      </c>
      <c r="J27" s="294">
        <v>0.02</v>
      </c>
      <c r="K27" s="294">
        <f t="shared" si="2"/>
        <v>997.98</v>
      </c>
      <c r="L27" s="293"/>
      <c r="M27" s="294"/>
      <c r="N27" s="293"/>
      <c r="W27" s="104">
        <v>42458</v>
      </c>
      <c r="X27" s="12">
        <v>9.5500000000000007</v>
      </c>
      <c r="Y27" s="12">
        <v>9.75</v>
      </c>
      <c r="Z27" s="12">
        <v>9.3699999999999992</v>
      </c>
      <c r="AA27" s="12">
        <v>9.7200000000000006</v>
      </c>
      <c r="AB27" s="105">
        <v>24581600</v>
      </c>
      <c r="AC27" s="12">
        <v>9.7200000000000006</v>
      </c>
      <c r="AD27" s="2">
        <f t="shared" si="0"/>
        <v>0.38000000000000078</v>
      </c>
      <c r="AE27" s="148">
        <f t="shared" si="1"/>
        <v>2.0618556701033075E-3</v>
      </c>
    </row>
    <row r="28" spans="1:40" x14ac:dyDescent="0.25">
      <c r="A28" s="293"/>
      <c r="B28" s="298">
        <v>42198</v>
      </c>
      <c r="C28" s="293">
        <v>50</v>
      </c>
      <c r="D28" s="294">
        <v>10.5</v>
      </c>
      <c r="E28" s="294">
        <v>0</v>
      </c>
      <c r="F28" s="294">
        <f t="shared" si="3"/>
        <v>525</v>
      </c>
      <c r="G28" s="298">
        <v>42304</v>
      </c>
      <c r="H28" s="299">
        <v>1400</v>
      </c>
      <c r="I28" s="294">
        <v>9.4600000000000009</v>
      </c>
      <c r="J28" s="294">
        <v>0.24</v>
      </c>
      <c r="K28" s="294">
        <f t="shared" si="2"/>
        <v>13243.760000000002</v>
      </c>
      <c r="L28" s="293"/>
      <c r="M28" s="294"/>
      <c r="N28" s="293"/>
      <c r="W28" s="104">
        <v>42457</v>
      </c>
      <c r="X28" s="12">
        <v>9.67</v>
      </c>
      <c r="Y28" s="12">
        <v>9.84</v>
      </c>
      <c r="Z28" s="12">
        <v>9.4700000000000006</v>
      </c>
      <c r="AA28" s="12">
        <v>9.6999999999999993</v>
      </c>
      <c r="AB28" s="105">
        <v>16042900</v>
      </c>
      <c r="AC28" s="12">
        <v>9.6999999999999993</v>
      </c>
      <c r="AD28" s="2">
        <f t="shared" si="0"/>
        <v>0.36999999999999922</v>
      </c>
      <c r="AE28" s="148">
        <f t="shared" si="1"/>
        <v>1.3584117032392706E-2</v>
      </c>
    </row>
    <row r="29" spans="1:40" x14ac:dyDescent="0.25">
      <c r="A29" s="293"/>
      <c r="B29" s="298">
        <v>42205</v>
      </c>
      <c r="C29" s="293">
        <v>20</v>
      </c>
      <c r="D29" s="294">
        <v>10.56</v>
      </c>
      <c r="E29" s="294">
        <v>0</v>
      </c>
      <c r="F29" s="294">
        <f t="shared" si="3"/>
        <v>211.20000000000002</v>
      </c>
      <c r="G29" s="298">
        <v>42310</v>
      </c>
      <c r="H29" s="299">
        <v>3400</v>
      </c>
      <c r="I29" s="294">
        <v>9.1199999999999992</v>
      </c>
      <c r="J29" s="294">
        <v>7.52</v>
      </c>
      <c r="K29" s="294">
        <f t="shared" si="2"/>
        <v>31000.479999999996</v>
      </c>
      <c r="L29" s="293"/>
      <c r="M29" s="294"/>
      <c r="N29" s="293"/>
      <c r="W29" s="104">
        <v>42453</v>
      </c>
      <c r="X29" s="12">
        <v>9.18</v>
      </c>
      <c r="Y29" s="12">
        <v>9.61</v>
      </c>
      <c r="Z29" s="12">
        <v>9.0399999999999991</v>
      </c>
      <c r="AA29" s="12">
        <v>9.57</v>
      </c>
      <c r="AB29" s="105">
        <v>20720100</v>
      </c>
      <c r="AC29" s="12">
        <v>9.57</v>
      </c>
      <c r="AD29" s="2">
        <f t="shared" si="0"/>
        <v>0.57000000000000028</v>
      </c>
      <c r="AE29" s="148">
        <f t="shared" si="1"/>
        <v>2.682403433476388E-2</v>
      </c>
    </row>
    <row r="30" spans="1:40" x14ac:dyDescent="0.25">
      <c r="A30" s="293"/>
      <c r="B30" s="298">
        <v>42208</v>
      </c>
      <c r="C30" s="293">
        <v>32</v>
      </c>
      <c r="D30" s="294">
        <v>10.220000000000001</v>
      </c>
      <c r="E30" s="294">
        <v>0</v>
      </c>
      <c r="F30" s="294">
        <f t="shared" si="3"/>
        <v>327.04000000000002</v>
      </c>
      <c r="G30" s="298">
        <v>42314</v>
      </c>
      <c r="H30" s="299">
        <v>1400</v>
      </c>
      <c r="I30" s="294">
        <v>9.42</v>
      </c>
      <c r="J30" s="294">
        <v>0.24</v>
      </c>
      <c r="K30" s="294">
        <f t="shared" si="2"/>
        <v>13187.76</v>
      </c>
      <c r="L30" s="293"/>
      <c r="M30" s="294"/>
      <c r="N30" s="293"/>
      <c r="W30" s="104">
        <v>42452</v>
      </c>
      <c r="X30" s="12">
        <v>9.69</v>
      </c>
      <c r="Y30" s="12">
        <v>9.8000000000000007</v>
      </c>
      <c r="Z30" s="12">
        <v>9.25</v>
      </c>
      <c r="AA30" s="12">
        <v>9.32</v>
      </c>
      <c r="AB30" s="105">
        <v>25371400</v>
      </c>
      <c r="AC30" s="12">
        <v>9.32</v>
      </c>
      <c r="AD30" s="2">
        <f t="shared" si="0"/>
        <v>0.55000000000000071</v>
      </c>
      <c r="AE30" s="148">
        <f t="shared" si="1"/>
        <v>-5.3807106598984689E-2</v>
      </c>
    </row>
    <row r="31" spans="1:40" x14ac:dyDescent="0.25">
      <c r="A31" s="293"/>
      <c r="B31" s="298">
        <v>42230</v>
      </c>
      <c r="C31" s="293">
        <v>100</v>
      </c>
      <c r="D31" s="294">
        <v>9.58</v>
      </c>
      <c r="E31" s="294">
        <v>0</v>
      </c>
      <c r="F31" s="294">
        <f t="shared" si="3"/>
        <v>958</v>
      </c>
      <c r="G31" s="298">
        <v>42331</v>
      </c>
      <c r="H31" s="299">
        <v>1400</v>
      </c>
      <c r="I31" s="294">
        <v>8.41</v>
      </c>
      <c r="J31" s="294">
        <v>0.22</v>
      </c>
      <c r="K31" s="294">
        <f t="shared" si="2"/>
        <v>11773.78</v>
      </c>
      <c r="L31" s="294"/>
      <c r="M31" s="294"/>
      <c r="N31" s="293"/>
      <c r="W31" s="104">
        <v>42451</v>
      </c>
      <c r="X31" s="12">
        <v>9.76</v>
      </c>
      <c r="Y31" s="12">
        <v>9.9600000000000009</v>
      </c>
      <c r="Z31" s="12">
        <v>9.68</v>
      </c>
      <c r="AA31" s="12">
        <v>9.85</v>
      </c>
      <c r="AB31" s="105">
        <v>19823600</v>
      </c>
      <c r="AC31" s="12">
        <v>9.85</v>
      </c>
      <c r="AD31" s="2">
        <f t="shared" si="0"/>
        <v>0.28000000000000114</v>
      </c>
      <c r="AE31" s="148">
        <f t="shared" si="1"/>
        <v>-4.0444893832154438E-3</v>
      </c>
    </row>
    <row r="32" spans="1:40" x14ac:dyDescent="0.25">
      <c r="A32" s="293"/>
      <c r="B32" s="298">
        <v>42233</v>
      </c>
      <c r="C32" s="293">
        <v>150</v>
      </c>
      <c r="D32" s="294">
        <v>9.3000000000000007</v>
      </c>
      <c r="E32" s="294">
        <v>0</v>
      </c>
      <c r="F32" s="294">
        <f t="shared" si="3"/>
        <v>1395</v>
      </c>
      <c r="G32" s="298">
        <v>42331</v>
      </c>
      <c r="H32" s="299">
        <v>65</v>
      </c>
      <c r="I32" s="294">
        <v>8.41</v>
      </c>
      <c r="J32" s="294">
        <v>0.01</v>
      </c>
      <c r="K32" s="294">
        <f t="shared" si="2"/>
        <v>546.64</v>
      </c>
      <c r="L32" s="293"/>
      <c r="M32" s="293"/>
      <c r="N32" s="293"/>
      <c r="W32" s="104">
        <v>42450</v>
      </c>
      <c r="X32" s="12">
        <v>9.94</v>
      </c>
      <c r="Y32" s="12">
        <v>10.039999999999999</v>
      </c>
      <c r="Z32" s="12">
        <v>9.7100000000000009</v>
      </c>
      <c r="AA32" s="12">
        <v>9.89</v>
      </c>
      <c r="AB32" s="105">
        <v>19085000</v>
      </c>
      <c r="AC32" s="12">
        <v>9.89</v>
      </c>
      <c r="AD32" s="2">
        <f t="shared" si="0"/>
        <v>0.32999999999999829</v>
      </c>
      <c r="AE32" s="148">
        <f t="shared" si="1"/>
        <v>-1.395812562313048E-2</v>
      </c>
    </row>
    <row r="33" spans="1:31" x14ac:dyDescent="0.25">
      <c r="A33" s="293"/>
      <c r="B33" s="298">
        <v>42240</v>
      </c>
      <c r="C33" s="293">
        <v>200</v>
      </c>
      <c r="D33" s="294">
        <v>9.2100000000000009</v>
      </c>
      <c r="E33" s="294">
        <v>0</v>
      </c>
      <c r="F33" s="294">
        <f t="shared" si="3"/>
        <v>1842.0000000000002</v>
      </c>
      <c r="G33" s="298">
        <v>42332</v>
      </c>
      <c r="H33" s="299">
        <v>2235</v>
      </c>
      <c r="I33" s="294">
        <v>8.5</v>
      </c>
      <c r="J33" s="294">
        <v>0.35</v>
      </c>
      <c r="K33" s="294">
        <f t="shared" si="2"/>
        <v>18997.150000000001</v>
      </c>
      <c r="L33" s="293"/>
      <c r="M33" s="293"/>
      <c r="N33" s="293"/>
      <c r="W33" s="104">
        <v>42447</v>
      </c>
      <c r="X33" s="12">
        <v>10</v>
      </c>
      <c r="Y33" s="12">
        <v>10.220000000000001</v>
      </c>
      <c r="Z33" s="12">
        <v>9.8000000000000007</v>
      </c>
      <c r="AA33" s="12">
        <v>10.029999999999999</v>
      </c>
      <c r="AB33" s="105">
        <v>33522400</v>
      </c>
      <c r="AC33" s="12">
        <v>10.029999999999999</v>
      </c>
      <c r="AD33" s="2">
        <f t="shared" si="0"/>
        <v>0.41999999999999993</v>
      </c>
      <c r="AE33" s="148">
        <f t="shared" si="1"/>
        <v>9.0543259557342992E-3</v>
      </c>
    </row>
    <row r="34" spans="1:31" x14ac:dyDescent="0.25">
      <c r="A34" s="293"/>
      <c r="B34" s="298">
        <v>42272</v>
      </c>
      <c r="C34" s="293">
        <v>100</v>
      </c>
      <c r="D34" s="294">
        <v>9.4499999999999993</v>
      </c>
      <c r="E34" s="294">
        <v>0</v>
      </c>
      <c r="F34" s="294">
        <f t="shared" si="3"/>
        <v>944.99999999999989</v>
      </c>
      <c r="G34" s="298">
        <v>42332</v>
      </c>
      <c r="H34" s="299">
        <v>600</v>
      </c>
      <c r="I34" s="294">
        <v>8.75</v>
      </c>
      <c r="J34" s="294">
        <v>0.1</v>
      </c>
      <c r="K34" s="294">
        <f t="shared" si="2"/>
        <v>5249.9</v>
      </c>
      <c r="L34" s="293"/>
      <c r="M34" s="293"/>
      <c r="N34" s="293"/>
      <c r="W34" s="104">
        <v>42446</v>
      </c>
      <c r="X34" s="12">
        <v>9.86</v>
      </c>
      <c r="Y34" s="12">
        <v>10</v>
      </c>
      <c r="Z34" s="12">
        <v>9.73</v>
      </c>
      <c r="AA34" s="12">
        <v>9.94</v>
      </c>
      <c r="AB34" s="105">
        <v>39227200</v>
      </c>
      <c r="AC34" s="12">
        <v>9.94</v>
      </c>
      <c r="AD34" s="2">
        <f t="shared" si="0"/>
        <v>0.26999999999999957</v>
      </c>
      <c r="AE34" s="148">
        <f t="shared" si="1"/>
        <v>2.0533880903490731E-2</v>
      </c>
    </row>
    <row r="35" spans="1:31" x14ac:dyDescent="0.25">
      <c r="A35" s="293"/>
      <c r="B35" s="298">
        <v>42275</v>
      </c>
      <c r="C35" s="293">
        <v>100</v>
      </c>
      <c r="D35" s="294">
        <v>9.3000000000000007</v>
      </c>
      <c r="E35" s="294">
        <v>0</v>
      </c>
      <c r="F35" s="294">
        <f t="shared" si="3"/>
        <v>930.00000000000011</v>
      </c>
      <c r="G35" s="298">
        <v>42335</v>
      </c>
      <c r="H35" s="299">
        <v>500</v>
      </c>
      <c r="I35" s="294">
        <v>9.1</v>
      </c>
      <c r="J35" s="294">
        <v>0.08</v>
      </c>
      <c r="K35" s="294">
        <f t="shared" si="2"/>
        <v>4549.92</v>
      </c>
      <c r="L35" s="293"/>
      <c r="M35" s="293"/>
      <c r="N35" s="293"/>
      <c r="W35" s="104">
        <v>42445</v>
      </c>
      <c r="X35" s="12">
        <v>9.19</v>
      </c>
      <c r="Y35" s="12">
        <v>9.77</v>
      </c>
      <c r="Z35" s="12">
        <v>9.1</v>
      </c>
      <c r="AA35" s="12">
        <v>9.74</v>
      </c>
      <c r="AB35" s="105">
        <v>33941400</v>
      </c>
      <c r="AC35" s="12">
        <v>9.74</v>
      </c>
      <c r="AD35" s="2">
        <f t="shared" si="0"/>
        <v>0.66999999999999993</v>
      </c>
      <c r="AE35" s="148">
        <f t="shared" si="1"/>
        <v>6.3318777292576511E-2</v>
      </c>
    </row>
    <row r="36" spans="1:31" x14ac:dyDescent="0.25">
      <c r="A36" s="293"/>
      <c r="B36" s="298">
        <v>42290</v>
      </c>
      <c r="C36" s="293">
        <v>400</v>
      </c>
      <c r="D36" s="294">
        <v>10.79</v>
      </c>
      <c r="E36" s="294">
        <v>0</v>
      </c>
      <c r="F36" s="294">
        <f t="shared" si="3"/>
        <v>4316</v>
      </c>
      <c r="G36" s="298">
        <v>42339</v>
      </c>
      <c r="H36" s="299">
        <v>400</v>
      </c>
      <c r="I36" s="294">
        <v>9.35</v>
      </c>
      <c r="J36" s="294">
        <v>7.0000000000000007E-2</v>
      </c>
      <c r="K36" s="294">
        <f t="shared" si="2"/>
        <v>3739.93</v>
      </c>
      <c r="L36" s="293"/>
      <c r="M36" s="293"/>
      <c r="N36" s="293"/>
      <c r="W36" s="104">
        <v>42444</v>
      </c>
      <c r="X36" s="12">
        <v>9.5</v>
      </c>
      <c r="Y36" s="12">
        <v>9.52</v>
      </c>
      <c r="Z36" s="12">
        <v>9.11</v>
      </c>
      <c r="AA36" s="12">
        <v>9.16</v>
      </c>
      <c r="AB36" s="105">
        <v>31413700</v>
      </c>
      <c r="AC36" s="12">
        <v>9.16</v>
      </c>
      <c r="AD36" s="2">
        <f t="shared" si="0"/>
        <v>0.41000000000000014</v>
      </c>
      <c r="AE36" s="148">
        <f t="shared" si="1"/>
        <v>-5.2740434332988584E-2</v>
      </c>
    </row>
    <row r="37" spans="1:31" x14ac:dyDescent="0.25">
      <c r="A37" s="293"/>
      <c r="B37" s="298">
        <v>42291</v>
      </c>
      <c r="C37" s="293">
        <v>150</v>
      </c>
      <c r="D37" s="294">
        <v>10.46</v>
      </c>
      <c r="E37" s="294">
        <v>0</v>
      </c>
      <c r="F37" s="294">
        <f t="shared" si="3"/>
        <v>1569.0000000000002</v>
      </c>
      <c r="G37" s="298">
        <v>42342</v>
      </c>
      <c r="H37" s="299">
        <v>500</v>
      </c>
      <c r="I37" s="294">
        <v>9.52</v>
      </c>
      <c r="J37" s="294">
        <v>0.09</v>
      </c>
      <c r="K37" s="294">
        <f t="shared" si="2"/>
        <v>4759.91</v>
      </c>
      <c r="L37" s="293"/>
      <c r="M37" s="293"/>
      <c r="N37" s="293"/>
      <c r="W37" s="104">
        <v>42443</v>
      </c>
      <c r="X37" s="12">
        <v>9.41</v>
      </c>
      <c r="Y37" s="12">
        <v>9.8000000000000007</v>
      </c>
      <c r="Z37" s="12">
        <v>9.36</v>
      </c>
      <c r="AA37" s="12">
        <v>9.67</v>
      </c>
      <c r="AB37" s="105">
        <v>21664200</v>
      </c>
      <c r="AC37" s="12">
        <v>9.67</v>
      </c>
      <c r="AD37" s="2">
        <f t="shared" si="0"/>
        <v>0.44000000000000128</v>
      </c>
      <c r="AE37" s="148">
        <f t="shared" si="1"/>
        <v>1.5756302521008347E-2</v>
      </c>
    </row>
    <row r="38" spans="1:31" x14ac:dyDescent="0.25">
      <c r="A38" s="293"/>
      <c r="B38" s="298">
        <v>42292</v>
      </c>
      <c r="C38" s="293">
        <v>150</v>
      </c>
      <c r="D38" s="294">
        <v>10.3</v>
      </c>
      <c r="E38" s="294">
        <v>0</v>
      </c>
      <c r="F38" s="294">
        <f t="shared" si="3"/>
        <v>1545</v>
      </c>
      <c r="G38" s="298">
        <v>42347</v>
      </c>
      <c r="H38" s="299">
        <v>1500</v>
      </c>
      <c r="I38" s="294">
        <v>9.31</v>
      </c>
      <c r="J38" s="294">
        <v>0.26</v>
      </c>
      <c r="K38" s="294">
        <f t="shared" si="2"/>
        <v>13964.74</v>
      </c>
      <c r="L38" s="293"/>
      <c r="M38" s="293"/>
      <c r="N38" s="293"/>
      <c r="W38" s="104">
        <v>42440</v>
      </c>
      <c r="X38" s="12">
        <v>9.7100000000000009</v>
      </c>
      <c r="Y38" s="12">
        <v>9.85</v>
      </c>
      <c r="Z38" s="12">
        <v>9.4499999999999993</v>
      </c>
      <c r="AA38" s="12">
        <v>9.52</v>
      </c>
      <c r="AB38" s="105">
        <v>23346400</v>
      </c>
      <c r="AC38" s="12">
        <v>9.52</v>
      </c>
      <c r="AD38" s="2">
        <f t="shared" si="0"/>
        <v>0.40000000000000036</v>
      </c>
      <c r="AE38" s="148">
        <f t="shared" si="1"/>
        <v>-7.2992700729926918E-3</v>
      </c>
    </row>
    <row r="39" spans="1:31" ht="20.25" thickBot="1" x14ac:dyDescent="0.35">
      <c r="A39" s="293"/>
      <c r="B39" s="298">
        <v>42297</v>
      </c>
      <c r="C39" s="299">
        <v>200</v>
      </c>
      <c r="D39" s="294">
        <v>9.8000000000000007</v>
      </c>
      <c r="E39" s="294">
        <v>0</v>
      </c>
      <c r="F39" s="294">
        <f t="shared" si="3"/>
        <v>1960.0000000000002</v>
      </c>
      <c r="G39" s="298">
        <v>42353</v>
      </c>
      <c r="H39" s="299">
        <v>200</v>
      </c>
      <c r="I39" s="294">
        <v>9.2899999999999991</v>
      </c>
      <c r="J39" s="294">
        <v>0.03</v>
      </c>
      <c r="K39" s="294">
        <f t="shared" si="2"/>
        <v>1857.9699999999998</v>
      </c>
      <c r="L39" s="293"/>
      <c r="M39" s="293"/>
      <c r="N39" s="293"/>
      <c r="O39" s="13"/>
      <c r="P39" s="427" t="s">
        <v>78</v>
      </c>
      <c r="Q39" s="427"/>
      <c r="R39" s="37"/>
      <c r="T39" s="101" t="s">
        <v>115</v>
      </c>
      <c r="W39" s="104">
        <v>42439</v>
      </c>
      <c r="X39" s="12">
        <v>9.3800000000000008</v>
      </c>
      <c r="Y39" s="12">
        <v>9.6300000000000008</v>
      </c>
      <c r="Z39" s="12">
        <v>9.2200000000000006</v>
      </c>
      <c r="AA39" s="12">
        <v>9.59</v>
      </c>
      <c r="AB39" s="105">
        <v>24924300</v>
      </c>
      <c r="AC39" s="12">
        <v>9.59</v>
      </c>
      <c r="AD39" s="2">
        <f t="shared" si="0"/>
        <v>0.41000000000000014</v>
      </c>
      <c r="AE39" s="148">
        <f t="shared" si="1"/>
        <v>1.8046709129511562E-2</v>
      </c>
    </row>
    <row r="40" spans="1:31" ht="15.75" thickTop="1" x14ac:dyDescent="0.25">
      <c r="A40" s="293"/>
      <c r="B40" s="298">
        <v>42297</v>
      </c>
      <c r="C40" s="299">
        <v>900</v>
      </c>
      <c r="D40" s="294">
        <v>9.74</v>
      </c>
      <c r="E40" s="294">
        <v>0</v>
      </c>
      <c r="F40" s="294">
        <f t="shared" si="3"/>
        <v>8766</v>
      </c>
      <c r="G40" s="298">
        <v>42354</v>
      </c>
      <c r="H40" s="299">
        <v>500</v>
      </c>
      <c r="I40" s="294">
        <v>8.93</v>
      </c>
      <c r="J40" s="294">
        <v>0.08</v>
      </c>
      <c r="K40" s="294">
        <f t="shared" si="2"/>
        <v>4464.92</v>
      </c>
      <c r="L40" s="293"/>
      <c r="M40" s="293"/>
      <c r="N40" s="293"/>
      <c r="O40" s="2"/>
      <c r="P40" s="93">
        <v>1.1000000000000001</v>
      </c>
      <c r="Q40" s="93">
        <f>P40*$Q$4</f>
        <v>11.385</v>
      </c>
      <c r="R40" s="37"/>
      <c r="T40" s="97" t="s">
        <v>100</v>
      </c>
      <c r="U40" s="98">
        <v>10.96</v>
      </c>
      <c r="W40" s="104">
        <v>42438</v>
      </c>
      <c r="X40" s="12">
        <v>9.43</v>
      </c>
      <c r="Y40" s="12">
        <v>9.52</v>
      </c>
      <c r="Z40" s="12">
        <v>9.1199999999999992</v>
      </c>
      <c r="AA40" s="12">
        <v>9.42</v>
      </c>
      <c r="AB40" s="105">
        <v>21765900</v>
      </c>
      <c r="AC40" s="12">
        <v>9.42</v>
      </c>
      <c r="AD40" s="2">
        <f t="shared" si="0"/>
        <v>0.40000000000000036</v>
      </c>
      <c r="AE40" s="148">
        <f t="shared" si="1"/>
        <v>9.6463022508037621E-3</v>
      </c>
    </row>
    <row r="41" spans="1:31" x14ac:dyDescent="0.25">
      <c r="A41" s="293"/>
      <c r="B41" s="298">
        <v>42299</v>
      </c>
      <c r="C41" s="293">
        <v>1000</v>
      </c>
      <c r="D41" s="294">
        <v>9.3800000000000008</v>
      </c>
      <c r="E41" s="294">
        <v>0</v>
      </c>
      <c r="F41" s="294">
        <f t="shared" si="3"/>
        <v>9380</v>
      </c>
      <c r="G41" s="298">
        <v>42366</v>
      </c>
      <c r="H41" s="299">
        <v>2000</v>
      </c>
      <c r="I41" s="294">
        <v>9.4499999999999993</v>
      </c>
      <c r="J41" s="294">
        <v>0.35</v>
      </c>
      <c r="K41" s="294">
        <f t="shared" si="2"/>
        <v>18899.650000000001</v>
      </c>
      <c r="L41" s="293"/>
      <c r="M41" s="293"/>
      <c r="N41" s="293"/>
      <c r="O41" s="2"/>
      <c r="P41" s="93">
        <v>1.0900000000000001</v>
      </c>
      <c r="Q41" s="93">
        <f t="shared" ref="Q41:Q60" si="4">P41*$Q$4</f>
        <v>11.281500000000001</v>
      </c>
      <c r="R41" s="37"/>
      <c r="T41" s="97" t="s">
        <v>101</v>
      </c>
      <c r="U41" s="98">
        <v>10.68</v>
      </c>
      <c r="W41" s="104">
        <v>42437</v>
      </c>
      <c r="X41" s="12">
        <v>9.77</v>
      </c>
      <c r="Y41" s="12">
        <v>9.9</v>
      </c>
      <c r="Z41" s="12">
        <v>9.2899999999999991</v>
      </c>
      <c r="AA41" s="12">
        <v>9.33</v>
      </c>
      <c r="AB41" s="105">
        <v>37791000</v>
      </c>
      <c r="AC41" s="12">
        <v>9.33</v>
      </c>
      <c r="AD41" s="2">
        <f t="shared" si="0"/>
        <v>0.61000000000000121</v>
      </c>
      <c r="AE41" s="148">
        <f t="shared" si="1"/>
        <v>-7.0717131474103523E-2</v>
      </c>
    </row>
    <row r="42" spans="1:31" x14ac:dyDescent="0.25">
      <c r="A42" s="293"/>
      <c r="B42" s="298">
        <v>42303</v>
      </c>
      <c r="C42" s="293">
        <v>400</v>
      </c>
      <c r="D42" s="294">
        <v>9.1999999999999993</v>
      </c>
      <c r="E42" s="294">
        <v>0</v>
      </c>
      <c r="F42" s="294">
        <f t="shared" si="3"/>
        <v>3679.9999999999995</v>
      </c>
      <c r="G42" s="298">
        <v>42367</v>
      </c>
      <c r="H42" s="299">
        <v>1000</v>
      </c>
      <c r="I42" s="294">
        <v>9.89</v>
      </c>
      <c r="J42" s="294">
        <v>0.18</v>
      </c>
      <c r="K42" s="294">
        <f t="shared" si="2"/>
        <v>9889.82</v>
      </c>
      <c r="L42" s="293"/>
      <c r="M42" s="293"/>
      <c r="N42" s="293"/>
      <c r="O42" s="2"/>
      <c r="P42" s="93">
        <v>1.08</v>
      </c>
      <c r="Q42" s="93">
        <f t="shared" si="4"/>
        <v>11.178000000000001</v>
      </c>
      <c r="R42" s="37"/>
      <c r="T42" s="97" t="s">
        <v>102</v>
      </c>
      <c r="U42" s="98" t="s">
        <v>363</v>
      </c>
      <c r="W42" s="104">
        <v>42436</v>
      </c>
      <c r="X42" s="12">
        <v>9.66</v>
      </c>
      <c r="Y42" s="12">
        <v>10.07</v>
      </c>
      <c r="Z42" s="12">
        <v>9.61</v>
      </c>
      <c r="AA42" s="12">
        <v>10.039999999999999</v>
      </c>
      <c r="AB42" s="105">
        <v>41542400</v>
      </c>
      <c r="AC42" s="12">
        <v>10.039999999999999</v>
      </c>
      <c r="AD42" s="2">
        <f t="shared" si="0"/>
        <v>0.46000000000000085</v>
      </c>
      <c r="AE42" s="148">
        <f t="shared" si="1"/>
        <v>4.9111807732497237E-2</v>
      </c>
    </row>
    <row r="43" spans="1:31" x14ac:dyDescent="0.25">
      <c r="A43" s="293"/>
      <c r="B43" s="313">
        <v>42304</v>
      </c>
      <c r="C43" s="293">
        <v>900</v>
      </c>
      <c r="D43" s="294">
        <v>9.32</v>
      </c>
      <c r="E43" s="294">
        <v>0</v>
      </c>
      <c r="F43" s="294">
        <f t="shared" si="3"/>
        <v>8388</v>
      </c>
      <c r="G43" s="298">
        <v>42398</v>
      </c>
      <c r="H43" s="299">
        <v>100</v>
      </c>
      <c r="I43" s="294">
        <v>7.21</v>
      </c>
      <c r="J43" s="294">
        <v>0.01</v>
      </c>
      <c r="K43" s="294">
        <f t="shared" si="2"/>
        <v>720.99</v>
      </c>
      <c r="L43" s="293"/>
      <c r="M43" s="293"/>
      <c r="N43" s="293"/>
      <c r="O43" s="2"/>
      <c r="P43" s="93">
        <v>1.07</v>
      </c>
      <c r="Q43" s="93">
        <f t="shared" si="4"/>
        <v>11.0745</v>
      </c>
      <c r="R43" s="93"/>
      <c r="T43" s="97" t="s">
        <v>103</v>
      </c>
      <c r="U43" s="98" t="s">
        <v>364</v>
      </c>
      <c r="W43" s="104">
        <v>42433</v>
      </c>
      <c r="X43" s="12">
        <v>9.59</v>
      </c>
      <c r="Y43" s="12">
        <v>10.039999999999999</v>
      </c>
      <c r="Z43" s="12">
        <v>9.42</v>
      </c>
      <c r="AA43" s="12">
        <v>9.57</v>
      </c>
      <c r="AB43" s="105">
        <v>40736700</v>
      </c>
      <c r="AC43" s="12">
        <v>9.57</v>
      </c>
      <c r="AD43" s="2">
        <f t="shared" si="0"/>
        <v>0.61999999999999922</v>
      </c>
      <c r="AE43" s="148">
        <f t="shared" si="1"/>
        <v>1.0559662090813049E-2</v>
      </c>
    </row>
    <row r="44" spans="1:31" x14ac:dyDescent="0.25">
      <c r="A44" s="293"/>
      <c r="B44" s="313"/>
      <c r="C44" s="293">
        <v>500</v>
      </c>
      <c r="D44" s="294">
        <v>9.32</v>
      </c>
      <c r="E44" s="294">
        <v>0</v>
      </c>
      <c r="F44" s="294">
        <f t="shared" si="3"/>
        <v>4660</v>
      </c>
      <c r="G44" s="298">
        <v>42403</v>
      </c>
      <c r="H44" s="299">
        <v>100</v>
      </c>
      <c r="I44" s="294">
        <v>7.42</v>
      </c>
      <c r="J44" s="294">
        <v>0.01</v>
      </c>
      <c r="K44" s="294">
        <f t="shared" si="2"/>
        <v>741.99</v>
      </c>
      <c r="L44" s="294"/>
      <c r="M44" s="293"/>
      <c r="N44" s="293"/>
      <c r="O44" s="2"/>
      <c r="P44" s="93">
        <v>1.06</v>
      </c>
      <c r="Q44" s="93">
        <f t="shared" si="4"/>
        <v>10.971</v>
      </c>
      <c r="R44" s="93"/>
      <c r="T44" s="97" t="s">
        <v>104</v>
      </c>
      <c r="U44" s="98">
        <v>11.02</v>
      </c>
      <c r="W44" s="104">
        <v>42432</v>
      </c>
      <c r="X44" s="12">
        <v>9.4</v>
      </c>
      <c r="Y44" s="12">
        <v>9.6999999999999993</v>
      </c>
      <c r="Z44" s="12">
        <v>9.17</v>
      </c>
      <c r="AA44" s="12">
        <v>9.4700000000000006</v>
      </c>
      <c r="AB44" s="105">
        <v>35492900</v>
      </c>
      <c r="AC44" s="12">
        <v>9.4700000000000006</v>
      </c>
      <c r="AD44" s="2">
        <f t="shared" si="0"/>
        <v>0.52999999999999936</v>
      </c>
      <c r="AE44" s="148">
        <f t="shared" si="1"/>
        <v>-1.5592515592515399E-2</v>
      </c>
    </row>
    <row r="45" spans="1:31" x14ac:dyDescent="0.25">
      <c r="A45" s="293"/>
      <c r="B45" s="298">
        <v>42306</v>
      </c>
      <c r="C45" s="293">
        <v>300</v>
      </c>
      <c r="D45" s="294">
        <v>8.7200000000000006</v>
      </c>
      <c r="E45" s="294">
        <v>6.95</v>
      </c>
      <c r="F45" s="294">
        <f t="shared" si="3"/>
        <v>2622.95</v>
      </c>
      <c r="G45" s="298">
        <v>42404</v>
      </c>
      <c r="H45" s="299">
        <v>100</v>
      </c>
      <c r="I45" s="294">
        <v>8.02</v>
      </c>
      <c r="J45" s="294">
        <v>0.01</v>
      </c>
      <c r="K45" s="294">
        <f t="shared" si="2"/>
        <v>801.99</v>
      </c>
      <c r="L45" s="293"/>
      <c r="M45" s="293"/>
      <c r="N45" s="293"/>
      <c r="O45" s="2"/>
      <c r="P45" s="93">
        <v>1.05</v>
      </c>
      <c r="Q45" s="93">
        <f t="shared" si="4"/>
        <v>10.8675</v>
      </c>
      <c r="R45" s="93"/>
      <c r="T45" s="97" t="s">
        <v>105</v>
      </c>
      <c r="U45" s="98">
        <v>0.691029</v>
      </c>
      <c r="W45" s="104">
        <v>42431</v>
      </c>
      <c r="X45" s="12">
        <v>9.15</v>
      </c>
      <c r="Y45" s="12">
        <v>9.6999999999999993</v>
      </c>
      <c r="Z45" s="12">
        <v>9.1</v>
      </c>
      <c r="AA45" s="12">
        <v>9.6199999999999992</v>
      </c>
      <c r="AB45" s="105">
        <v>48764600</v>
      </c>
      <c r="AC45" s="12">
        <v>9.6199999999999992</v>
      </c>
      <c r="AD45" s="2">
        <f t="shared" si="0"/>
        <v>0.59999999999999964</v>
      </c>
      <c r="AE45" s="148">
        <f t="shared" si="1"/>
        <v>5.598243688254656E-2</v>
      </c>
    </row>
    <row r="46" spans="1:31" x14ac:dyDescent="0.25">
      <c r="A46" s="293"/>
      <c r="B46" s="298">
        <v>42310</v>
      </c>
      <c r="C46" s="293">
        <v>3400</v>
      </c>
      <c r="D46" s="294">
        <v>9.0299999999999994</v>
      </c>
      <c r="E46" s="294">
        <v>6.95</v>
      </c>
      <c r="F46" s="294">
        <f t="shared" si="3"/>
        <v>30708.949999999997</v>
      </c>
      <c r="G46" s="298">
        <v>42416</v>
      </c>
      <c r="H46" s="299">
        <v>300</v>
      </c>
      <c r="I46" s="294">
        <v>7.98</v>
      </c>
      <c r="J46" s="294">
        <v>0.05</v>
      </c>
      <c r="K46" s="294">
        <f t="shared" si="2"/>
        <v>2393.9499999999998</v>
      </c>
      <c r="L46" s="293"/>
      <c r="M46" s="293"/>
      <c r="N46" s="293"/>
      <c r="O46" s="2"/>
      <c r="P46" s="93">
        <v>1.04</v>
      </c>
      <c r="Q46" s="93">
        <f t="shared" si="4"/>
        <v>10.763999999999999</v>
      </c>
      <c r="R46" s="93"/>
      <c r="T46" s="97" t="s">
        <v>106</v>
      </c>
      <c r="U46" s="99" t="s">
        <v>249</v>
      </c>
      <c r="W46" s="104">
        <v>42430</v>
      </c>
      <c r="X46" s="12">
        <v>9.1199999999999992</v>
      </c>
      <c r="Y46" s="12">
        <v>9.1999999999999993</v>
      </c>
      <c r="Z46" s="12">
        <v>8.92</v>
      </c>
      <c r="AA46" s="12">
        <v>9.11</v>
      </c>
      <c r="AB46" s="105">
        <v>16203300</v>
      </c>
      <c r="AC46" s="12">
        <v>9.11</v>
      </c>
      <c r="AD46" s="2">
        <f t="shared" si="0"/>
        <v>0.27999999999999936</v>
      </c>
      <c r="AE46" s="148">
        <f t="shared" si="1"/>
        <v>2.015677491601342E-2</v>
      </c>
    </row>
    <row r="47" spans="1:31" x14ac:dyDescent="0.25">
      <c r="A47" s="293"/>
      <c r="B47" s="298">
        <v>42314</v>
      </c>
      <c r="C47" s="293">
        <v>1400</v>
      </c>
      <c r="D47" s="294">
        <v>9.35</v>
      </c>
      <c r="E47" s="294">
        <v>0</v>
      </c>
      <c r="F47" s="294">
        <f t="shared" si="3"/>
        <v>13090</v>
      </c>
      <c r="G47" s="298"/>
      <c r="H47" s="299"/>
      <c r="I47" s="294"/>
      <c r="J47" s="294"/>
      <c r="K47" s="294"/>
      <c r="L47" s="293"/>
      <c r="M47" s="293"/>
      <c r="N47" s="293"/>
      <c r="O47" s="2"/>
      <c r="P47" s="93">
        <v>1.03</v>
      </c>
      <c r="Q47" s="93">
        <f t="shared" si="4"/>
        <v>10.660500000000001</v>
      </c>
      <c r="R47" s="93"/>
      <c r="T47" s="97"/>
      <c r="U47" s="98"/>
      <c r="W47" s="104">
        <v>42429</v>
      </c>
      <c r="X47" s="12">
        <v>8.9499999999999993</v>
      </c>
      <c r="Y47" s="12">
        <v>9.11</v>
      </c>
      <c r="Z47" s="12">
        <v>8.85</v>
      </c>
      <c r="AA47" s="12">
        <v>8.93</v>
      </c>
      <c r="AB47" s="105">
        <v>20952100</v>
      </c>
      <c r="AC47" s="12">
        <v>8.93</v>
      </c>
      <c r="AD47" s="2">
        <f t="shared" si="0"/>
        <v>0.25999999999999979</v>
      </c>
      <c r="AE47" s="148">
        <f t="shared" si="1"/>
        <v>6.7643742953777952E-3</v>
      </c>
    </row>
    <row r="48" spans="1:31" x14ac:dyDescent="0.25">
      <c r="A48" s="293"/>
      <c r="B48" s="298">
        <v>42324</v>
      </c>
      <c r="C48" s="307">
        <v>3700</v>
      </c>
      <c r="D48" s="294">
        <v>8.2899999999999991</v>
      </c>
      <c r="E48" s="294">
        <v>0</v>
      </c>
      <c r="F48" s="294">
        <f t="shared" si="3"/>
        <v>30672.999999999996</v>
      </c>
      <c r="G48" s="298"/>
      <c r="H48" s="299"/>
      <c r="I48" s="294"/>
      <c r="J48" s="294"/>
      <c r="K48" s="294"/>
      <c r="L48" s="293"/>
      <c r="M48" s="293"/>
      <c r="N48" s="293"/>
      <c r="O48" s="2"/>
      <c r="P48" s="93">
        <v>1.02</v>
      </c>
      <c r="Q48" s="93">
        <f t="shared" si="4"/>
        <v>10.557</v>
      </c>
      <c r="R48" s="93"/>
      <c r="T48" s="97" t="s">
        <v>107</v>
      </c>
      <c r="U48" s="98" t="s">
        <v>365</v>
      </c>
      <c r="W48" s="104">
        <v>42426</v>
      </c>
      <c r="X48" s="12">
        <v>9.1199999999999992</v>
      </c>
      <c r="Y48" s="12">
        <v>9.2100000000000009</v>
      </c>
      <c r="Z48" s="12">
        <v>8.82</v>
      </c>
      <c r="AA48" s="12">
        <v>8.8699999999999992</v>
      </c>
      <c r="AB48" s="105">
        <v>22360200</v>
      </c>
      <c r="AC48" s="12">
        <v>8.8699999999999992</v>
      </c>
      <c r="AD48" s="2">
        <f t="shared" si="0"/>
        <v>0.39000000000000057</v>
      </c>
      <c r="AE48" s="148">
        <f t="shared" si="1"/>
        <v>0</v>
      </c>
    </row>
    <row r="49" spans="1:31" x14ac:dyDescent="0.25">
      <c r="A49" s="293"/>
      <c r="B49" s="298">
        <v>42324</v>
      </c>
      <c r="C49" s="307">
        <v>600</v>
      </c>
      <c r="D49" s="294">
        <v>8.14</v>
      </c>
      <c r="E49" s="294">
        <v>0</v>
      </c>
      <c r="F49" s="294">
        <f t="shared" si="3"/>
        <v>4884</v>
      </c>
      <c r="G49" s="298"/>
      <c r="H49" s="299"/>
      <c r="I49" s="294"/>
      <c r="J49" s="294"/>
      <c r="K49" s="294"/>
      <c r="L49" s="293"/>
      <c r="M49" s="293"/>
      <c r="N49" s="293"/>
      <c r="O49" s="2"/>
      <c r="P49" s="93">
        <v>1.01</v>
      </c>
      <c r="Q49" s="93">
        <f t="shared" si="4"/>
        <v>10.4535</v>
      </c>
      <c r="R49" s="93"/>
      <c r="T49" s="97" t="s">
        <v>108</v>
      </c>
      <c r="U49" s="98" t="s">
        <v>366</v>
      </c>
      <c r="W49" s="104">
        <v>42425</v>
      </c>
      <c r="X49" s="12">
        <v>8.7899999999999991</v>
      </c>
      <c r="Y49" s="12">
        <v>8.92</v>
      </c>
      <c r="Z49" s="12">
        <v>8.5500000000000007</v>
      </c>
      <c r="AA49" s="12">
        <v>8.8699999999999992</v>
      </c>
      <c r="AB49" s="105">
        <v>27645400</v>
      </c>
      <c r="AC49" s="12">
        <v>8.8699999999999992</v>
      </c>
      <c r="AD49" s="2">
        <f t="shared" si="0"/>
        <v>0.36999999999999922</v>
      </c>
      <c r="AE49" s="148">
        <f t="shared" si="1"/>
        <v>1.2557077625570789E-2</v>
      </c>
    </row>
    <row r="50" spans="1:31" x14ac:dyDescent="0.25">
      <c r="A50" s="293"/>
      <c r="B50" s="298">
        <v>42335</v>
      </c>
      <c r="C50" s="293">
        <v>500</v>
      </c>
      <c r="D50" s="294">
        <v>9.06</v>
      </c>
      <c r="E50" s="294">
        <v>0</v>
      </c>
      <c r="F50" s="294">
        <f t="shared" si="3"/>
        <v>4530</v>
      </c>
      <c r="G50" s="293"/>
      <c r="H50" s="299"/>
      <c r="I50" s="294"/>
      <c r="J50" s="294"/>
      <c r="K50" s="294"/>
      <c r="L50" s="293"/>
      <c r="M50" s="293"/>
      <c r="N50" s="293"/>
      <c r="O50" s="2"/>
      <c r="P50" s="93">
        <v>1</v>
      </c>
      <c r="Q50" s="93">
        <f t="shared" si="4"/>
        <v>10.35</v>
      </c>
      <c r="R50" s="93"/>
      <c r="T50" s="97" t="s">
        <v>109</v>
      </c>
      <c r="U50" s="100">
        <v>30323480</v>
      </c>
      <c r="W50" s="104">
        <v>42424</v>
      </c>
      <c r="X50" s="12">
        <v>8.26</v>
      </c>
      <c r="Y50" s="12">
        <v>8.7899999999999991</v>
      </c>
      <c r="Z50" s="12">
        <v>8.25</v>
      </c>
      <c r="AA50" s="12">
        <v>8.76</v>
      </c>
      <c r="AB50" s="105">
        <v>30995200</v>
      </c>
      <c r="AC50" s="12">
        <v>8.76</v>
      </c>
      <c r="AD50" s="2">
        <f t="shared" si="0"/>
        <v>0.53999999999999915</v>
      </c>
      <c r="AE50" s="148">
        <f t="shared" si="1"/>
        <v>2.6963657678780839E-2</v>
      </c>
    </row>
    <row r="51" spans="1:31" x14ac:dyDescent="0.25">
      <c r="A51" s="293"/>
      <c r="B51" s="298">
        <v>42345</v>
      </c>
      <c r="C51" s="293">
        <v>200</v>
      </c>
      <c r="D51" s="294">
        <v>9.35</v>
      </c>
      <c r="E51" s="294">
        <v>0</v>
      </c>
      <c r="F51" s="294">
        <f t="shared" si="3"/>
        <v>1870</v>
      </c>
      <c r="G51" s="293"/>
      <c r="H51" s="299"/>
      <c r="I51" s="294"/>
      <c r="J51" s="294"/>
      <c r="K51" s="294"/>
      <c r="L51" s="293"/>
      <c r="M51" s="293"/>
      <c r="N51" s="293"/>
      <c r="O51" s="2"/>
      <c r="P51" s="93">
        <v>0.99</v>
      </c>
      <c r="Q51" s="93">
        <f t="shared" si="4"/>
        <v>10.246499999999999</v>
      </c>
      <c r="R51" s="93"/>
      <c r="T51" s="97" t="s">
        <v>112</v>
      </c>
      <c r="U51" s="100">
        <v>29932600</v>
      </c>
      <c r="W51" s="104">
        <v>42423</v>
      </c>
      <c r="X51" s="12">
        <v>8.75</v>
      </c>
      <c r="Y51" s="12">
        <v>8.77</v>
      </c>
      <c r="Z51" s="12">
        <v>8.51</v>
      </c>
      <c r="AA51" s="12">
        <v>8.5299999999999994</v>
      </c>
      <c r="AB51" s="105">
        <v>26334700</v>
      </c>
      <c r="AC51" s="12">
        <v>8.5299999999999994</v>
      </c>
      <c r="AD51" s="2">
        <f t="shared" si="0"/>
        <v>0.25999999999999979</v>
      </c>
      <c r="AE51" s="148">
        <f t="shared" si="1"/>
        <v>-4.2648709315376121E-2</v>
      </c>
    </row>
    <row r="52" spans="1:31" x14ac:dyDescent="0.25">
      <c r="A52" s="293"/>
      <c r="B52" s="298">
        <v>42347</v>
      </c>
      <c r="C52" s="293">
        <v>1500</v>
      </c>
      <c r="D52" s="294">
        <v>9.2759999999999998</v>
      </c>
      <c r="E52" s="294">
        <v>0</v>
      </c>
      <c r="F52" s="294">
        <f t="shared" si="3"/>
        <v>13914</v>
      </c>
      <c r="G52" s="293"/>
      <c r="H52" s="299"/>
      <c r="I52" s="294"/>
      <c r="J52" s="294"/>
      <c r="K52" s="294"/>
      <c r="L52" s="293"/>
      <c r="M52" s="293"/>
      <c r="N52" s="293"/>
      <c r="O52" s="2"/>
      <c r="P52" s="93">
        <v>0.98</v>
      </c>
      <c r="Q52" s="93">
        <f t="shared" si="4"/>
        <v>10.142999999999999</v>
      </c>
      <c r="R52" s="93"/>
      <c r="T52" s="97" t="s">
        <v>110</v>
      </c>
      <c r="U52" s="98" t="s">
        <v>367</v>
      </c>
      <c r="W52" s="104">
        <v>42422</v>
      </c>
      <c r="X52" s="12">
        <v>8.0399999999999991</v>
      </c>
      <c r="Y52" s="12">
        <v>8.93</v>
      </c>
      <c r="Z52" s="12">
        <v>8.0399999999999991</v>
      </c>
      <c r="AA52" s="12">
        <v>8.91</v>
      </c>
      <c r="AB52" s="105">
        <v>54926400</v>
      </c>
      <c r="AC52" s="12">
        <v>8.91</v>
      </c>
      <c r="AD52" s="2">
        <f t="shared" si="0"/>
        <v>0.89000000000000057</v>
      </c>
      <c r="AE52" s="148">
        <f t="shared" si="1"/>
        <v>0.13214739517153751</v>
      </c>
    </row>
    <row r="53" spans="1:31" x14ac:dyDescent="0.25">
      <c r="A53" s="293"/>
      <c r="B53" s="298">
        <v>42348</v>
      </c>
      <c r="C53" s="293">
        <v>100</v>
      </c>
      <c r="D53" s="294">
        <v>8.9499999999999993</v>
      </c>
      <c r="E53" s="294">
        <v>0</v>
      </c>
      <c r="F53" s="294">
        <f t="shared" si="3"/>
        <v>894.99999999999989</v>
      </c>
      <c r="G53" s="293"/>
      <c r="H53" s="299"/>
      <c r="I53" s="294"/>
      <c r="J53" s="294"/>
      <c r="K53" s="294"/>
      <c r="L53" s="293"/>
      <c r="M53" s="293"/>
      <c r="N53" s="293"/>
      <c r="O53" s="2"/>
      <c r="P53" s="93">
        <v>0.97</v>
      </c>
      <c r="Q53" s="93">
        <f t="shared" si="4"/>
        <v>10.039499999999999</v>
      </c>
      <c r="R53" s="93"/>
      <c r="T53" s="97" t="s">
        <v>113</v>
      </c>
      <c r="U53" s="98" t="s">
        <v>132</v>
      </c>
      <c r="W53" s="104">
        <v>42419</v>
      </c>
      <c r="X53" s="12">
        <v>8.0299999999999994</v>
      </c>
      <c r="Y53" s="12">
        <v>8.09</v>
      </c>
      <c r="Z53" s="12">
        <v>7.84</v>
      </c>
      <c r="AA53" s="12">
        <v>7.87</v>
      </c>
      <c r="AB53" s="105">
        <v>30882200</v>
      </c>
      <c r="AC53" s="12">
        <v>7.87</v>
      </c>
      <c r="AD53" s="2">
        <f t="shared" si="0"/>
        <v>0.25</v>
      </c>
      <c r="AE53" s="148">
        <f t="shared" si="1"/>
        <v>-3.0788177339901357E-2</v>
      </c>
    </row>
    <row r="54" spans="1:31" x14ac:dyDescent="0.25">
      <c r="A54" s="293"/>
      <c r="B54" s="298">
        <v>42353</v>
      </c>
      <c r="C54" s="293">
        <v>100</v>
      </c>
      <c r="D54" s="294">
        <v>9.2200000000000006</v>
      </c>
      <c r="E54" s="294">
        <v>0</v>
      </c>
      <c r="F54" s="294">
        <f t="shared" si="3"/>
        <v>922.00000000000011</v>
      </c>
      <c r="G54" s="293"/>
      <c r="H54" s="299"/>
      <c r="I54" s="294"/>
      <c r="J54" s="294"/>
      <c r="K54" s="294"/>
      <c r="L54" s="293"/>
      <c r="M54" s="293"/>
      <c r="N54" s="293"/>
      <c r="O54" s="2"/>
      <c r="P54" s="93">
        <v>0.96</v>
      </c>
      <c r="Q54" s="93">
        <f t="shared" si="4"/>
        <v>9.9359999999999999</v>
      </c>
      <c r="R54" s="93"/>
      <c r="T54" s="97" t="s">
        <v>114</v>
      </c>
      <c r="U54" s="98">
        <v>-0.31</v>
      </c>
      <c r="W54" s="104">
        <v>42418</v>
      </c>
      <c r="X54" s="12">
        <v>8.5399999999999991</v>
      </c>
      <c r="Y54" s="12">
        <v>8.56</v>
      </c>
      <c r="Z54" s="12">
        <v>8.08</v>
      </c>
      <c r="AA54" s="12">
        <v>8.1199999999999992</v>
      </c>
      <c r="AB54" s="105">
        <v>29248700</v>
      </c>
      <c r="AC54" s="12">
        <v>8.1199999999999992</v>
      </c>
      <c r="AD54" s="2">
        <f t="shared" si="0"/>
        <v>0.48000000000000043</v>
      </c>
      <c r="AE54" s="148">
        <f t="shared" si="1"/>
        <v>-4.6948356807511749E-2</v>
      </c>
    </row>
    <row r="55" spans="1:31" x14ac:dyDescent="0.25">
      <c r="A55" s="293"/>
      <c r="B55" s="298">
        <v>42354</v>
      </c>
      <c r="C55" s="293">
        <v>500</v>
      </c>
      <c r="D55" s="294">
        <v>8.85</v>
      </c>
      <c r="E55" s="294">
        <v>0</v>
      </c>
      <c r="F55" s="294">
        <f t="shared" si="3"/>
        <v>4425</v>
      </c>
      <c r="G55" s="293"/>
      <c r="H55" s="299"/>
      <c r="I55" s="294"/>
      <c r="J55" s="294"/>
      <c r="K55" s="294"/>
      <c r="L55" s="293"/>
      <c r="M55" s="293"/>
      <c r="N55" s="293"/>
      <c r="O55" s="2"/>
      <c r="P55" s="93">
        <v>0.95</v>
      </c>
      <c r="Q55" s="93">
        <f t="shared" si="4"/>
        <v>9.8324999999999996</v>
      </c>
      <c r="R55" s="93"/>
      <c r="T55" s="97" t="s">
        <v>111</v>
      </c>
      <c r="U55" s="98" t="s">
        <v>291</v>
      </c>
      <c r="W55" s="104">
        <v>42417</v>
      </c>
      <c r="X55" s="12">
        <v>8.23</v>
      </c>
      <c r="Y55" s="12">
        <v>8.6</v>
      </c>
      <c r="Z55" s="12">
        <v>8.1999999999999993</v>
      </c>
      <c r="AA55" s="12">
        <v>8.52</v>
      </c>
      <c r="AB55" s="105">
        <v>29017100</v>
      </c>
      <c r="AC55" s="12">
        <v>8.52</v>
      </c>
      <c r="AD55" s="2">
        <f t="shared" si="0"/>
        <v>0.40000000000000036</v>
      </c>
      <c r="AE55" s="148">
        <f t="shared" si="1"/>
        <v>4.9261083743842304E-2</v>
      </c>
    </row>
    <row r="56" spans="1:31" x14ac:dyDescent="0.25">
      <c r="A56" s="293"/>
      <c r="B56" s="298">
        <v>42377</v>
      </c>
      <c r="C56" s="293">
        <v>400</v>
      </c>
      <c r="D56" s="294">
        <v>8.0399999999999991</v>
      </c>
      <c r="E56" s="294">
        <v>0</v>
      </c>
      <c r="F56" s="294">
        <f t="shared" si="3"/>
        <v>3215.9999999999995</v>
      </c>
      <c r="G56" s="293"/>
      <c r="H56" s="293"/>
      <c r="I56" s="294"/>
      <c r="J56" s="294"/>
      <c r="K56" s="294"/>
      <c r="L56" s="293"/>
      <c r="M56" s="293"/>
      <c r="N56" s="293"/>
      <c r="O56" s="2"/>
      <c r="P56" s="93">
        <v>0.94</v>
      </c>
      <c r="Q56" s="93">
        <f t="shared" si="4"/>
        <v>9.7289999999999992</v>
      </c>
      <c r="R56" s="93"/>
      <c r="W56" s="104">
        <v>42416</v>
      </c>
      <c r="X56" s="12">
        <v>7.8</v>
      </c>
      <c r="Y56" s="12">
        <v>8.1300000000000008</v>
      </c>
      <c r="Z56" s="12">
        <v>7.68</v>
      </c>
      <c r="AA56" s="12">
        <v>8.1199999999999992</v>
      </c>
      <c r="AB56" s="105">
        <v>21811000</v>
      </c>
      <c r="AC56" s="12">
        <v>8.1199999999999992</v>
      </c>
      <c r="AD56" s="2">
        <f t="shared" si="0"/>
        <v>0.45000000000000107</v>
      </c>
      <c r="AE56" s="148">
        <f t="shared" si="1"/>
        <v>5.591677503250958E-2</v>
      </c>
    </row>
    <row r="57" spans="1:31" x14ac:dyDescent="0.25">
      <c r="A57" s="293"/>
      <c r="B57" s="298">
        <v>42389</v>
      </c>
      <c r="C57" s="293">
        <v>100</v>
      </c>
      <c r="D57" s="294">
        <v>6.45</v>
      </c>
      <c r="E57" s="294">
        <v>0</v>
      </c>
      <c r="F57" s="294">
        <f t="shared" si="3"/>
        <v>645</v>
      </c>
      <c r="G57" s="293"/>
      <c r="H57" s="293"/>
      <c r="I57" s="294"/>
      <c r="J57" s="294"/>
      <c r="K57" s="294"/>
      <c r="L57" s="293"/>
      <c r="M57" s="293"/>
      <c r="N57" s="293"/>
      <c r="O57" s="2"/>
      <c r="P57" s="93">
        <v>0.93</v>
      </c>
      <c r="Q57" s="93">
        <f t="shared" si="4"/>
        <v>9.6255000000000006</v>
      </c>
      <c r="R57" s="93"/>
      <c r="W57" s="104">
        <v>42412</v>
      </c>
      <c r="X57" s="12">
        <v>7.53</v>
      </c>
      <c r="Y57" s="12">
        <v>7.78</v>
      </c>
      <c r="Z57" s="12">
        <v>7.36</v>
      </c>
      <c r="AA57" s="12">
        <v>7.69</v>
      </c>
      <c r="AB57" s="105">
        <v>25980400</v>
      </c>
      <c r="AC57" s="12">
        <v>7.69</v>
      </c>
      <c r="AD57" s="2">
        <f t="shared" si="0"/>
        <v>0.41999999999999993</v>
      </c>
      <c r="AE57" s="148">
        <f t="shared" si="1"/>
        <v>4.9113233287858105E-2</v>
      </c>
    </row>
    <row r="58" spans="1:31" x14ac:dyDescent="0.25">
      <c r="A58" s="293"/>
      <c r="B58" s="298">
        <v>42402</v>
      </c>
      <c r="C58" s="293">
        <v>100</v>
      </c>
      <c r="D58" s="294">
        <v>6.95</v>
      </c>
      <c r="E58" s="294">
        <v>0</v>
      </c>
      <c r="F58" s="294">
        <f t="shared" si="3"/>
        <v>695</v>
      </c>
      <c r="G58" s="293"/>
      <c r="H58" s="293"/>
      <c r="I58" s="294"/>
      <c r="J58" s="294"/>
      <c r="K58" s="294"/>
      <c r="L58" s="293"/>
      <c r="M58" s="293"/>
      <c r="N58" s="293"/>
      <c r="O58" s="2"/>
      <c r="P58" s="93">
        <v>0.92</v>
      </c>
      <c r="Q58" s="93">
        <f t="shared" si="4"/>
        <v>9.5220000000000002</v>
      </c>
      <c r="R58" s="93"/>
      <c r="W58" s="104">
        <v>42411</v>
      </c>
      <c r="X58" s="12">
        <v>7.36</v>
      </c>
      <c r="Y58" s="12">
        <v>7.55</v>
      </c>
      <c r="Z58" s="12">
        <v>7.11</v>
      </c>
      <c r="AA58" s="12">
        <v>7.33</v>
      </c>
      <c r="AB58" s="105">
        <v>31846300</v>
      </c>
      <c r="AC58" s="12">
        <v>7.33</v>
      </c>
      <c r="AD58" s="2">
        <f t="shared" si="0"/>
        <v>0.4399999999999995</v>
      </c>
      <c r="AE58" s="148">
        <f t="shared" si="1"/>
        <v>-2.7851458885941649E-2</v>
      </c>
    </row>
    <row r="59" spans="1:31" x14ac:dyDescent="0.25">
      <c r="A59" s="293"/>
      <c r="B59" s="293"/>
      <c r="C59" s="293"/>
      <c r="D59" s="294"/>
      <c r="E59" s="294"/>
      <c r="F59" s="294"/>
      <c r="G59" s="293"/>
      <c r="H59" s="293"/>
      <c r="I59" s="294"/>
      <c r="J59" s="294"/>
      <c r="K59" s="294"/>
      <c r="L59" s="293"/>
      <c r="M59" s="293"/>
      <c r="N59" s="293"/>
      <c r="O59" s="2"/>
      <c r="P59" s="93">
        <v>0.91</v>
      </c>
      <c r="Q59" s="93">
        <f t="shared" si="4"/>
        <v>9.4184999999999999</v>
      </c>
      <c r="R59" s="93"/>
      <c r="W59" s="104">
        <v>42410</v>
      </c>
      <c r="X59" s="12">
        <v>7.9</v>
      </c>
      <c r="Y59" s="12">
        <v>7.91</v>
      </c>
      <c r="Z59" s="12">
        <v>7.45</v>
      </c>
      <c r="AA59" s="12">
        <v>7.54</v>
      </c>
      <c r="AB59" s="105">
        <v>27036000</v>
      </c>
      <c r="AC59" s="12">
        <v>7.54</v>
      </c>
      <c r="AD59" s="2">
        <f t="shared" si="0"/>
        <v>0.45999999999999996</v>
      </c>
      <c r="AE59" s="148">
        <f t="shared" si="1"/>
        <v>-3.4571062740076819E-2</v>
      </c>
    </row>
    <row r="60" spans="1:31" x14ac:dyDescent="0.25">
      <c r="A60" s="293"/>
      <c r="B60" s="293"/>
      <c r="C60" s="293"/>
      <c r="D60" s="294"/>
      <c r="E60" s="294"/>
      <c r="F60" s="294"/>
      <c r="G60" s="293"/>
      <c r="H60" s="293"/>
      <c r="I60" s="294"/>
      <c r="J60" s="294"/>
      <c r="K60" s="294"/>
      <c r="L60" s="293"/>
      <c r="M60" s="293"/>
      <c r="N60" s="293"/>
      <c r="O60" s="2"/>
      <c r="P60" s="93">
        <v>0.9</v>
      </c>
      <c r="Q60" s="93">
        <f t="shared" si="4"/>
        <v>9.3149999999999995</v>
      </c>
      <c r="R60" s="93"/>
      <c r="W60" s="104">
        <v>42409</v>
      </c>
      <c r="X60" s="12">
        <v>7.72</v>
      </c>
      <c r="Y60" s="12">
        <v>7.95</v>
      </c>
      <c r="Z60" s="12">
        <v>7.58</v>
      </c>
      <c r="AA60" s="12">
        <v>7.81</v>
      </c>
      <c r="AB60" s="105">
        <v>26451500</v>
      </c>
      <c r="AC60" s="12">
        <v>7.81</v>
      </c>
      <c r="AD60" s="2">
        <f t="shared" si="0"/>
        <v>0.37000000000000011</v>
      </c>
      <c r="AE60" s="148">
        <f t="shared" si="1"/>
        <v>-1.13924050632912E-2</v>
      </c>
    </row>
    <row r="61" spans="1:31" x14ac:dyDescent="0.25">
      <c r="A61" s="3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138</v>
      </c>
      <c r="N61" s="293"/>
      <c r="W61" s="104">
        <v>42408</v>
      </c>
      <c r="X61" s="12">
        <v>7.73</v>
      </c>
      <c r="Y61" s="12">
        <v>8.42</v>
      </c>
      <c r="Z61" s="12">
        <v>7.71</v>
      </c>
      <c r="AA61" s="12">
        <v>7.9</v>
      </c>
      <c r="AB61" s="105">
        <v>39502400</v>
      </c>
      <c r="AC61" s="12">
        <v>7.9</v>
      </c>
      <c r="AD61" s="2">
        <f t="shared" si="0"/>
        <v>0.71</v>
      </c>
      <c r="AE61" s="148">
        <f t="shared" si="1"/>
        <v>-2.7093596059113212E-2</v>
      </c>
    </row>
    <row r="62" spans="1:31" x14ac:dyDescent="0.25">
      <c r="A62" s="293"/>
      <c r="B62" s="293"/>
      <c r="C62" s="293"/>
      <c r="D62" s="294"/>
      <c r="E62" s="294"/>
      <c r="F62" s="294"/>
      <c r="G62" s="293"/>
      <c r="H62" s="293"/>
      <c r="I62" s="294"/>
      <c r="J62" s="294"/>
      <c r="K62" s="294"/>
      <c r="L62" s="293"/>
      <c r="M62" s="293"/>
      <c r="N62" s="293"/>
      <c r="W62" s="104">
        <v>42405</v>
      </c>
      <c r="X62" s="12">
        <v>8.14</v>
      </c>
      <c r="Y62" s="12">
        <v>8.5</v>
      </c>
      <c r="Z62" s="12">
        <v>7.88</v>
      </c>
      <c r="AA62" s="12">
        <v>8.1199999999999992</v>
      </c>
      <c r="AB62" s="105">
        <v>42783400</v>
      </c>
      <c r="AC62" s="12">
        <v>8.1199999999999992</v>
      </c>
      <c r="AD62" s="2">
        <f t="shared" si="0"/>
        <v>0.62000000000000011</v>
      </c>
      <c r="AE62" s="148">
        <f t="shared" si="1"/>
        <v>-2.2864019253911128E-2</v>
      </c>
    </row>
    <row r="63" spans="1:31" x14ac:dyDescent="0.25">
      <c r="A63" s="293"/>
      <c r="B63" s="293"/>
      <c r="C63" s="293"/>
      <c r="D63" s="294"/>
      <c r="E63" s="294"/>
      <c r="F63" s="294"/>
      <c r="G63" s="293"/>
      <c r="H63" s="293"/>
      <c r="I63" s="294"/>
      <c r="J63" s="294"/>
      <c r="K63" s="294"/>
      <c r="L63" s="293"/>
      <c r="M63" s="293"/>
      <c r="N63" s="293"/>
      <c r="W63" s="104">
        <v>42404</v>
      </c>
      <c r="X63" s="12">
        <v>7.64</v>
      </c>
      <c r="Y63" s="12">
        <v>8.4499999999999993</v>
      </c>
      <c r="Z63" s="12">
        <v>7.63</v>
      </c>
      <c r="AA63" s="12">
        <v>8.31</v>
      </c>
      <c r="AB63" s="105">
        <v>53494500</v>
      </c>
      <c r="AC63" s="12">
        <v>8.31</v>
      </c>
      <c r="AD63" s="2">
        <f t="shared" si="0"/>
        <v>0.8199999999999994</v>
      </c>
      <c r="AE63" s="148">
        <f t="shared" si="1"/>
        <v>0.10066225165562925</v>
      </c>
    </row>
    <row r="64" spans="1:31" x14ac:dyDescent="0.25">
      <c r="A64" s="293"/>
      <c r="B64" s="301" t="s">
        <v>116</v>
      </c>
      <c r="C64" s="301" t="s">
        <v>159</v>
      </c>
      <c r="D64" s="302" t="s">
        <v>158</v>
      </c>
      <c r="E64" s="303" t="s">
        <v>160</v>
      </c>
      <c r="F64" s="303" t="s">
        <v>65</v>
      </c>
      <c r="G64" s="305" t="s">
        <v>164</v>
      </c>
      <c r="H64" s="305" t="s">
        <v>90</v>
      </c>
      <c r="I64" s="305" t="s">
        <v>170</v>
      </c>
      <c r="J64" s="294"/>
      <c r="K64" s="294"/>
      <c r="L64" s="293"/>
      <c r="M64" s="293"/>
      <c r="N64" s="293"/>
      <c r="W64" s="104">
        <v>42403</v>
      </c>
      <c r="X64" s="12">
        <v>7.06</v>
      </c>
      <c r="Y64" s="12">
        <v>7.57</v>
      </c>
      <c r="Z64" s="12">
        <v>6.85</v>
      </c>
      <c r="AA64" s="12">
        <v>7.55</v>
      </c>
      <c r="AB64" s="105">
        <v>33790000</v>
      </c>
      <c r="AC64" s="12">
        <v>7.55</v>
      </c>
      <c r="AD64" s="2">
        <f t="shared" si="0"/>
        <v>0.72000000000000064</v>
      </c>
      <c r="AE64" s="148" t="e">
        <f t="shared" si="1"/>
        <v>#DIV/0!</v>
      </c>
    </row>
    <row r="65" spans="1:31" x14ac:dyDescent="0.25">
      <c r="A65" s="293"/>
      <c r="B65" s="298">
        <v>42304</v>
      </c>
      <c r="C65" s="293">
        <v>3700</v>
      </c>
      <c r="D65" s="294">
        <v>9.84</v>
      </c>
      <c r="E65" s="294">
        <v>8.73</v>
      </c>
      <c r="F65" s="294">
        <f>C65*(E65-D65)</f>
        <v>-4106.9999999999982</v>
      </c>
      <c r="G65" s="294">
        <f>D65*C65</f>
        <v>36408</v>
      </c>
      <c r="H65" s="308">
        <f>(E65-D65)/D65</f>
        <v>-0.11280487804878044</v>
      </c>
      <c r="I65" s="294"/>
      <c r="J65" s="294"/>
      <c r="K65" s="294"/>
      <c r="L65" s="293"/>
      <c r="M65" s="293"/>
      <c r="N65" s="293"/>
      <c r="W65" s="104">
        <v>42403</v>
      </c>
      <c r="X65" s="12" t="s">
        <v>123</v>
      </c>
      <c r="Y65" s="12"/>
      <c r="Z65" s="12"/>
      <c r="AA65" s="12"/>
      <c r="AB65" s="105"/>
      <c r="AC65" s="12"/>
      <c r="AD65" s="2">
        <f t="shared" si="0"/>
        <v>0</v>
      </c>
      <c r="AE65" s="148">
        <f t="shared" si="1"/>
        <v>-1</v>
      </c>
    </row>
    <row r="66" spans="1:31" x14ac:dyDescent="0.25">
      <c r="A66" s="293"/>
      <c r="B66" s="298">
        <v>42305</v>
      </c>
      <c r="C66" s="293">
        <v>3700</v>
      </c>
      <c r="D66" s="294">
        <v>9.76</v>
      </c>
      <c r="E66" s="294">
        <v>8.99</v>
      </c>
      <c r="F66" s="294">
        <f t="shared" ref="F66:F83" si="5">C66*(E66-D66)</f>
        <v>-2848.9999999999986</v>
      </c>
      <c r="G66" s="294">
        <f t="shared" ref="G66:G83" si="6">D66*C66</f>
        <v>36112</v>
      </c>
      <c r="H66" s="308">
        <f t="shared" ref="H66:H72" si="7">(E66-D66)/D66</f>
        <v>-7.8893442622950782E-2</v>
      </c>
      <c r="I66" s="294"/>
      <c r="J66" s="294"/>
      <c r="K66" s="294"/>
      <c r="L66" s="293"/>
      <c r="M66" s="293"/>
      <c r="N66" s="293"/>
      <c r="W66" s="104">
        <v>42402</v>
      </c>
      <c r="X66" s="12">
        <v>7.02</v>
      </c>
      <c r="Y66" s="12">
        <v>7.07</v>
      </c>
      <c r="Z66" s="12">
        <v>6.91</v>
      </c>
      <c r="AA66" s="12">
        <v>6.97</v>
      </c>
      <c r="AB66" s="105">
        <v>22162900</v>
      </c>
      <c r="AC66" s="12">
        <v>6.94</v>
      </c>
      <c r="AD66" s="2">
        <f t="shared" si="0"/>
        <v>0.16000000000000014</v>
      </c>
      <c r="AE66" s="148">
        <f t="shared" si="1"/>
        <v>-3.3426183844011081E-2</v>
      </c>
    </row>
    <row r="67" spans="1:31" x14ac:dyDescent="0.25">
      <c r="A67" s="293"/>
      <c r="B67" s="298">
        <v>42311</v>
      </c>
      <c r="C67" s="293">
        <v>3700</v>
      </c>
      <c r="D67" s="294">
        <v>9.73</v>
      </c>
      <c r="E67" s="294">
        <v>9.3800000000000008</v>
      </c>
      <c r="F67" s="294">
        <f t="shared" si="5"/>
        <v>-1294.9999999999986</v>
      </c>
      <c r="G67" s="294">
        <f t="shared" si="6"/>
        <v>36001</v>
      </c>
      <c r="H67" s="308">
        <f t="shared" si="7"/>
        <v>-3.5971223021582698E-2</v>
      </c>
      <c r="I67" s="294"/>
      <c r="J67" s="294"/>
      <c r="K67" s="294"/>
      <c r="L67" s="293"/>
      <c r="M67" s="293"/>
      <c r="N67" s="293"/>
      <c r="W67" s="104">
        <v>42401</v>
      </c>
      <c r="X67" s="12">
        <v>7.38</v>
      </c>
      <c r="Y67" s="12">
        <v>7.38</v>
      </c>
      <c r="Z67" s="12">
        <v>7.11</v>
      </c>
      <c r="AA67" s="12">
        <v>7.21</v>
      </c>
      <c r="AB67" s="105">
        <v>26539500</v>
      </c>
      <c r="AC67" s="12">
        <v>7.18</v>
      </c>
      <c r="AD67" s="2">
        <f t="shared" si="0"/>
        <v>0.26999999999999957</v>
      </c>
      <c r="AE67" s="148">
        <f t="shared" si="1"/>
        <v>-1.1019283746556474E-2</v>
      </c>
    </row>
    <row r="68" spans="1:31" x14ac:dyDescent="0.25">
      <c r="A68" s="293"/>
      <c r="B68" s="298">
        <v>42320</v>
      </c>
      <c r="C68" s="293">
        <v>7400</v>
      </c>
      <c r="D68" s="294">
        <v>9.01</v>
      </c>
      <c r="E68" s="294">
        <v>7.82</v>
      </c>
      <c r="F68" s="294">
        <f t="shared" si="5"/>
        <v>-8805.9999999999964</v>
      </c>
      <c r="G68" s="294">
        <f t="shared" si="6"/>
        <v>66674</v>
      </c>
      <c r="H68" s="308">
        <f t="shared" si="7"/>
        <v>-0.13207547169811315</v>
      </c>
      <c r="I68" s="294"/>
      <c r="J68" s="294"/>
      <c r="K68" s="294"/>
      <c r="L68" s="293"/>
      <c r="M68" s="293"/>
      <c r="N68" s="293"/>
      <c r="W68" s="104">
        <v>42398</v>
      </c>
      <c r="X68" s="12">
        <v>6.98</v>
      </c>
      <c r="Y68" s="12">
        <v>7.29</v>
      </c>
      <c r="Z68" s="12">
        <v>6.98</v>
      </c>
      <c r="AA68" s="12">
        <v>7.29</v>
      </c>
      <c r="AB68" s="105">
        <v>35772400</v>
      </c>
      <c r="AC68" s="12">
        <v>7.26</v>
      </c>
      <c r="AD68" s="2">
        <f>Y68-Z68</f>
        <v>0.30999999999999961</v>
      </c>
      <c r="AE68" s="148" t="e">
        <f>AC68/AC69-1</f>
        <v>#DIV/0!</v>
      </c>
    </row>
    <row r="69" spans="1:31" x14ac:dyDescent="0.25">
      <c r="A69" s="293"/>
      <c r="B69" s="298">
        <v>42320</v>
      </c>
      <c r="C69" s="293">
        <v>8000</v>
      </c>
      <c r="D69" s="294">
        <v>8.94</v>
      </c>
      <c r="E69" s="294">
        <v>7.82</v>
      </c>
      <c r="F69" s="294">
        <f t="shared" si="5"/>
        <v>-8959.9999999999945</v>
      </c>
      <c r="G69" s="294">
        <f t="shared" si="6"/>
        <v>71520</v>
      </c>
      <c r="H69" s="308">
        <f t="shared" si="7"/>
        <v>-0.12527964205816547</v>
      </c>
      <c r="I69" s="294"/>
      <c r="J69" s="294"/>
      <c r="K69" s="294"/>
      <c r="L69" s="293"/>
      <c r="M69" s="293"/>
      <c r="N69" s="293"/>
      <c r="W69" s="236" t="s">
        <v>124</v>
      </c>
      <c r="X69" s="106"/>
      <c r="Y69" s="106"/>
      <c r="Z69" s="106"/>
      <c r="AA69" s="106"/>
      <c r="AB69" s="237"/>
      <c r="AC69" s="106"/>
      <c r="AD69" s="2">
        <f>Y69-Z69</f>
        <v>0</v>
      </c>
      <c r="AE69" s="148" t="e">
        <f>AC69/AC70-1</f>
        <v>#DIV/0!</v>
      </c>
    </row>
    <row r="70" spans="1:31" x14ac:dyDescent="0.25">
      <c r="A70" s="293"/>
      <c r="B70" s="298">
        <v>42326</v>
      </c>
      <c r="C70" s="293">
        <v>6600</v>
      </c>
      <c r="D70" s="294">
        <v>9.0582999999999991</v>
      </c>
      <c r="E70" s="294">
        <v>8.41</v>
      </c>
      <c r="F70" s="294">
        <f t="shared" si="5"/>
        <v>-4278.7799999999934</v>
      </c>
      <c r="G70" s="294">
        <f t="shared" si="6"/>
        <v>59784.779999999992</v>
      </c>
      <c r="H70" s="308">
        <f t="shared" si="7"/>
        <v>-7.1569720587748145E-2</v>
      </c>
      <c r="I70" s="294"/>
      <c r="J70" s="294"/>
      <c r="K70" s="294"/>
      <c r="L70" s="293"/>
      <c r="M70" s="293"/>
      <c r="N70" s="293"/>
    </row>
    <row r="71" spans="1:31" x14ac:dyDescent="0.25">
      <c r="A71" s="293"/>
      <c r="B71" s="298">
        <v>42326</v>
      </c>
      <c r="C71" s="293">
        <v>6535</v>
      </c>
      <c r="D71" s="294">
        <v>9.0648</v>
      </c>
      <c r="E71" s="294">
        <v>8.41</v>
      </c>
      <c r="F71" s="294">
        <f t="shared" si="5"/>
        <v>-4279.1179999999986</v>
      </c>
      <c r="G71" s="294">
        <f t="shared" si="6"/>
        <v>59238.468000000001</v>
      </c>
      <c r="H71" s="308">
        <f t="shared" si="7"/>
        <v>-7.2235460241814473E-2</v>
      </c>
      <c r="I71" s="294"/>
      <c r="J71" s="294"/>
      <c r="K71" s="294"/>
      <c r="L71" s="293"/>
      <c r="M71" s="293"/>
      <c r="N71" s="293"/>
    </row>
    <row r="72" spans="1:31" x14ac:dyDescent="0.25">
      <c r="A72" s="293"/>
      <c r="B72" s="298">
        <v>42327</v>
      </c>
      <c r="C72" s="293">
        <v>4300</v>
      </c>
      <c r="D72" s="294">
        <v>9.3583999999999996</v>
      </c>
      <c r="E72" s="294">
        <v>8.76</v>
      </c>
      <c r="F72" s="294">
        <f t="shared" si="5"/>
        <v>-2573.1199999999994</v>
      </c>
      <c r="G72" s="294">
        <f t="shared" si="6"/>
        <v>40241.119999999995</v>
      </c>
      <c r="H72" s="308">
        <f t="shared" si="7"/>
        <v>-6.3942554282783365E-2</v>
      </c>
      <c r="I72" s="294"/>
      <c r="J72" s="294"/>
      <c r="K72" s="294"/>
      <c r="L72" s="293"/>
      <c r="M72" s="293"/>
      <c r="N72" s="293"/>
    </row>
    <row r="73" spans="1:31" x14ac:dyDescent="0.25">
      <c r="A73" s="293"/>
      <c r="B73" s="298">
        <v>42327</v>
      </c>
      <c r="C73" s="293">
        <v>3700</v>
      </c>
      <c r="D73" s="294">
        <v>9.4571000000000005</v>
      </c>
      <c r="E73" s="294">
        <v>8.76</v>
      </c>
      <c r="F73" s="294">
        <f t="shared" si="5"/>
        <v>-2579.2700000000027</v>
      </c>
      <c r="G73" s="294">
        <f t="shared" si="6"/>
        <v>34991.270000000004</v>
      </c>
      <c r="H73" s="308">
        <f>(E73-D73)/D73</f>
        <v>-7.371181440399284E-2</v>
      </c>
      <c r="I73" s="294"/>
      <c r="J73" s="294"/>
      <c r="K73" s="294"/>
      <c r="L73" s="293"/>
      <c r="M73" s="293"/>
      <c r="N73" s="293"/>
    </row>
    <row r="74" spans="1:31" x14ac:dyDescent="0.25">
      <c r="A74" s="293"/>
      <c r="B74" s="298">
        <v>42331</v>
      </c>
      <c r="C74" s="293">
        <v>3700</v>
      </c>
      <c r="D74" s="294">
        <v>9.4499999999999993</v>
      </c>
      <c r="E74" s="294">
        <v>9.07</v>
      </c>
      <c r="F74" s="294">
        <f t="shared" si="5"/>
        <v>-1405.9999999999964</v>
      </c>
      <c r="G74" s="294">
        <f t="shared" si="6"/>
        <v>34965</v>
      </c>
      <c r="H74" s="308">
        <f t="shared" ref="H74:H83" si="8">(E74-D74)/D74</f>
        <v>-4.0211640211640108E-2</v>
      </c>
      <c r="I74" s="294"/>
      <c r="J74" s="294"/>
      <c r="K74" s="294"/>
      <c r="L74" s="293"/>
      <c r="M74" s="293"/>
      <c r="N74" s="293"/>
    </row>
    <row r="75" spans="1:31" x14ac:dyDescent="0.25">
      <c r="A75" s="293"/>
      <c r="B75" s="298">
        <v>42333</v>
      </c>
      <c r="C75" s="293">
        <v>3300</v>
      </c>
      <c r="D75" s="294">
        <v>9.4304000000000006</v>
      </c>
      <c r="E75" s="294">
        <v>9.41</v>
      </c>
      <c r="F75" s="294">
        <f t="shared" si="5"/>
        <v>-67.320000000001386</v>
      </c>
      <c r="G75" s="294">
        <f t="shared" si="6"/>
        <v>31120.320000000003</v>
      </c>
      <c r="H75" s="308">
        <f t="shared" si="8"/>
        <v>-2.1632168306753071E-3</v>
      </c>
      <c r="I75" s="294"/>
      <c r="J75" s="294"/>
      <c r="K75" s="294"/>
      <c r="L75" s="293"/>
      <c r="M75" s="293"/>
      <c r="N75" s="293"/>
    </row>
    <row r="76" spans="1:31" x14ac:dyDescent="0.25">
      <c r="A76" s="293"/>
      <c r="B76" s="298">
        <v>42339</v>
      </c>
      <c r="C76" s="293">
        <v>2800</v>
      </c>
      <c r="D76" s="294">
        <v>9.4145000000000003</v>
      </c>
      <c r="E76" s="294">
        <v>9.48</v>
      </c>
      <c r="F76" s="294">
        <f t="shared" si="5"/>
        <v>183.40000000000032</v>
      </c>
      <c r="G76" s="294">
        <f t="shared" si="6"/>
        <v>26360.600000000002</v>
      </c>
      <c r="H76" s="308">
        <f t="shared" si="8"/>
        <v>6.9573530192787838E-3</v>
      </c>
      <c r="I76" s="294"/>
      <c r="J76" s="294"/>
      <c r="K76" s="294"/>
      <c r="L76" s="293"/>
      <c r="M76" s="293"/>
      <c r="N76" s="293"/>
    </row>
    <row r="77" spans="1:31" x14ac:dyDescent="0.25">
      <c r="A77" s="293"/>
      <c r="B77" s="298">
        <v>42340</v>
      </c>
      <c r="C77" s="293">
        <v>3000</v>
      </c>
      <c r="D77" s="294">
        <v>9.41</v>
      </c>
      <c r="E77" s="294">
        <v>9.35</v>
      </c>
      <c r="F77" s="294">
        <f t="shared" si="5"/>
        <v>-180.00000000000148</v>
      </c>
      <c r="G77" s="294">
        <f t="shared" si="6"/>
        <v>28230</v>
      </c>
      <c r="H77" s="308">
        <f t="shared" si="8"/>
        <v>-6.3761955366631769E-3</v>
      </c>
      <c r="I77" s="294"/>
      <c r="J77" s="294"/>
      <c r="K77" s="294"/>
      <c r="L77" s="293"/>
      <c r="M77" s="293"/>
      <c r="N77" s="293"/>
    </row>
    <row r="78" spans="1:31" x14ac:dyDescent="0.25">
      <c r="A78" s="293"/>
      <c r="B78" s="298">
        <v>42342</v>
      </c>
      <c r="C78" s="293">
        <v>1500</v>
      </c>
      <c r="D78" s="294">
        <v>9.51</v>
      </c>
      <c r="E78" s="294">
        <v>9.34</v>
      </c>
      <c r="F78" s="294">
        <f t="shared" si="5"/>
        <v>-254.99999999999989</v>
      </c>
      <c r="G78" s="294">
        <f t="shared" si="6"/>
        <v>14265</v>
      </c>
      <c r="H78" s="308">
        <f t="shared" si="8"/>
        <v>-1.787592008412197E-2</v>
      </c>
      <c r="I78" s="294"/>
      <c r="J78" s="294"/>
      <c r="K78" s="294"/>
      <c r="L78" s="293"/>
      <c r="M78" s="293"/>
      <c r="N78" s="293"/>
    </row>
    <row r="79" spans="1:31" x14ac:dyDescent="0.25">
      <c r="A79" s="293"/>
      <c r="B79" s="298">
        <v>42342</v>
      </c>
      <c r="C79" s="293">
        <v>3000</v>
      </c>
      <c r="D79" s="294">
        <v>9.3933</v>
      </c>
      <c r="E79" s="294">
        <v>9.34</v>
      </c>
      <c r="F79" s="294">
        <f t="shared" si="5"/>
        <v>-159.90000000000038</v>
      </c>
      <c r="G79" s="294">
        <f t="shared" si="6"/>
        <v>28179.9</v>
      </c>
      <c r="H79" s="308">
        <f t="shared" si="8"/>
        <v>-5.6742571833115225E-3</v>
      </c>
      <c r="I79" s="294"/>
      <c r="J79" s="294"/>
      <c r="K79" s="294"/>
      <c r="L79" s="293"/>
      <c r="M79" s="293"/>
      <c r="N79" s="293"/>
    </row>
    <row r="80" spans="1:31" x14ac:dyDescent="0.25">
      <c r="A80" s="293"/>
      <c r="B80" s="298">
        <v>42345</v>
      </c>
      <c r="C80" s="293">
        <v>3100</v>
      </c>
      <c r="D80" s="294">
        <v>9.3789999999999996</v>
      </c>
      <c r="E80" s="294">
        <v>9.0399999999999991</v>
      </c>
      <c r="F80" s="294">
        <f t="shared" si="5"/>
        <v>-1050.9000000000012</v>
      </c>
      <c r="G80" s="294">
        <f t="shared" si="6"/>
        <v>29074.899999999998</v>
      </c>
      <c r="H80" s="308">
        <f t="shared" si="8"/>
        <v>-3.6144578313253059E-2</v>
      </c>
      <c r="I80" s="294"/>
      <c r="J80" s="294"/>
      <c r="K80" s="294"/>
      <c r="L80" s="293"/>
      <c r="M80" s="293"/>
      <c r="N80" s="293"/>
    </row>
    <row r="81" spans="1:14" x14ac:dyDescent="0.25">
      <c r="A81" s="293"/>
      <c r="B81" s="298">
        <v>42348</v>
      </c>
      <c r="C81" s="293">
        <v>3000</v>
      </c>
      <c r="D81" s="294">
        <v>9.3800000000000008</v>
      </c>
      <c r="E81" s="294">
        <v>9.17</v>
      </c>
      <c r="F81" s="294">
        <f t="shared" si="5"/>
        <v>-630.0000000000025</v>
      </c>
      <c r="G81" s="294">
        <f t="shared" si="6"/>
        <v>28140.000000000004</v>
      </c>
      <c r="H81" s="308">
        <f t="shared" si="8"/>
        <v>-2.2388059701492626E-2</v>
      </c>
      <c r="I81" s="294"/>
      <c r="J81" s="294"/>
      <c r="K81" s="294"/>
      <c r="L81" s="293"/>
      <c r="M81" s="293"/>
      <c r="N81" s="293"/>
    </row>
    <row r="82" spans="1:14" x14ac:dyDescent="0.25">
      <c r="A82" s="293"/>
      <c r="B82" s="298">
        <v>42349</v>
      </c>
      <c r="C82" s="293">
        <v>3000</v>
      </c>
      <c r="D82" s="294">
        <v>9.3659999999999997</v>
      </c>
      <c r="E82" s="294">
        <v>8.86</v>
      </c>
      <c r="F82" s="294">
        <f t="shared" si="5"/>
        <v>-1518.0000000000007</v>
      </c>
      <c r="G82" s="294">
        <f t="shared" si="6"/>
        <v>28098</v>
      </c>
      <c r="H82" s="308">
        <f t="shared" si="8"/>
        <v>-5.4025197522955398E-2</v>
      </c>
      <c r="I82" s="294"/>
      <c r="J82" s="294"/>
      <c r="K82" s="294"/>
      <c r="L82" s="293"/>
      <c r="M82" s="293"/>
      <c r="N82" s="293"/>
    </row>
    <row r="83" spans="1:14" x14ac:dyDescent="0.25">
      <c r="A83" s="293"/>
      <c r="B83" s="298">
        <v>42360</v>
      </c>
      <c r="C83" s="293">
        <v>1000</v>
      </c>
      <c r="D83" s="294">
        <v>9.1999999999999993</v>
      </c>
      <c r="E83" s="294">
        <v>9.56</v>
      </c>
      <c r="F83" s="294">
        <f t="shared" si="5"/>
        <v>360.00000000000119</v>
      </c>
      <c r="G83" s="294">
        <f t="shared" si="6"/>
        <v>9200</v>
      </c>
      <c r="H83" s="308">
        <f t="shared" si="8"/>
        <v>3.9130434782608831E-2</v>
      </c>
      <c r="I83" s="294"/>
      <c r="J83" s="294"/>
      <c r="K83" s="294"/>
      <c r="L83" s="293"/>
      <c r="M83" s="293"/>
      <c r="N83" s="293"/>
    </row>
    <row r="84" spans="1:14" x14ac:dyDescent="0.25">
      <c r="A84" s="293"/>
      <c r="B84" s="298">
        <v>42361</v>
      </c>
      <c r="C84" s="293">
        <v>0</v>
      </c>
      <c r="D84" s="294">
        <v>0</v>
      </c>
      <c r="E84" s="294">
        <v>10.19</v>
      </c>
      <c r="F84" s="294">
        <v>360</v>
      </c>
      <c r="G84" s="294"/>
      <c r="H84" s="308"/>
      <c r="I84" s="294"/>
      <c r="J84" s="294"/>
      <c r="K84" s="294"/>
      <c r="L84" s="293"/>
      <c r="M84" s="293"/>
      <c r="N84" s="293"/>
    </row>
    <row r="85" spans="1:14" x14ac:dyDescent="0.25">
      <c r="A85" s="293"/>
      <c r="B85" s="298">
        <v>42377</v>
      </c>
      <c r="C85" s="293">
        <v>400</v>
      </c>
      <c r="D85" s="294">
        <v>6.31</v>
      </c>
      <c r="E85" s="294">
        <v>8.07</v>
      </c>
      <c r="F85" s="294">
        <f t="shared" ref="F85:F90" si="9">C85*(E85-D85)</f>
        <v>704.00000000000023</v>
      </c>
      <c r="G85" s="294">
        <f t="shared" ref="G85:G90" si="10">D85*C85</f>
        <v>2524</v>
      </c>
      <c r="H85" s="308">
        <f t="shared" ref="H85:H90" si="11">(E85-D85)/D85</f>
        <v>0.27892234548335987</v>
      </c>
      <c r="I85" s="294"/>
      <c r="J85" s="294"/>
      <c r="K85" s="294"/>
      <c r="L85" s="293"/>
      <c r="M85" s="293"/>
      <c r="N85" s="293"/>
    </row>
    <row r="86" spans="1:14" x14ac:dyDescent="0.25">
      <c r="A86" s="293"/>
      <c r="B86" s="298">
        <v>42389</v>
      </c>
      <c r="C86" s="293">
        <v>500</v>
      </c>
      <c r="D86" s="294">
        <v>6.34</v>
      </c>
      <c r="E86" s="294">
        <v>6.74</v>
      </c>
      <c r="F86" s="294">
        <f t="shared" si="9"/>
        <v>200.00000000000017</v>
      </c>
      <c r="G86" s="294">
        <f t="shared" si="10"/>
        <v>3170</v>
      </c>
      <c r="H86" s="308">
        <f t="shared" si="11"/>
        <v>6.3091482649842323E-2</v>
      </c>
      <c r="I86" s="294"/>
      <c r="J86" s="294"/>
      <c r="K86" s="294"/>
      <c r="L86" s="293"/>
      <c r="M86" s="293"/>
      <c r="N86" s="293"/>
    </row>
    <row r="87" spans="1:14" x14ac:dyDescent="0.25">
      <c r="A87" s="293"/>
      <c r="B87" s="298">
        <v>42398</v>
      </c>
      <c r="C87" s="293">
        <v>400</v>
      </c>
      <c r="D87" s="294">
        <v>6.12</v>
      </c>
      <c r="E87" s="294">
        <v>7.14</v>
      </c>
      <c r="F87" s="294">
        <f t="shared" si="9"/>
        <v>407.99999999999983</v>
      </c>
      <c r="G87" s="294">
        <f t="shared" si="10"/>
        <v>2448</v>
      </c>
      <c r="H87" s="308">
        <f t="shared" si="11"/>
        <v>0.1666666666666666</v>
      </c>
      <c r="I87" s="294"/>
      <c r="J87" s="294"/>
      <c r="K87" s="294"/>
      <c r="L87" s="293"/>
      <c r="M87" s="293"/>
      <c r="N87" s="293"/>
    </row>
    <row r="88" spans="1:14" x14ac:dyDescent="0.25">
      <c r="A88" s="293"/>
      <c r="B88" s="298">
        <v>42402</v>
      </c>
      <c r="C88" s="293">
        <v>500</v>
      </c>
      <c r="D88" s="294">
        <v>6.2888999999999999</v>
      </c>
      <c r="E88" s="294">
        <v>6.97</v>
      </c>
      <c r="F88" s="294">
        <f t="shared" si="9"/>
        <v>340.5499999999999</v>
      </c>
      <c r="G88" s="294">
        <f t="shared" si="10"/>
        <v>3144.45</v>
      </c>
      <c r="H88" s="308">
        <f t="shared" si="11"/>
        <v>0.10830192879517878</v>
      </c>
      <c r="I88" s="294"/>
      <c r="J88" s="294"/>
      <c r="K88" s="294"/>
      <c r="L88" s="293"/>
      <c r="M88" s="293"/>
      <c r="N88" s="293"/>
    </row>
    <row r="89" spans="1:14" x14ac:dyDescent="0.25">
      <c r="A89" s="293"/>
      <c r="B89" s="298">
        <v>42403</v>
      </c>
      <c r="C89" s="293">
        <v>400</v>
      </c>
      <c r="D89" s="294">
        <v>6.01</v>
      </c>
      <c r="E89" s="294">
        <v>7.55</v>
      </c>
      <c r="F89" s="294">
        <f t="shared" si="9"/>
        <v>616</v>
      </c>
      <c r="G89" s="294">
        <f t="shared" si="10"/>
        <v>2404</v>
      </c>
      <c r="H89" s="308">
        <f t="shared" si="11"/>
        <v>0.2562396006655574</v>
      </c>
      <c r="I89" s="294"/>
      <c r="J89" s="294"/>
      <c r="K89" s="294"/>
      <c r="L89" s="293"/>
      <c r="M89" s="293"/>
      <c r="N89" s="293"/>
    </row>
    <row r="90" spans="1:14" x14ac:dyDescent="0.25">
      <c r="A90" s="293"/>
      <c r="B90" s="298">
        <v>42404</v>
      </c>
      <c r="C90" s="293">
        <v>300</v>
      </c>
      <c r="D90" s="294">
        <v>5.3349000000000002</v>
      </c>
      <c r="E90" s="294">
        <v>8.31</v>
      </c>
      <c r="F90" s="294">
        <f t="shared" si="9"/>
        <v>892.53000000000009</v>
      </c>
      <c r="G90" s="294">
        <f t="shared" si="10"/>
        <v>1600.47</v>
      </c>
      <c r="H90" s="308">
        <f t="shared" si="11"/>
        <v>0.55766743519091266</v>
      </c>
      <c r="I90" s="294"/>
      <c r="J90" s="294"/>
      <c r="K90" s="294"/>
      <c r="L90" s="293"/>
      <c r="M90" s="293"/>
      <c r="N90" s="293"/>
    </row>
    <row r="91" spans="1:14" x14ac:dyDescent="0.25">
      <c r="A91" s="293"/>
      <c r="B91" s="298">
        <v>42416</v>
      </c>
      <c r="C91" s="293">
        <v>0</v>
      </c>
      <c r="D91" s="294">
        <v>0</v>
      </c>
      <c r="E91" s="294">
        <v>0</v>
      </c>
      <c r="F91" s="294">
        <v>793.47</v>
      </c>
      <c r="G91" s="294"/>
      <c r="H91" s="308"/>
      <c r="I91" s="294"/>
      <c r="J91" s="294"/>
      <c r="K91" s="294"/>
      <c r="L91" s="293"/>
      <c r="M91" s="293"/>
      <c r="N91" s="293"/>
    </row>
    <row r="92" spans="1:14" x14ac:dyDescent="0.25">
      <c r="A92" s="293"/>
      <c r="B92" s="298"/>
      <c r="C92" s="293"/>
      <c r="D92" s="294"/>
      <c r="E92" s="294"/>
      <c r="F92" s="294"/>
      <c r="G92" s="294"/>
      <c r="H92" s="308"/>
      <c r="I92" s="294"/>
      <c r="J92" s="294"/>
      <c r="K92" s="294"/>
      <c r="L92" s="293"/>
      <c r="M92" s="293"/>
      <c r="N92" s="293"/>
    </row>
  </sheetData>
  <mergeCells count="1">
    <mergeCell ref="P39:Q39"/>
  </mergeCells>
  <conditionalFormatting sqref="Q7 F14:F18 H14:H18">
    <cfRule type="expression" dxfId="281" priority="56">
      <formula>F7&gt;0</formula>
    </cfRule>
    <cfRule type="expression" dxfId="280" priority="57">
      <formula>F7&lt;0</formula>
    </cfRule>
  </conditionalFormatting>
  <conditionalFormatting sqref="P40:P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79" priority="43">
      <formula>F20&gt;0</formula>
    </cfRule>
    <cfRule type="expression" dxfId="278" priority="44">
      <formula>F20&lt;0</formula>
    </cfRule>
  </conditionalFormatting>
  <conditionalFormatting sqref="F20">
    <cfRule type="expression" dxfId="277" priority="47">
      <formula>F20&gt;0</formula>
    </cfRule>
    <cfRule type="expression" dxfId="276" priority="48">
      <formula>F20&lt;0</formula>
    </cfRule>
  </conditionalFormatting>
  <conditionalFormatting sqref="H20">
    <cfRule type="expression" dxfId="275" priority="25">
      <formula>H20&gt;0</formula>
    </cfRule>
    <cfRule type="expression" dxfId="274" priority="26">
      <formula>H20&lt;0</formula>
    </cfRule>
  </conditionalFormatting>
  <conditionalFormatting sqref="F65:F71">
    <cfRule type="expression" dxfId="273" priority="19">
      <formula>F65&gt;0</formula>
    </cfRule>
    <cfRule type="expression" dxfId="272" priority="20">
      <formula>F65&lt;0</formula>
    </cfRule>
  </conditionalFormatting>
  <conditionalFormatting sqref="F72:F86">
    <cfRule type="expression" dxfId="271" priority="15">
      <formula>F72&gt;0</formula>
    </cfRule>
    <cfRule type="expression" dxfId="270" priority="16">
      <formula>F72&lt;0</formula>
    </cfRule>
  </conditionalFormatting>
  <conditionalFormatting sqref="F72:F86">
    <cfRule type="expression" dxfId="269" priority="17">
      <formula>F72&gt;0</formula>
    </cfRule>
    <cfRule type="expression" dxfId="268" priority="18">
      <formula>F72&lt;0</formula>
    </cfRule>
  </conditionalFormatting>
  <conditionalFormatting sqref="H65:H76">
    <cfRule type="expression" dxfId="267" priority="13">
      <formula>H65&gt;0</formula>
    </cfRule>
    <cfRule type="expression" dxfId="266" priority="14">
      <formula>H65&lt;0</formula>
    </cfRule>
  </conditionalFormatting>
  <conditionalFormatting sqref="H77">
    <cfRule type="expression" dxfId="265" priority="11">
      <formula>H77&gt;0</formula>
    </cfRule>
    <cfRule type="expression" dxfId="264" priority="12">
      <formula>H77&lt;0</formula>
    </cfRule>
  </conditionalFormatting>
  <conditionalFormatting sqref="F87:F92">
    <cfRule type="expression" dxfId="263" priority="9">
      <formula>F87&gt;0</formula>
    </cfRule>
    <cfRule type="expression" dxfId="262" priority="10">
      <formula>F87&lt;0</formula>
    </cfRule>
  </conditionalFormatting>
  <conditionalFormatting sqref="H79:H92">
    <cfRule type="expression" dxfId="261" priority="7">
      <formula>H79&gt;0</formula>
    </cfRule>
    <cfRule type="expression" dxfId="260" priority="8">
      <formula>H79&lt;0</formula>
    </cfRule>
  </conditionalFormatting>
  <conditionalFormatting sqref="H78">
    <cfRule type="expression" dxfId="259" priority="5">
      <formula>H78&gt;0</formula>
    </cfRule>
    <cfRule type="expression" dxfId="258" priority="6">
      <formula>H78&lt;0</formula>
    </cfRule>
  </conditionalFormatting>
  <conditionalFormatting sqref="M21">
    <cfRule type="expression" dxfId="257" priority="3">
      <formula>M21&gt;0</formula>
    </cfRule>
    <cfRule type="expression" dxfId="256" priority="4">
      <formula>M21&lt;0</formula>
    </cfRule>
  </conditionalFormatting>
  <conditionalFormatting sqref="Q11">
    <cfRule type="expression" dxfId="255" priority="1">
      <formula>Q11&gt;0</formula>
    </cfRule>
    <cfRule type="expression" dxfId="254" priority="2">
      <formula>Q11&lt;0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15</v>
      </c>
      <c r="B2" s="1">
        <v>42153</v>
      </c>
      <c r="C2" s="7">
        <v>1</v>
      </c>
      <c r="D2" s="47">
        <v>26.75</v>
      </c>
      <c r="E2" s="47">
        <v>0</v>
      </c>
      <c r="F2" s="47">
        <f>C2*D2</f>
        <v>26.75</v>
      </c>
      <c r="G2" s="1">
        <v>42226</v>
      </c>
      <c r="H2" s="7">
        <v>170</v>
      </c>
      <c r="I2" s="7">
        <v>22.35</v>
      </c>
      <c r="J2" s="47">
        <v>7.0000000000000007E-2</v>
      </c>
      <c r="K2" s="7">
        <f t="shared" ref="K2:K9" si="0">H2*I2-J2</f>
        <v>3799.4300000000003</v>
      </c>
      <c r="L2" t="s">
        <v>80</v>
      </c>
      <c r="O2" s="13" t="s">
        <v>57</v>
      </c>
      <c r="Q2">
        <f>C19-H19</f>
        <v>0</v>
      </c>
      <c r="T2" s="1">
        <v>42314</v>
      </c>
      <c r="U2" t="s">
        <v>99</v>
      </c>
      <c r="W2" s="143">
        <v>42493</v>
      </c>
      <c r="X2" s="12">
        <v>25.6</v>
      </c>
      <c r="Y2" s="12">
        <v>25.67</v>
      </c>
      <c r="Z2" s="12">
        <v>24.98</v>
      </c>
      <c r="AA2" s="12">
        <v>25.12</v>
      </c>
      <c r="AB2" s="105">
        <v>2837600</v>
      </c>
      <c r="AC2" s="12">
        <v>25.12</v>
      </c>
      <c r="AD2" s="2">
        <f>Y2-Z2</f>
        <v>0.69000000000000128</v>
      </c>
      <c r="AE2" s="148">
        <f>AC2/AC3-1</f>
        <v>-1.8366549433372348E-2</v>
      </c>
    </row>
    <row r="3" spans="1:31" x14ac:dyDescent="0.25">
      <c r="A3" s="26" t="s">
        <v>71</v>
      </c>
      <c r="B3" s="1">
        <v>42173</v>
      </c>
      <c r="C3" s="7">
        <v>19</v>
      </c>
      <c r="D3" s="47">
        <v>24.84</v>
      </c>
      <c r="E3" s="47">
        <v>0</v>
      </c>
      <c r="F3" s="4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25.12</v>
      </c>
      <c r="W3" s="143">
        <v>42492</v>
      </c>
      <c r="X3" s="12">
        <v>25.81</v>
      </c>
      <c r="Y3" s="12">
        <v>25.89</v>
      </c>
      <c r="Z3" s="12">
        <v>25.37</v>
      </c>
      <c r="AA3" s="12">
        <v>25.59</v>
      </c>
      <c r="AB3" s="105">
        <v>2331500</v>
      </c>
      <c r="AC3" s="12">
        <v>25.59</v>
      </c>
      <c r="AD3" s="2">
        <f t="shared" ref="AD3:AD66" si="2">Y3-Z3</f>
        <v>0.51999999999999957</v>
      </c>
      <c r="AE3" s="148">
        <f t="shared" ref="AE3:AE66" si="3">AC3/AC4-1</f>
        <v>-5.4411193159735749E-3</v>
      </c>
    </row>
    <row r="4" spans="1:31" x14ac:dyDescent="0.25">
      <c r="B4" s="1">
        <v>42184</v>
      </c>
      <c r="C4" s="7">
        <v>10</v>
      </c>
      <c r="D4" s="47">
        <v>24.33</v>
      </c>
      <c r="E4" s="47">
        <v>0</v>
      </c>
      <c r="F4" s="4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59">
        <v>25.12</v>
      </c>
      <c r="W4" s="143">
        <v>42489</v>
      </c>
      <c r="X4" s="12">
        <v>25.82</v>
      </c>
      <c r="Y4" s="12">
        <v>25.9</v>
      </c>
      <c r="Z4" s="12">
        <v>25.18</v>
      </c>
      <c r="AA4" s="12">
        <v>25.73</v>
      </c>
      <c r="AB4" s="105">
        <v>1992900</v>
      </c>
      <c r="AC4" s="12">
        <v>25.73</v>
      </c>
      <c r="AD4" s="2">
        <f t="shared" si="2"/>
        <v>0.71999999999999886</v>
      </c>
      <c r="AE4" s="148">
        <f t="shared" si="3"/>
        <v>-3.0995738086012636E-3</v>
      </c>
    </row>
    <row r="5" spans="1:31" x14ac:dyDescent="0.25">
      <c r="B5" s="1">
        <v>42185</v>
      </c>
      <c r="C5" s="7">
        <v>5</v>
      </c>
      <c r="D5" s="47">
        <v>23.82</v>
      </c>
      <c r="E5" s="47">
        <v>0</v>
      </c>
      <c r="F5" s="47">
        <f t="shared" si="1"/>
        <v>119.1</v>
      </c>
      <c r="G5" s="1">
        <v>42285</v>
      </c>
      <c r="H5" s="7">
        <v>80</v>
      </c>
      <c r="I5" s="47">
        <v>21.14</v>
      </c>
      <c r="J5" s="47">
        <v>0.03</v>
      </c>
      <c r="K5" s="7">
        <f t="shared" si="0"/>
        <v>1691.17</v>
      </c>
      <c r="O5" s="13" t="s">
        <v>67</v>
      </c>
      <c r="Q5" s="3">
        <f>Q4*Q2</f>
        <v>0</v>
      </c>
      <c r="W5" s="143">
        <v>42488</v>
      </c>
      <c r="X5" s="12">
        <v>26.08</v>
      </c>
      <c r="Y5" s="12">
        <v>26.46</v>
      </c>
      <c r="Z5" s="12">
        <v>25.76</v>
      </c>
      <c r="AA5" s="12">
        <v>25.81</v>
      </c>
      <c r="AB5" s="105">
        <v>1906200</v>
      </c>
      <c r="AC5" s="12">
        <v>25.81</v>
      </c>
      <c r="AD5" s="2">
        <f t="shared" si="2"/>
        <v>0.69999999999999929</v>
      </c>
      <c r="AE5" s="148">
        <f t="shared" si="3"/>
        <v>-1.2624330527926664E-2</v>
      </c>
    </row>
    <row r="6" spans="1:31" x14ac:dyDescent="0.25">
      <c r="B6" s="1">
        <v>42185</v>
      </c>
      <c r="C6" s="7">
        <v>15</v>
      </c>
      <c r="D6" s="47">
        <v>23.71</v>
      </c>
      <c r="E6" s="47">
        <v>0</v>
      </c>
      <c r="F6" s="4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0</v>
      </c>
      <c r="W6" s="143">
        <v>42487</v>
      </c>
      <c r="X6" s="12">
        <v>25.5</v>
      </c>
      <c r="Y6" s="12">
        <v>26.25</v>
      </c>
      <c r="Z6" s="12">
        <v>25.33</v>
      </c>
      <c r="AA6" s="12">
        <v>26.14</v>
      </c>
      <c r="AB6" s="105">
        <v>2462600</v>
      </c>
      <c r="AC6" s="12">
        <v>26.14</v>
      </c>
      <c r="AD6" s="2">
        <f t="shared" si="2"/>
        <v>0.92000000000000171</v>
      </c>
      <c r="AE6" s="148">
        <f t="shared" si="3"/>
        <v>2.5500196155355148E-2</v>
      </c>
    </row>
    <row r="7" spans="1:31" ht="15.75" x14ac:dyDescent="0.25">
      <c r="B7" s="1">
        <v>42185</v>
      </c>
      <c r="C7" s="7">
        <v>30</v>
      </c>
      <c r="D7" s="47">
        <v>23.65</v>
      </c>
      <c r="E7" s="47">
        <v>0</v>
      </c>
      <c r="F7" s="4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155.90000000000146</v>
      </c>
      <c r="R7" s="235"/>
      <c r="W7" s="143">
        <v>42486</v>
      </c>
      <c r="X7" s="12">
        <v>24.97</v>
      </c>
      <c r="Y7" s="12">
        <v>25.58</v>
      </c>
      <c r="Z7" s="12">
        <v>24.93</v>
      </c>
      <c r="AA7" s="12">
        <v>25.49</v>
      </c>
      <c r="AB7" s="105">
        <v>1744900</v>
      </c>
      <c r="AC7" s="12">
        <v>25.49</v>
      </c>
      <c r="AD7" s="2">
        <f t="shared" si="2"/>
        <v>0.64999999999999858</v>
      </c>
      <c r="AE7" s="148">
        <f t="shared" si="3"/>
        <v>2.4106066693451167E-2</v>
      </c>
    </row>
    <row r="8" spans="1:31" x14ac:dyDescent="0.25">
      <c r="B8" s="1">
        <v>42185</v>
      </c>
      <c r="C8" s="7">
        <v>40</v>
      </c>
      <c r="D8" s="47">
        <v>23.2</v>
      </c>
      <c r="E8" s="47">
        <v>0</v>
      </c>
      <c r="F8" s="4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90</v>
      </c>
      <c r="Q8" s="148">
        <f>(Q4-Q3)/Q3</f>
        <v>0</v>
      </c>
      <c r="W8" s="143">
        <v>42485</v>
      </c>
      <c r="X8" s="12">
        <v>25.02</v>
      </c>
      <c r="Y8" s="12">
        <v>25.25</v>
      </c>
      <c r="Z8" s="12">
        <v>24.74</v>
      </c>
      <c r="AA8" s="12">
        <v>24.89</v>
      </c>
      <c r="AB8" s="105">
        <v>1352200</v>
      </c>
      <c r="AC8" s="12">
        <v>24.89</v>
      </c>
      <c r="AD8" s="2">
        <f t="shared" si="2"/>
        <v>0.51000000000000156</v>
      </c>
      <c r="AE8" s="148">
        <f t="shared" si="3"/>
        <v>-8.7614496216645854E-3</v>
      </c>
    </row>
    <row r="9" spans="1:31" x14ac:dyDescent="0.25">
      <c r="B9" s="1">
        <v>42185</v>
      </c>
      <c r="C9" s="7">
        <v>50</v>
      </c>
      <c r="D9" s="47">
        <v>22.94</v>
      </c>
      <c r="E9" s="47">
        <v>0</v>
      </c>
      <c r="F9" s="47">
        <f t="shared" si="1"/>
        <v>1147</v>
      </c>
      <c r="G9" s="1">
        <v>42423</v>
      </c>
      <c r="H9" s="7">
        <v>60</v>
      </c>
      <c r="I9" s="7">
        <v>17.84</v>
      </c>
      <c r="J9" s="7">
        <v>0.02</v>
      </c>
      <c r="K9" s="7">
        <f t="shared" si="0"/>
        <v>1070.3800000000001</v>
      </c>
      <c r="W9" s="143">
        <v>42482</v>
      </c>
      <c r="X9" s="12">
        <v>24.81</v>
      </c>
      <c r="Y9" s="12">
        <v>25.31</v>
      </c>
      <c r="Z9" s="12">
        <v>24.81</v>
      </c>
      <c r="AA9" s="12">
        <v>25.11</v>
      </c>
      <c r="AB9" s="105">
        <v>1327400</v>
      </c>
      <c r="AC9" s="12">
        <v>25.11</v>
      </c>
      <c r="AD9" s="2">
        <f t="shared" si="2"/>
        <v>0.5</v>
      </c>
      <c r="AE9" s="148">
        <f t="shared" si="3"/>
        <v>1.7423014586709806E-2</v>
      </c>
    </row>
    <row r="10" spans="1:31" x14ac:dyDescent="0.25">
      <c r="B10" s="1">
        <v>42209</v>
      </c>
      <c r="C10" s="7">
        <v>50</v>
      </c>
      <c r="D10" s="47">
        <v>19.75</v>
      </c>
      <c r="E10" s="47">
        <v>0</v>
      </c>
      <c r="F10" s="47">
        <f t="shared" si="1"/>
        <v>987.5</v>
      </c>
      <c r="W10" s="143">
        <v>42481</v>
      </c>
      <c r="X10" s="12">
        <v>25.47</v>
      </c>
      <c r="Y10" s="12">
        <v>25.48</v>
      </c>
      <c r="Z10" s="12">
        <v>24.5</v>
      </c>
      <c r="AA10" s="12">
        <v>24.68</v>
      </c>
      <c r="AB10" s="105">
        <v>2149000</v>
      </c>
      <c r="AC10" s="12">
        <v>24.68</v>
      </c>
      <c r="AD10" s="2">
        <f t="shared" si="2"/>
        <v>0.98000000000000043</v>
      </c>
      <c r="AE10" s="148">
        <f t="shared" si="3"/>
        <v>-2.7963765261914131E-2</v>
      </c>
    </row>
    <row r="11" spans="1:31" x14ac:dyDescent="0.25">
      <c r="B11" s="1">
        <v>42212</v>
      </c>
      <c r="C11" s="7">
        <v>30</v>
      </c>
      <c r="D11" s="47">
        <v>19.2</v>
      </c>
      <c r="E11" s="47">
        <v>0</v>
      </c>
      <c r="F11" s="47">
        <f t="shared" si="1"/>
        <v>576</v>
      </c>
      <c r="W11" s="143">
        <v>42480</v>
      </c>
      <c r="X11" s="12">
        <v>24.99</v>
      </c>
      <c r="Y11" s="12">
        <v>25.65</v>
      </c>
      <c r="Z11" s="12">
        <v>24.81</v>
      </c>
      <c r="AA11" s="12">
        <v>25.39</v>
      </c>
      <c r="AB11" s="105">
        <v>1427800</v>
      </c>
      <c r="AC11" s="12">
        <v>25.39</v>
      </c>
      <c r="AD11" s="2">
        <f t="shared" si="2"/>
        <v>0.83999999999999986</v>
      </c>
      <c r="AE11" s="148">
        <f t="shared" si="3"/>
        <v>1.600640256102448E-2</v>
      </c>
    </row>
    <row r="12" spans="1:31" x14ac:dyDescent="0.25">
      <c r="B12" s="1">
        <v>42240</v>
      </c>
      <c r="C12" s="7">
        <v>40</v>
      </c>
      <c r="D12" s="47">
        <v>19.93</v>
      </c>
      <c r="E12" s="47">
        <v>0</v>
      </c>
      <c r="F12" s="47">
        <f t="shared" si="1"/>
        <v>797.2</v>
      </c>
      <c r="W12" s="143">
        <v>42479</v>
      </c>
      <c r="X12" s="12">
        <v>24.76</v>
      </c>
      <c r="Y12" s="12">
        <v>25.24</v>
      </c>
      <c r="Z12" s="12">
        <v>24.73</v>
      </c>
      <c r="AA12" s="12">
        <v>24.99</v>
      </c>
      <c r="AB12" s="105">
        <v>2446800</v>
      </c>
      <c r="AC12" s="12">
        <v>24.99</v>
      </c>
      <c r="AD12" s="2">
        <f t="shared" si="2"/>
        <v>0.50999999999999801</v>
      </c>
      <c r="AE12" s="148">
        <f t="shared" si="3"/>
        <v>1.297122010539109E-2</v>
      </c>
    </row>
    <row r="13" spans="1:31" x14ac:dyDescent="0.25">
      <c r="B13" s="1">
        <v>42261</v>
      </c>
      <c r="C13" s="7">
        <v>120</v>
      </c>
      <c r="D13" s="47">
        <v>18.7</v>
      </c>
      <c r="E13" s="47">
        <v>0</v>
      </c>
      <c r="F13" s="47">
        <f t="shared" si="1"/>
        <v>2244</v>
      </c>
      <c r="W13" s="143">
        <v>42478</v>
      </c>
      <c r="X13" s="12">
        <v>24.29</v>
      </c>
      <c r="Y13" s="12">
        <v>24.67</v>
      </c>
      <c r="Z13" s="12">
        <v>24.19</v>
      </c>
      <c r="AA13" s="12">
        <v>24.67</v>
      </c>
      <c r="AB13" s="105">
        <v>1573200</v>
      </c>
      <c r="AC13" s="12">
        <v>24.67</v>
      </c>
      <c r="AD13" s="2">
        <f t="shared" si="2"/>
        <v>0.48000000000000043</v>
      </c>
      <c r="AE13" s="148">
        <f t="shared" si="3"/>
        <v>6.9387755102041648E-3</v>
      </c>
    </row>
    <row r="14" spans="1:31" x14ac:dyDescent="0.25">
      <c r="B14" s="1">
        <v>42349</v>
      </c>
      <c r="C14" s="7">
        <v>60</v>
      </c>
      <c r="D14" s="47">
        <v>18.04</v>
      </c>
      <c r="E14" s="47">
        <v>0</v>
      </c>
      <c r="F14" s="47">
        <f t="shared" si="1"/>
        <v>1082.3999999999999</v>
      </c>
      <c r="W14" s="143">
        <v>42475</v>
      </c>
      <c r="X14" s="12">
        <v>24.34</v>
      </c>
      <c r="Y14" s="12">
        <v>24.68</v>
      </c>
      <c r="Z14" s="12">
        <v>24.13</v>
      </c>
      <c r="AA14" s="12">
        <v>24.5</v>
      </c>
      <c r="AB14" s="105">
        <v>1793300</v>
      </c>
      <c r="AC14" s="12">
        <v>24.5</v>
      </c>
      <c r="AD14" s="2">
        <f t="shared" si="2"/>
        <v>0.55000000000000071</v>
      </c>
      <c r="AE14" s="148">
        <f t="shared" si="3"/>
        <v>6.5735414954806171E-3</v>
      </c>
    </row>
    <row r="15" spans="1:31" x14ac:dyDescent="0.25">
      <c r="B15" s="1">
        <v>42362</v>
      </c>
      <c r="C15" s="7">
        <v>120</v>
      </c>
      <c r="D15" s="47">
        <v>17.079999999999998</v>
      </c>
      <c r="E15" s="47">
        <v>0</v>
      </c>
      <c r="F15" s="47">
        <f t="shared" si="1"/>
        <v>2049.6</v>
      </c>
      <c r="W15" s="143">
        <v>42474</v>
      </c>
      <c r="X15" s="12">
        <v>25.5</v>
      </c>
      <c r="Y15" s="12">
        <v>25.67</v>
      </c>
      <c r="Z15" s="12">
        <v>24.19</v>
      </c>
      <c r="AA15" s="12">
        <v>24.34</v>
      </c>
      <c r="AB15" s="105">
        <v>3758300</v>
      </c>
      <c r="AC15" s="12">
        <v>24.34</v>
      </c>
      <c r="AD15" s="2">
        <f t="shared" si="2"/>
        <v>1.4800000000000004</v>
      </c>
      <c r="AE15" s="148">
        <f t="shared" si="3"/>
        <v>-2.1310816244471287E-2</v>
      </c>
    </row>
    <row r="16" spans="1:31" x14ac:dyDescent="0.25">
      <c r="B16" s="1">
        <v>42409</v>
      </c>
      <c r="C16" s="7">
        <v>60</v>
      </c>
      <c r="D16" s="47">
        <v>15.45</v>
      </c>
      <c r="E16" s="47">
        <v>0</v>
      </c>
      <c r="F16" s="47">
        <f t="shared" si="1"/>
        <v>927</v>
      </c>
      <c r="W16" s="143">
        <v>42473</v>
      </c>
      <c r="X16" s="12">
        <v>24</v>
      </c>
      <c r="Y16" s="12">
        <v>24.95</v>
      </c>
      <c r="Z16" s="12">
        <v>23.97</v>
      </c>
      <c r="AA16" s="12">
        <v>24.87</v>
      </c>
      <c r="AB16" s="105">
        <v>2224100</v>
      </c>
      <c r="AC16" s="12">
        <v>24.87</v>
      </c>
      <c r="AD16" s="2">
        <f t="shared" si="2"/>
        <v>0.98000000000000043</v>
      </c>
      <c r="AE16" s="148">
        <f t="shared" si="3"/>
        <v>5.1585623678646941E-2</v>
      </c>
    </row>
    <row r="17" spans="1:31" x14ac:dyDescent="0.25">
      <c r="W17" s="143">
        <v>42472</v>
      </c>
      <c r="X17" s="12">
        <v>23.55</v>
      </c>
      <c r="Y17" s="12">
        <v>23.94</v>
      </c>
      <c r="Z17" s="12">
        <v>23.15</v>
      </c>
      <c r="AA17" s="12">
        <v>23.65</v>
      </c>
      <c r="AB17" s="105">
        <v>2351100</v>
      </c>
      <c r="AC17" s="12">
        <v>23.65</v>
      </c>
      <c r="AD17" s="2">
        <f t="shared" si="2"/>
        <v>0.7900000000000027</v>
      </c>
      <c r="AE17" s="148">
        <f t="shared" si="3"/>
        <v>4.2462845010615702E-3</v>
      </c>
    </row>
    <row r="18" spans="1:31" x14ac:dyDescent="0.25">
      <c r="W18" s="143">
        <v>42471</v>
      </c>
      <c r="X18" s="12">
        <v>23.87</v>
      </c>
      <c r="Y18" s="12">
        <v>24.37</v>
      </c>
      <c r="Z18" s="12">
        <v>23.54</v>
      </c>
      <c r="AA18" s="12">
        <v>23.55</v>
      </c>
      <c r="AB18" s="105">
        <v>2615600</v>
      </c>
      <c r="AC18" s="12">
        <v>23.55</v>
      </c>
      <c r="AD18" s="2">
        <f t="shared" si="2"/>
        <v>0.83000000000000185</v>
      </c>
      <c r="AE18" s="148">
        <f t="shared" si="3"/>
        <v>-7.5853350189633018E-3</v>
      </c>
    </row>
    <row r="19" spans="1:31" x14ac:dyDescent="0.25">
      <c r="A19" s="3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650</v>
      </c>
      <c r="I19" s="16"/>
      <c r="J19" s="16"/>
      <c r="K19" s="16">
        <f>SUM(K2:K11)</f>
        <v>12820.86</v>
      </c>
      <c r="L19" s="16"/>
      <c r="M19" s="16"/>
      <c r="W19" s="143">
        <v>42468</v>
      </c>
      <c r="X19" s="12">
        <v>24.52</v>
      </c>
      <c r="Y19" s="12">
        <v>24.6</v>
      </c>
      <c r="Z19" s="12">
        <v>23.55</v>
      </c>
      <c r="AA19" s="12">
        <v>23.73</v>
      </c>
      <c r="AB19" s="105">
        <v>1879400</v>
      </c>
      <c r="AC19" s="12">
        <v>23.73</v>
      </c>
      <c r="AD19" s="2">
        <f t="shared" si="2"/>
        <v>1.0500000000000007</v>
      </c>
      <c r="AE19" s="148">
        <f t="shared" si="3"/>
        <v>-2.8653295128939771E-2</v>
      </c>
    </row>
    <row r="20" spans="1:31" x14ac:dyDescent="0.25">
      <c r="W20" s="143">
        <v>42467</v>
      </c>
      <c r="X20" s="12">
        <v>24.78</v>
      </c>
      <c r="Y20" s="12">
        <v>24.91</v>
      </c>
      <c r="Z20" s="12">
        <v>24.16</v>
      </c>
      <c r="AA20" s="12">
        <v>24.43</v>
      </c>
      <c r="AB20" s="105">
        <v>2677500</v>
      </c>
      <c r="AC20" s="12">
        <v>24.43</v>
      </c>
      <c r="AD20" s="2">
        <f t="shared" si="2"/>
        <v>0.75</v>
      </c>
      <c r="AE20" s="148">
        <f t="shared" si="3"/>
        <v>-2.1625951141369559E-2</v>
      </c>
    </row>
    <row r="21" spans="1:31" x14ac:dyDescent="0.25">
      <c r="B21" s="209" t="s">
        <v>116</v>
      </c>
      <c r="C21" s="209" t="s">
        <v>159</v>
      </c>
      <c r="D21" s="210" t="s">
        <v>158</v>
      </c>
      <c r="E21" s="212" t="s">
        <v>160</v>
      </c>
      <c r="F21" s="212" t="s">
        <v>65</v>
      </c>
      <c r="G21" s="250" t="s">
        <v>164</v>
      </c>
      <c r="H21" s="250" t="s">
        <v>90</v>
      </c>
      <c r="I21" s="250" t="s">
        <v>170</v>
      </c>
      <c r="W21" s="143">
        <v>42466</v>
      </c>
      <c r="X21" s="12">
        <v>24.77</v>
      </c>
      <c r="Y21" s="12">
        <v>25.07</v>
      </c>
      <c r="Z21" s="12">
        <v>24.58</v>
      </c>
      <c r="AA21" s="12">
        <v>24.97</v>
      </c>
      <c r="AB21" s="105">
        <v>1384300</v>
      </c>
      <c r="AC21" s="12">
        <v>24.97</v>
      </c>
      <c r="AD21" s="2">
        <f t="shared" si="2"/>
        <v>0.49000000000000199</v>
      </c>
      <c r="AE21" s="148">
        <f t="shared" si="3"/>
        <v>1.2570965125709543E-2</v>
      </c>
    </row>
    <row r="22" spans="1:31" x14ac:dyDescent="0.25">
      <c r="B22" s="211">
        <v>42349</v>
      </c>
      <c r="C22" s="12">
        <v>60</v>
      </c>
      <c r="D22" s="43">
        <v>17.82</v>
      </c>
      <c r="E22" s="43">
        <v>18.04</v>
      </c>
      <c r="F22" s="43">
        <f>C22*(E22-D22)</f>
        <v>13.199999999999932</v>
      </c>
      <c r="G22" s="43">
        <f>D22*C22</f>
        <v>1069.2</v>
      </c>
      <c r="H22" s="257">
        <f>(E22-D22)/D22</f>
        <v>1.2345679012345616E-2</v>
      </c>
      <c r="I22" s="43"/>
      <c r="W22" s="143">
        <v>42465</v>
      </c>
      <c r="X22" s="12">
        <v>24.86</v>
      </c>
      <c r="Y22" s="12">
        <v>25.06</v>
      </c>
      <c r="Z22" s="12">
        <v>24.61</v>
      </c>
      <c r="AA22" s="12">
        <v>24.66</v>
      </c>
      <c r="AB22" s="105">
        <v>3789200</v>
      </c>
      <c r="AC22" s="12">
        <v>24.66</v>
      </c>
      <c r="AD22" s="2">
        <f t="shared" si="2"/>
        <v>0.44999999999999929</v>
      </c>
      <c r="AE22" s="148">
        <f t="shared" si="3"/>
        <v>-1.0433386837881309E-2</v>
      </c>
    </row>
    <row r="23" spans="1:31" x14ac:dyDescent="0.25">
      <c r="B23" s="211">
        <v>42359</v>
      </c>
      <c r="C23" s="12">
        <v>180</v>
      </c>
      <c r="D23" s="43">
        <v>17.309999999999999</v>
      </c>
      <c r="E23" s="43">
        <v>17.600000000000001</v>
      </c>
      <c r="F23" s="43">
        <f t="shared" ref="F23:F28" si="4">C23*(E23-D23)</f>
        <v>52.200000000000486</v>
      </c>
      <c r="G23" s="43">
        <f t="shared" ref="G23:G29" si="5">D23*C23</f>
        <v>3115.7999999999997</v>
      </c>
      <c r="H23" s="257">
        <f t="shared" ref="H23:H29" si="6">(E23-D23)/D23</f>
        <v>1.6753321779318469E-2</v>
      </c>
      <c r="I23" s="43">
        <v>17.100000000000001</v>
      </c>
      <c r="W23" s="143">
        <v>42464</v>
      </c>
      <c r="X23" s="12">
        <v>25.75</v>
      </c>
      <c r="Y23" s="12">
        <v>25.75</v>
      </c>
      <c r="Z23" s="12">
        <v>24.77</v>
      </c>
      <c r="AA23" s="12">
        <v>24.92</v>
      </c>
      <c r="AB23" s="105">
        <v>3786900</v>
      </c>
      <c r="AC23" s="12">
        <v>24.92</v>
      </c>
      <c r="AD23" s="2">
        <f t="shared" si="2"/>
        <v>0.98000000000000043</v>
      </c>
      <c r="AE23" s="148">
        <f t="shared" si="3"/>
        <v>-3.3359193173002288E-2</v>
      </c>
    </row>
    <row r="24" spans="1:31" ht="12.75" customHeight="1" x14ac:dyDescent="0.25">
      <c r="B24" s="211">
        <v>42369</v>
      </c>
      <c r="C24" s="12">
        <v>120</v>
      </c>
      <c r="D24" s="43">
        <v>17.09</v>
      </c>
      <c r="E24" s="43">
        <v>17.77</v>
      </c>
      <c r="F24" s="43">
        <f t="shared" si="4"/>
        <v>81.599999999999966</v>
      </c>
      <c r="G24" s="43">
        <f t="shared" si="5"/>
        <v>2050.8000000000002</v>
      </c>
      <c r="H24" s="257">
        <f t="shared" si="6"/>
        <v>3.9789350497366864E-2</v>
      </c>
      <c r="I24" s="43"/>
      <c r="W24" s="143">
        <v>42461</v>
      </c>
      <c r="X24" s="12">
        <v>25.29</v>
      </c>
      <c r="Y24" s="12">
        <v>25.87</v>
      </c>
      <c r="Z24" s="12">
        <v>25.1</v>
      </c>
      <c r="AA24" s="12">
        <v>25.78</v>
      </c>
      <c r="AB24" s="105">
        <v>2721800</v>
      </c>
      <c r="AC24" s="12">
        <v>25.78</v>
      </c>
      <c r="AD24" s="2">
        <f t="shared" si="2"/>
        <v>0.76999999999999957</v>
      </c>
      <c r="AE24" s="148">
        <f t="shared" si="3"/>
        <v>1.0188087774294807E-2</v>
      </c>
    </row>
    <row r="25" spans="1:31" x14ac:dyDescent="0.25">
      <c r="B25" s="211">
        <v>42398</v>
      </c>
      <c r="C25" s="12">
        <v>60</v>
      </c>
      <c r="D25" s="43">
        <v>16.61</v>
      </c>
      <c r="E25" s="43">
        <v>17.54</v>
      </c>
      <c r="F25" s="43">
        <f t="shared" si="4"/>
        <v>55.799999999999983</v>
      </c>
      <c r="G25" s="43">
        <f t="shared" si="5"/>
        <v>996.59999999999991</v>
      </c>
      <c r="H25" s="257">
        <f t="shared" si="6"/>
        <v>5.5990367248645381E-2</v>
      </c>
      <c r="I25" s="43"/>
      <c r="W25" s="143">
        <v>42460</v>
      </c>
      <c r="X25" s="12">
        <v>25.24</v>
      </c>
      <c r="Y25" s="12">
        <v>25.83</v>
      </c>
      <c r="Z25" s="12">
        <v>25.23</v>
      </c>
      <c r="AA25" s="12">
        <v>25.52</v>
      </c>
      <c r="AB25" s="105">
        <v>2471500</v>
      </c>
      <c r="AC25" s="12">
        <v>25.52</v>
      </c>
      <c r="AD25" s="2">
        <f t="shared" si="2"/>
        <v>0.59999999999999787</v>
      </c>
      <c r="AE25" s="148">
        <f t="shared" si="3"/>
        <v>9.4936708860757779E-3</v>
      </c>
    </row>
    <row r="26" spans="1:31" x14ac:dyDescent="0.25">
      <c r="B26" s="211">
        <v>42403</v>
      </c>
      <c r="C26" s="12">
        <v>60</v>
      </c>
      <c r="D26" s="43">
        <v>16.61</v>
      </c>
      <c r="E26" s="43">
        <v>18.57</v>
      </c>
      <c r="F26" s="43">
        <f t="shared" si="4"/>
        <v>117.60000000000005</v>
      </c>
      <c r="G26" s="43">
        <f t="shared" si="5"/>
        <v>996.59999999999991</v>
      </c>
      <c r="H26" s="257">
        <f t="shared" si="6"/>
        <v>0.11800120409391938</v>
      </c>
      <c r="I26" s="43"/>
      <c r="W26" s="143">
        <v>42459</v>
      </c>
      <c r="X26" s="12">
        <v>25.63</v>
      </c>
      <c r="Y26" s="12">
        <v>25.8</v>
      </c>
      <c r="Z26" s="12">
        <v>24.99</v>
      </c>
      <c r="AA26" s="12">
        <v>25.28</v>
      </c>
      <c r="AB26" s="105">
        <v>3140300</v>
      </c>
      <c r="AC26" s="12">
        <v>25.28</v>
      </c>
      <c r="AD26" s="2">
        <f t="shared" si="2"/>
        <v>0.81000000000000227</v>
      </c>
      <c r="AE26" s="148">
        <f t="shared" si="3"/>
        <v>-9.7924010967489483E-3</v>
      </c>
    </row>
    <row r="27" spans="1:31" x14ac:dyDescent="0.25">
      <c r="B27" s="211">
        <v>42409</v>
      </c>
      <c r="C27" s="12">
        <v>120</v>
      </c>
      <c r="D27" s="43">
        <v>16.03</v>
      </c>
      <c r="E27" s="43">
        <v>16.21</v>
      </c>
      <c r="F27" s="43">
        <f t="shared" si="4"/>
        <v>21.599999999999966</v>
      </c>
      <c r="G27" s="43">
        <f t="shared" si="5"/>
        <v>1923.6000000000001</v>
      </c>
      <c r="H27" s="257">
        <f t="shared" si="6"/>
        <v>1.1228945726762302E-2</v>
      </c>
      <c r="I27" s="43"/>
      <c r="W27" s="143">
        <v>42458</v>
      </c>
      <c r="X27" s="12">
        <v>24.49</v>
      </c>
      <c r="Y27" s="12">
        <v>25.56</v>
      </c>
      <c r="Z27" s="12">
        <v>24.36</v>
      </c>
      <c r="AA27" s="12">
        <v>25.53</v>
      </c>
      <c r="AB27" s="105">
        <v>4120900</v>
      </c>
      <c r="AC27" s="12">
        <v>25.53</v>
      </c>
      <c r="AD27" s="2">
        <f t="shared" si="2"/>
        <v>1.1999999999999993</v>
      </c>
      <c r="AE27" s="148">
        <f t="shared" si="3"/>
        <v>4.1190864600326282E-2</v>
      </c>
    </row>
    <row r="28" spans="1:31" x14ac:dyDescent="0.25">
      <c r="B28" s="211">
        <v>42416</v>
      </c>
      <c r="C28" s="12">
        <v>60</v>
      </c>
      <c r="D28" s="43">
        <v>15.24</v>
      </c>
      <c r="E28" s="43">
        <v>16.809999999999999</v>
      </c>
      <c r="F28" s="43">
        <f t="shared" si="4"/>
        <v>94.199999999999903</v>
      </c>
      <c r="G28" s="43">
        <f t="shared" si="5"/>
        <v>914.4</v>
      </c>
      <c r="H28" s="257">
        <f t="shared" si="6"/>
        <v>0.10301837270341198</v>
      </c>
      <c r="I28" s="43"/>
      <c r="W28" s="143">
        <v>42457</v>
      </c>
      <c r="X28" s="12">
        <v>24.03</v>
      </c>
      <c r="Y28" s="12">
        <v>24.75</v>
      </c>
      <c r="Z28" s="12">
        <v>23.85</v>
      </c>
      <c r="AA28" s="12">
        <v>24.52</v>
      </c>
      <c r="AB28" s="105">
        <v>3010200</v>
      </c>
      <c r="AC28" s="12">
        <v>24.52</v>
      </c>
      <c r="AD28" s="2">
        <f t="shared" si="2"/>
        <v>0.89999999999999858</v>
      </c>
      <c r="AE28" s="148">
        <f t="shared" si="3"/>
        <v>1.869547154133766E-2</v>
      </c>
    </row>
    <row r="29" spans="1:31" x14ac:dyDescent="0.25">
      <c r="B29" s="211">
        <v>42423</v>
      </c>
      <c r="C29" s="12">
        <v>0</v>
      </c>
      <c r="D29" s="43">
        <v>18.25</v>
      </c>
      <c r="E29" s="43">
        <v>18.25</v>
      </c>
      <c r="F29" s="43">
        <v>155.9</v>
      </c>
      <c r="G29" s="43">
        <f t="shared" si="5"/>
        <v>0</v>
      </c>
      <c r="H29" s="257">
        <f t="shared" si="6"/>
        <v>0</v>
      </c>
      <c r="I29" s="43"/>
      <c r="W29" s="143">
        <v>42453</v>
      </c>
      <c r="X29" s="12">
        <v>24.25</v>
      </c>
      <c r="Y29" s="12">
        <v>24.26</v>
      </c>
      <c r="Z29" s="12">
        <v>23.62</v>
      </c>
      <c r="AA29" s="12">
        <v>24.07</v>
      </c>
      <c r="AB29" s="105">
        <v>1899800</v>
      </c>
      <c r="AC29" s="12">
        <v>24.07</v>
      </c>
      <c r="AD29" s="2">
        <f t="shared" si="2"/>
        <v>0.64000000000000057</v>
      </c>
      <c r="AE29" s="148">
        <f t="shared" si="3"/>
        <v>-1.1904761904761862E-2</v>
      </c>
    </row>
    <row r="30" spans="1:31" x14ac:dyDescent="0.25">
      <c r="B30" s="211"/>
      <c r="C30" s="12"/>
      <c r="D30" s="43"/>
      <c r="E30" s="43"/>
      <c r="F30" s="43"/>
      <c r="G30" s="43"/>
      <c r="H30" s="257"/>
      <c r="I30" s="43"/>
      <c r="W30" s="143">
        <v>42452</v>
      </c>
      <c r="X30" s="12">
        <v>24.52</v>
      </c>
      <c r="Y30" s="12">
        <v>24.67</v>
      </c>
      <c r="Z30" s="12">
        <v>24.28</v>
      </c>
      <c r="AA30" s="12">
        <v>24.36</v>
      </c>
      <c r="AB30" s="105">
        <v>1329600</v>
      </c>
      <c r="AC30" s="12">
        <v>24.36</v>
      </c>
      <c r="AD30" s="2">
        <f t="shared" si="2"/>
        <v>0.39000000000000057</v>
      </c>
      <c r="AE30" s="148">
        <f t="shared" si="3"/>
        <v>-1.4563106796116498E-2</v>
      </c>
    </row>
    <row r="31" spans="1:31" x14ac:dyDescent="0.25">
      <c r="B31" s="211"/>
      <c r="C31" s="12"/>
      <c r="D31" s="43"/>
      <c r="E31" s="43"/>
      <c r="F31" s="43"/>
      <c r="G31" s="43"/>
      <c r="H31" s="257"/>
      <c r="I31" s="43"/>
      <c r="W31" s="143">
        <v>42451</v>
      </c>
      <c r="X31" s="12">
        <v>24.67</v>
      </c>
      <c r="Y31" s="12">
        <v>24.89</v>
      </c>
      <c r="Z31" s="12">
        <v>24.38</v>
      </c>
      <c r="AA31" s="12">
        <v>24.72</v>
      </c>
      <c r="AB31" s="105">
        <v>1134100</v>
      </c>
      <c r="AC31" s="12">
        <v>24.72</v>
      </c>
      <c r="AD31" s="2">
        <f t="shared" si="2"/>
        <v>0.51000000000000156</v>
      </c>
      <c r="AE31" s="148">
        <f t="shared" si="3"/>
        <v>-4.4301248489729828E-3</v>
      </c>
    </row>
    <row r="32" spans="1:31" x14ac:dyDescent="0.25">
      <c r="B32" s="211"/>
      <c r="C32" s="12"/>
      <c r="D32" s="43"/>
      <c r="E32" s="43"/>
      <c r="F32" s="43"/>
      <c r="G32" s="43"/>
      <c r="H32" s="257"/>
      <c r="I32" s="43"/>
      <c r="W32" s="143">
        <v>42450</v>
      </c>
      <c r="X32" s="12">
        <v>24.88</v>
      </c>
      <c r="Y32" s="12">
        <v>25.02</v>
      </c>
      <c r="Z32" s="12">
        <v>24.55</v>
      </c>
      <c r="AA32" s="12">
        <v>24.83</v>
      </c>
      <c r="AB32" s="105">
        <v>1254300</v>
      </c>
      <c r="AC32" s="12">
        <v>24.83</v>
      </c>
      <c r="AD32" s="2">
        <f t="shared" si="2"/>
        <v>0.46999999999999886</v>
      </c>
      <c r="AE32" s="148">
        <f t="shared" si="3"/>
        <v>-6.4025610244097253E-3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43">
        <v>42447</v>
      </c>
      <c r="X33" s="12">
        <v>24.98</v>
      </c>
      <c r="Y33" s="12">
        <v>25.27</v>
      </c>
      <c r="Z33" s="12">
        <v>24.86</v>
      </c>
      <c r="AA33" s="12">
        <v>24.99</v>
      </c>
      <c r="AB33" s="105">
        <v>2348600</v>
      </c>
      <c r="AC33" s="12">
        <v>24.99</v>
      </c>
      <c r="AD33" s="2">
        <f t="shared" si="2"/>
        <v>0.41000000000000014</v>
      </c>
      <c r="AE33" s="148">
        <f t="shared" si="3"/>
        <v>5.2292839903458344E-3</v>
      </c>
    </row>
    <row r="34" spans="2:31" x14ac:dyDescent="0.25">
      <c r="B34" s="211"/>
      <c r="C34" s="12"/>
      <c r="D34" s="43"/>
      <c r="E34" s="43"/>
      <c r="F34" s="43"/>
      <c r="G34" s="43"/>
      <c r="H34" s="257"/>
      <c r="I34" s="43"/>
      <c r="W34" s="143">
        <v>42446</v>
      </c>
      <c r="X34" s="12">
        <v>24.39</v>
      </c>
      <c r="Y34" s="12">
        <v>25.19</v>
      </c>
      <c r="Z34" s="12">
        <v>24.1</v>
      </c>
      <c r="AA34" s="12">
        <v>24.86</v>
      </c>
      <c r="AB34" s="105">
        <v>3314200</v>
      </c>
      <c r="AC34" s="12">
        <v>24.86</v>
      </c>
      <c r="AD34" s="2">
        <f t="shared" si="2"/>
        <v>1.0899999999999999</v>
      </c>
      <c r="AE34" s="148">
        <f t="shared" si="3"/>
        <v>2.9399585921325189E-2</v>
      </c>
    </row>
    <row r="35" spans="2:31" x14ac:dyDescent="0.25">
      <c r="B35" s="211"/>
      <c r="C35" s="12"/>
      <c r="D35" s="43"/>
      <c r="E35" s="43"/>
      <c r="F35" s="43"/>
      <c r="G35" s="43"/>
      <c r="H35" s="257"/>
      <c r="I35" s="43"/>
      <c r="W35" s="143">
        <v>42445</v>
      </c>
      <c r="X35" s="12">
        <v>24.06</v>
      </c>
      <c r="Y35" s="12">
        <v>24.28</v>
      </c>
      <c r="Z35" s="12">
        <v>23.67</v>
      </c>
      <c r="AA35" s="12">
        <v>24.15</v>
      </c>
      <c r="AB35" s="105">
        <v>1921300</v>
      </c>
      <c r="AC35" s="12">
        <v>24.15</v>
      </c>
      <c r="AD35" s="2">
        <f t="shared" si="2"/>
        <v>0.60999999999999943</v>
      </c>
      <c r="AE35" s="148">
        <f t="shared" si="3"/>
        <v>-2.0661157024793875E-3</v>
      </c>
    </row>
    <row r="36" spans="2:31" x14ac:dyDescent="0.25">
      <c r="B36" s="211"/>
      <c r="C36" s="12"/>
      <c r="D36" s="43"/>
      <c r="E36" s="43"/>
      <c r="F36" s="43"/>
      <c r="G36" s="43"/>
      <c r="H36" s="257"/>
      <c r="I36" s="43"/>
      <c r="W36" s="143">
        <v>42444</v>
      </c>
      <c r="X36" s="12">
        <v>23.97</v>
      </c>
      <c r="Y36" s="12">
        <v>24.27</v>
      </c>
      <c r="Z36" s="12">
        <v>23.78</v>
      </c>
      <c r="AA36" s="12">
        <v>24.2</v>
      </c>
      <c r="AB36" s="105">
        <v>2376000</v>
      </c>
      <c r="AC36" s="12">
        <v>24.2</v>
      </c>
      <c r="AD36" s="2">
        <f t="shared" si="2"/>
        <v>0.48999999999999844</v>
      </c>
      <c r="AE36" s="148">
        <f t="shared" si="3"/>
        <v>5.4009140008308698E-3</v>
      </c>
    </row>
    <row r="37" spans="2:31" x14ac:dyDescent="0.25">
      <c r="B37" s="211"/>
      <c r="C37" s="12"/>
      <c r="D37" s="43"/>
      <c r="E37" s="43"/>
      <c r="F37" s="43"/>
      <c r="G37" s="43"/>
      <c r="H37" s="257"/>
      <c r="I37" s="43"/>
      <c r="W37" s="143">
        <v>42443</v>
      </c>
      <c r="X37" s="12">
        <v>23.9</v>
      </c>
      <c r="Y37" s="12">
        <v>24.12</v>
      </c>
      <c r="Z37" s="12">
        <v>23.68</v>
      </c>
      <c r="AA37" s="12">
        <v>24.07</v>
      </c>
      <c r="AB37" s="105">
        <v>1602600</v>
      </c>
      <c r="AC37" s="12">
        <v>24.07</v>
      </c>
      <c r="AD37" s="2">
        <f t="shared" si="2"/>
        <v>0.44000000000000128</v>
      </c>
      <c r="AE37" s="148">
        <f t="shared" si="3"/>
        <v>1.6645859342487856E-3</v>
      </c>
    </row>
    <row r="38" spans="2:31" x14ac:dyDescent="0.25">
      <c r="B38" s="211"/>
      <c r="C38" s="12"/>
      <c r="D38" s="43"/>
      <c r="E38" s="43"/>
      <c r="F38" s="43"/>
      <c r="G38" s="43"/>
      <c r="H38" s="257"/>
      <c r="I38" s="43"/>
      <c r="W38" s="143">
        <v>42440</v>
      </c>
      <c r="X38" s="12">
        <v>23.29</v>
      </c>
      <c r="Y38" s="12">
        <v>24.18</v>
      </c>
      <c r="Z38" s="12">
        <v>23.16</v>
      </c>
      <c r="AA38" s="12">
        <v>24.03</v>
      </c>
      <c r="AB38" s="105">
        <v>1800700</v>
      </c>
      <c r="AC38" s="12">
        <v>24.03</v>
      </c>
      <c r="AD38" s="2">
        <f t="shared" si="2"/>
        <v>1.0199999999999996</v>
      </c>
      <c r="AE38" s="148">
        <f t="shared" si="3"/>
        <v>3.8461538461538547E-2</v>
      </c>
    </row>
    <row r="39" spans="2:31" x14ac:dyDescent="0.25">
      <c r="B39" s="211"/>
      <c r="C39" s="12"/>
      <c r="D39" s="43"/>
      <c r="E39" s="43"/>
      <c r="F39" s="43"/>
      <c r="G39" s="43"/>
      <c r="H39" s="257"/>
      <c r="I39" s="43"/>
      <c r="W39" s="143">
        <v>42439</v>
      </c>
      <c r="X39" s="12">
        <v>23.43</v>
      </c>
      <c r="Y39" s="12">
        <v>23.7</v>
      </c>
      <c r="Z39" s="12">
        <v>22.83</v>
      </c>
      <c r="AA39" s="12">
        <v>23.14</v>
      </c>
      <c r="AB39" s="105">
        <v>1983700</v>
      </c>
      <c r="AC39" s="12">
        <v>23.14</v>
      </c>
      <c r="AD39" s="2">
        <f t="shared" si="2"/>
        <v>0.87000000000000099</v>
      </c>
      <c r="AE39" s="148">
        <f t="shared" si="3"/>
        <v>-6.8669527896996208E-3</v>
      </c>
    </row>
    <row r="40" spans="2:31" x14ac:dyDescent="0.25">
      <c r="B40" s="211"/>
      <c r="C40" s="12"/>
      <c r="D40" s="43"/>
      <c r="E40" s="43"/>
      <c r="F40" s="43"/>
      <c r="G40" s="43"/>
      <c r="H40" s="257"/>
      <c r="I40" s="43"/>
      <c r="W40" s="143">
        <v>42438</v>
      </c>
      <c r="X40" s="12">
        <v>23.46</v>
      </c>
      <c r="Y40" s="12">
        <v>23.54</v>
      </c>
      <c r="Z40" s="12">
        <v>22.89</v>
      </c>
      <c r="AA40" s="12">
        <v>23.3</v>
      </c>
      <c r="AB40" s="105">
        <v>1949100</v>
      </c>
      <c r="AC40" s="12">
        <v>23.3</v>
      </c>
      <c r="AD40" s="2">
        <f t="shared" si="2"/>
        <v>0.64999999999999858</v>
      </c>
      <c r="AE40" s="148">
        <f t="shared" si="3"/>
        <v>1.7196904557179593E-3</v>
      </c>
    </row>
    <row r="41" spans="2:31" x14ac:dyDescent="0.25">
      <c r="B41" s="211"/>
      <c r="C41" s="12"/>
      <c r="D41" s="43"/>
      <c r="E41" s="43"/>
      <c r="F41" s="43"/>
      <c r="G41" s="43"/>
      <c r="H41" s="257"/>
      <c r="I41" s="43"/>
      <c r="W41" s="143">
        <v>42437</v>
      </c>
      <c r="X41" s="12">
        <v>23.38</v>
      </c>
      <c r="Y41" s="12">
        <v>23.65</v>
      </c>
      <c r="Z41" s="12">
        <v>23.09</v>
      </c>
      <c r="AA41" s="12">
        <v>23.26</v>
      </c>
      <c r="AB41" s="105">
        <v>1359100</v>
      </c>
      <c r="AC41" s="12">
        <v>23.26</v>
      </c>
      <c r="AD41" s="2">
        <f t="shared" si="2"/>
        <v>0.55999999999999872</v>
      </c>
      <c r="AE41" s="148">
        <f t="shared" si="3"/>
        <v>-1.2733446519524461E-2</v>
      </c>
    </row>
    <row r="42" spans="2:31" x14ac:dyDescent="0.25">
      <c r="B42" s="211"/>
      <c r="C42" s="12"/>
      <c r="D42" s="43"/>
      <c r="E42" s="43"/>
      <c r="F42" s="43"/>
      <c r="G42" s="43"/>
      <c r="H42" s="257"/>
      <c r="I42" s="43"/>
      <c r="W42" s="143">
        <v>42436</v>
      </c>
      <c r="X42" s="12">
        <v>23.21</v>
      </c>
      <c r="Y42" s="12">
        <v>23.67</v>
      </c>
      <c r="Z42" s="12">
        <v>23.13</v>
      </c>
      <c r="AA42" s="12">
        <v>23.56</v>
      </c>
      <c r="AB42" s="105">
        <v>1784200</v>
      </c>
      <c r="AC42" s="12">
        <v>23.56</v>
      </c>
      <c r="AD42" s="2">
        <f t="shared" si="2"/>
        <v>0.5400000000000027</v>
      </c>
      <c r="AE42" s="148">
        <f t="shared" si="3"/>
        <v>1.2027491408934665E-2</v>
      </c>
    </row>
    <row r="43" spans="2:31" x14ac:dyDescent="0.25">
      <c r="B43" s="211"/>
      <c r="C43" s="12"/>
      <c r="D43" s="43"/>
      <c r="E43" s="43"/>
      <c r="F43" s="43"/>
      <c r="G43" s="43"/>
      <c r="H43" s="257"/>
      <c r="I43" s="43"/>
      <c r="O43" s="37"/>
      <c r="W43" s="143">
        <v>42433</v>
      </c>
      <c r="X43" s="12">
        <v>23.03</v>
      </c>
      <c r="Y43" s="12">
        <v>23.91</v>
      </c>
      <c r="Z43" s="12">
        <v>22.86</v>
      </c>
      <c r="AA43" s="12">
        <v>23.28</v>
      </c>
      <c r="AB43" s="105">
        <v>3518500</v>
      </c>
      <c r="AC43" s="12">
        <v>23.28</v>
      </c>
      <c r="AD43" s="2">
        <f t="shared" si="2"/>
        <v>1.0500000000000007</v>
      </c>
      <c r="AE43" s="148">
        <f t="shared" si="3"/>
        <v>9.1027308192457301E-3</v>
      </c>
    </row>
    <row r="44" spans="2:31" ht="20.25" thickBot="1" x14ac:dyDescent="0.35">
      <c r="O44" s="427" t="s">
        <v>78</v>
      </c>
      <c r="P44" s="427"/>
      <c r="T44" s="101" t="s">
        <v>115</v>
      </c>
      <c r="W44" s="143">
        <v>42432</v>
      </c>
      <c r="X44" s="12">
        <v>22.57</v>
      </c>
      <c r="Y44" s="12">
        <v>23.22</v>
      </c>
      <c r="Z44" s="12">
        <v>22.48</v>
      </c>
      <c r="AA44" s="12">
        <v>23.07</v>
      </c>
      <c r="AB44" s="105">
        <v>4064100</v>
      </c>
      <c r="AC44" s="12">
        <v>23.07</v>
      </c>
      <c r="AD44" s="2">
        <f t="shared" si="2"/>
        <v>0.73999999999999844</v>
      </c>
      <c r="AE44" s="148">
        <f t="shared" si="3"/>
        <v>2.2606382978723527E-2</v>
      </c>
    </row>
    <row r="45" spans="2:31" ht="15.75" thickTop="1" x14ac:dyDescent="0.25">
      <c r="O45" s="93">
        <v>1.1000000000000001</v>
      </c>
      <c r="P45" s="93">
        <f>O45*$Q$4</f>
        <v>27.632000000000005</v>
      </c>
      <c r="Q45" s="2"/>
      <c r="T45" s="138" t="s">
        <v>100</v>
      </c>
      <c r="U45" s="108">
        <v>25.59</v>
      </c>
      <c r="W45" s="143">
        <v>42431</v>
      </c>
      <c r="X45" s="12">
        <v>22.03</v>
      </c>
      <c r="Y45" s="12">
        <v>22.68</v>
      </c>
      <c r="Z45" s="12">
        <v>21.68</v>
      </c>
      <c r="AA45" s="12">
        <v>22.56</v>
      </c>
      <c r="AB45" s="105">
        <v>6998000</v>
      </c>
      <c r="AC45" s="12">
        <v>22.56</v>
      </c>
      <c r="AD45" s="2">
        <f t="shared" si="2"/>
        <v>1</v>
      </c>
      <c r="AE45" s="148">
        <f t="shared" si="3"/>
        <v>2.592087312414737E-2</v>
      </c>
    </row>
    <row r="46" spans="2:31" x14ac:dyDescent="0.25">
      <c r="O46" s="93">
        <v>1.0900000000000001</v>
      </c>
      <c r="P46" s="93">
        <f t="shared" ref="P46:P65" si="7">O46*$Q$4</f>
        <v>27.380800000000004</v>
      </c>
      <c r="Q46" s="2"/>
      <c r="T46" s="103" t="s">
        <v>101</v>
      </c>
      <c r="U46" s="98">
        <v>25.6</v>
      </c>
      <c r="W46" s="143">
        <v>42430</v>
      </c>
      <c r="X46" s="12">
        <v>20.92</v>
      </c>
      <c r="Y46" s="12">
        <v>22.25</v>
      </c>
      <c r="Z46" s="12">
        <v>20.36</v>
      </c>
      <c r="AA46" s="12">
        <v>21.99</v>
      </c>
      <c r="AB46" s="105">
        <v>13156500</v>
      </c>
      <c r="AC46" s="12">
        <v>21.99</v>
      </c>
      <c r="AD46" s="2">
        <f t="shared" si="2"/>
        <v>1.8900000000000006</v>
      </c>
      <c r="AE46" s="148">
        <f t="shared" si="3"/>
        <v>0.10948536831483335</v>
      </c>
    </row>
    <row r="47" spans="2:31" x14ac:dyDescent="0.25">
      <c r="O47" s="93">
        <v>1.08</v>
      </c>
      <c r="P47" s="93">
        <f t="shared" si="7"/>
        <v>27.129600000000003</v>
      </c>
      <c r="Q47" s="2"/>
      <c r="T47" s="103" t="s">
        <v>102</v>
      </c>
      <c r="U47" s="98" t="s">
        <v>368</v>
      </c>
      <c r="W47" s="143">
        <v>42429</v>
      </c>
      <c r="X47" s="12">
        <v>19.59</v>
      </c>
      <c r="Y47" s="12">
        <v>20.36</v>
      </c>
      <c r="Z47" s="12">
        <v>19.329999999999998</v>
      </c>
      <c r="AA47" s="12">
        <v>19.82</v>
      </c>
      <c r="AB47" s="105">
        <v>5853100</v>
      </c>
      <c r="AC47" s="12">
        <v>19.82</v>
      </c>
      <c r="AD47" s="2">
        <f t="shared" si="2"/>
        <v>1.0300000000000011</v>
      </c>
      <c r="AE47" s="148">
        <f t="shared" si="3"/>
        <v>1.3292433537832382E-2</v>
      </c>
    </row>
    <row r="48" spans="2:31" x14ac:dyDescent="0.25">
      <c r="O48" s="93">
        <v>1.07</v>
      </c>
      <c r="P48" s="93">
        <f t="shared" si="7"/>
        <v>26.878400000000003</v>
      </c>
      <c r="Q48" s="2"/>
      <c r="T48" s="103" t="s">
        <v>103</v>
      </c>
      <c r="U48" s="98" t="s">
        <v>369</v>
      </c>
      <c r="W48" s="143">
        <v>42426</v>
      </c>
      <c r="X48" s="12">
        <v>19.61</v>
      </c>
      <c r="Y48" s="12">
        <v>19.75</v>
      </c>
      <c r="Z48" s="12">
        <v>19.239999999999998</v>
      </c>
      <c r="AA48" s="12">
        <v>19.559999999999999</v>
      </c>
      <c r="AB48" s="105">
        <v>2594400</v>
      </c>
      <c r="AC48" s="12">
        <v>19.559999999999999</v>
      </c>
      <c r="AD48" s="2">
        <f t="shared" si="2"/>
        <v>0.51000000000000156</v>
      </c>
      <c r="AE48" s="148">
        <f t="shared" si="3"/>
        <v>4.6224961479197635E-3</v>
      </c>
    </row>
    <row r="49" spans="15:31" x14ac:dyDescent="0.25">
      <c r="O49" s="93">
        <v>1.06</v>
      </c>
      <c r="P49" s="93">
        <f t="shared" si="7"/>
        <v>26.627200000000002</v>
      </c>
      <c r="Q49" s="2"/>
      <c r="T49" s="103" t="s">
        <v>104</v>
      </c>
      <c r="U49" s="98">
        <v>28.13</v>
      </c>
      <c r="W49" s="143">
        <v>42425</v>
      </c>
      <c r="X49" s="12">
        <v>18.98</v>
      </c>
      <c r="Y49" s="12">
        <v>19.52</v>
      </c>
      <c r="Z49" s="12">
        <v>18.600000000000001</v>
      </c>
      <c r="AA49" s="12">
        <v>19.47</v>
      </c>
      <c r="AB49" s="105">
        <v>1938600</v>
      </c>
      <c r="AC49" s="12">
        <v>19.47</v>
      </c>
      <c r="AD49" s="2">
        <f t="shared" si="2"/>
        <v>0.91999999999999815</v>
      </c>
      <c r="AE49" s="148">
        <f t="shared" si="3"/>
        <v>2.4736842105263168E-2</v>
      </c>
    </row>
    <row r="50" spans="15:31" x14ac:dyDescent="0.25">
      <c r="O50" s="93">
        <v>1.05</v>
      </c>
      <c r="P50" s="93">
        <f t="shared" si="7"/>
        <v>26.376000000000001</v>
      </c>
      <c r="Q50" s="2"/>
      <c r="T50" s="103" t="s">
        <v>105</v>
      </c>
      <c r="U50" s="98">
        <v>1.3846799999999999</v>
      </c>
      <c r="W50" s="143">
        <v>42424</v>
      </c>
      <c r="X50" s="12">
        <v>18</v>
      </c>
      <c r="Y50" s="12">
        <v>19.149999999999999</v>
      </c>
      <c r="Z50" s="12">
        <v>17.829999999999998</v>
      </c>
      <c r="AA50" s="12">
        <v>19</v>
      </c>
      <c r="AB50" s="105">
        <v>3358900</v>
      </c>
      <c r="AC50" s="12">
        <v>19</v>
      </c>
      <c r="AD50" s="2">
        <f t="shared" si="2"/>
        <v>1.3200000000000003</v>
      </c>
      <c r="AE50" s="148">
        <f t="shared" si="3"/>
        <v>4.1095890410958846E-2</v>
      </c>
    </row>
    <row r="51" spans="15:31" x14ac:dyDescent="0.25">
      <c r="O51" s="93">
        <v>1.04</v>
      </c>
      <c r="P51" s="93">
        <f t="shared" si="7"/>
        <v>26.1248</v>
      </c>
      <c r="Q51" s="2"/>
      <c r="T51" s="103" t="s">
        <v>106</v>
      </c>
      <c r="U51" s="98" t="s">
        <v>253</v>
      </c>
      <c r="W51" s="143">
        <v>42423</v>
      </c>
      <c r="X51" s="12">
        <v>17.8</v>
      </c>
      <c r="Y51" s="12">
        <v>18.73</v>
      </c>
      <c r="Z51" s="12">
        <v>17.600000000000001</v>
      </c>
      <c r="AA51" s="12">
        <v>18.25</v>
      </c>
      <c r="AB51" s="105">
        <v>3344200</v>
      </c>
      <c r="AC51" s="12">
        <v>18.25</v>
      </c>
      <c r="AD51" s="2">
        <f t="shared" si="2"/>
        <v>1.129999999999999</v>
      </c>
      <c r="AE51" s="148">
        <f t="shared" si="3"/>
        <v>3.1656302996042829E-2</v>
      </c>
    </row>
    <row r="52" spans="15:31" x14ac:dyDescent="0.25">
      <c r="O52" s="93">
        <v>1.03</v>
      </c>
      <c r="P52" s="93">
        <f t="shared" si="7"/>
        <v>25.873600000000003</v>
      </c>
      <c r="Q52" s="2"/>
      <c r="T52" s="103"/>
      <c r="U52" s="98"/>
      <c r="W52" s="143">
        <v>42422</v>
      </c>
      <c r="X52" s="12">
        <v>17.190000000000001</v>
      </c>
      <c r="Y52" s="12">
        <v>17.899999999999999</v>
      </c>
      <c r="Z52" s="12">
        <v>17.190000000000001</v>
      </c>
      <c r="AA52" s="12">
        <v>17.690000000000001</v>
      </c>
      <c r="AB52" s="105">
        <v>2137500</v>
      </c>
      <c r="AC52" s="12">
        <v>17.690000000000001</v>
      </c>
      <c r="AD52" s="2">
        <f t="shared" si="2"/>
        <v>0.7099999999999973</v>
      </c>
      <c r="AE52" s="148">
        <f t="shared" si="3"/>
        <v>3.9976484420928937E-2</v>
      </c>
    </row>
    <row r="53" spans="15:31" x14ac:dyDescent="0.25">
      <c r="O53" s="93">
        <v>1.02</v>
      </c>
      <c r="P53" s="93">
        <f t="shared" si="7"/>
        <v>25.622400000000003</v>
      </c>
      <c r="Q53" s="2"/>
      <c r="T53" s="103" t="s">
        <v>107</v>
      </c>
      <c r="U53" s="98" t="s">
        <v>370</v>
      </c>
      <c r="W53" s="143">
        <v>42419</v>
      </c>
      <c r="X53" s="12">
        <v>16.79</v>
      </c>
      <c r="Y53" s="12">
        <v>17.04</v>
      </c>
      <c r="Z53" s="12">
        <v>16.41</v>
      </c>
      <c r="AA53" s="12">
        <v>17.010000000000002</v>
      </c>
      <c r="AB53" s="105">
        <v>1766600</v>
      </c>
      <c r="AC53" s="12">
        <v>17.010000000000002</v>
      </c>
      <c r="AD53" s="2">
        <f t="shared" si="2"/>
        <v>0.62999999999999901</v>
      </c>
      <c r="AE53" s="148">
        <f t="shared" si="3"/>
        <v>-5.8754406580485696E-4</v>
      </c>
    </row>
    <row r="54" spans="15:31" x14ac:dyDescent="0.25">
      <c r="O54" s="93">
        <v>1.01</v>
      </c>
      <c r="P54" s="93">
        <f t="shared" si="7"/>
        <v>25.371200000000002</v>
      </c>
      <c r="Q54" s="2"/>
      <c r="T54" s="103" t="s">
        <v>108</v>
      </c>
      <c r="U54" s="98" t="s">
        <v>371</v>
      </c>
      <c r="W54" s="143">
        <v>42418</v>
      </c>
      <c r="X54" s="12">
        <v>17.260000000000002</v>
      </c>
      <c r="Y54" s="12">
        <v>17.329999999999998</v>
      </c>
      <c r="Z54" s="12">
        <v>16.809999999999999</v>
      </c>
      <c r="AA54" s="12">
        <v>17.02</v>
      </c>
      <c r="AB54" s="105">
        <v>1577000</v>
      </c>
      <c r="AC54" s="12">
        <v>17.02</v>
      </c>
      <c r="AD54" s="2">
        <f t="shared" si="2"/>
        <v>0.51999999999999957</v>
      </c>
      <c r="AE54" s="148">
        <f t="shared" si="3"/>
        <v>-2.5200458190148933E-2</v>
      </c>
    </row>
    <row r="55" spans="15:31" x14ac:dyDescent="0.25">
      <c r="O55" s="93">
        <v>1</v>
      </c>
      <c r="P55" s="93">
        <f t="shared" si="7"/>
        <v>25.12</v>
      </c>
      <c r="Q55" s="2"/>
      <c r="T55" s="103" t="s">
        <v>109</v>
      </c>
      <c r="U55" s="100">
        <v>2842179</v>
      </c>
      <c r="W55" s="143">
        <v>42417</v>
      </c>
      <c r="X55" s="12">
        <v>16.98</v>
      </c>
      <c r="Y55" s="12">
        <v>17.46</v>
      </c>
      <c r="Z55" s="12">
        <v>16.87</v>
      </c>
      <c r="AA55" s="12">
        <v>17.46</v>
      </c>
      <c r="AB55" s="105">
        <v>2373000</v>
      </c>
      <c r="AC55" s="12">
        <v>17.46</v>
      </c>
      <c r="AD55" s="2">
        <f t="shared" si="2"/>
        <v>0.58999999999999986</v>
      </c>
      <c r="AE55" s="148">
        <f t="shared" si="3"/>
        <v>4.3634190077704638E-2</v>
      </c>
    </row>
    <row r="56" spans="15:31" x14ac:dyDescent="0.25">
      <c r="O56" s="93">
        <v>0.99</v>
      </c>
      <c r="P56" s="93">
        <f t="shared" si="7"/>
        <v>24.8688</v>
      </c>
      <c r="Q56" s="2"/>
      <c r="T56" s="103" t="s">
        <v>112</v>
      </c>
      <c r="U56" s="100">
        <v>2587890</v>
      </c>
      <c r="W56" s="143">
        <v>42416</v>
      </c>
      <c r="X56" s="12">
        <v>16.39</v>
      </c>
      <c r="Y56" s="12">
        <v>16.84</v>
      </c>
      <c r="Z56" s="12">
        <v>16.149999999999999</v>
      </c>
      <c r="AA56" s="12">
        <v>16.73</v>
      </c>
      <c r="AB56" s="105">
        <v>1301100</v>
      </c>
      <c r="AC56" s="12">
        <v>16.73</v>
      </c>
      <c r="AD56" s="2">
        <f t="shared" si="2"/>
        <v>0.69000000000000128</v>
      </c>
      <c r="AE56" s="148">
        <f t="shared" si="3"/>
        <v>4.0422885572139355E-2</v>
      </c>
    </row>
    <row r="57" spans="15:31" x14ac:dyDescent="0.25">
      <c r="O57" s="93">
        <v>0.98</v>
      </c>
      <c r="P57" s="93">
        <f t="shared" si="7"/>
        <v>24.617599999999999</v>
      </c>
      <c r="Q57" s="2"/>
      <c r="T57" s="103" t="s">
        <v>110</v>
      </c>
      <c r="U57" s="98" t="s">
        <v>372</v>
      </c>
      <c r="W57" s="143">
        <v>42412</v>
      </c>
      <c r="X57" s="12">
        <v>15.73</v>
      </c>
      <c r="Y57" s="12">
        <v>16.16</v>
      </c>
      <c r="Z57" s="12">
        <v>15.41</v>
      </c>
      <c r="AA57" s="12">
        <v>16.079999999999998</v>
      </c>
      <c r="AB57" s="105">
        <v>1019400</v>
      </c>
      <c r="AC57" s="12">
        <v>16.079999999999998</v>
      </c>
      <c r="AD57" s="2">
        <f t="shared" si="2"/>
        <v>0.75</v>
      </c>
      <c r="AE57" s="148">
        <f t="shared" si="3"/>
        <v>3.7419354838709618E-2</v>
      </c>
    </row>
    <row r="58" spans="15:31" x14ac:dyDescent="0.25">
      <c r="O58" s="93">
        <v>0.97</v>
      </c>
      <c r="P58" s="93">
        <f t="shared" si="7"/>
        <v>24.366399999999999</v>
      </c>
      <c r="T58" s="103" t="s">
        <v>113</v>
      </c>
      <c r="U58" s="98">
        <v>39.07</v>
      </c>
      <c r="W58" s="143">
        <v>42411</v>
      </c>
      <c r="X58" s="12">
        <v>15.77</v>
      </c>
      <c r="Y58" s="12">
        <v>15.99</v>
      </c>
      <c r="Z58" s="12">
        <v>15.21</v>
      </c>
      <c r="AA58" s="12">
        <v>15.5</v>
      </c>
      <c r="AB58" s="105">
        <v>1553300</v>
      </c>
      <c r="AC58" s="12">
        <v>15.5</v>
      </c>
      <c r="AD58" s="2">
        <f t="shared" si="2"/>
        <v>0.77999999999999936</v>
      </c>
      <c r="AE58" s="148">
        <f t="shared" si="3"/>
        <v>-2.3929471032745675E-2</v>
      </c>
    </row>
    <row r="59" spans="15:31" x14ac:dyDescent="0.25">
      <c r="O59" s="93">
        <v>0.96</v>
      </c>
      <c r="P59" s="93">
        <f t="shared" si="7"/>
        <v>24.115200000000002</v>
      </c>
      <c r="T59" s="103" t="s">
        <v>114</v>
      </c>
      <c r="U59" s="98">
        <v>0.64</v>
      </c>
      <c r="W59" s="143">
        <v>42410</v>
      </c>
      <c r="X59" s="12">
        <v>15.66</v>
      </c>
      <c r="Y59" s="12">
        <v>16.760000000000002</v>
      </c>
      <c r="Z59" s="12">
        <v>15.51</v>
      </c>
      <c r="AA59" s="12">
        <v>15.88</v>
      </c>
      <c r="AB59" s="105">
        <v>2688100</v>
      </c>
      <c r="AC59" s="12">
        <v>15.88</v>
      </c>
      <c r="AD59" s="2">
        <f t="shared" si="2"/>
        <v>1.2500000000000018</v>
      </c>
      <c r="AE59" s="148">
        <f t="shared" si="3"/>
        <v>1.5345268542199531E-2</v>
      </c>
    </row>
    <row r="60" spans="15:31" x14ac:dyDescent="0.25">
      <c r="O60" s="93">
        <v>0.95</v>
      </c>
      <c r="P60" s="93">
        <f t="shared" si="7"/>
        <v>23.864000000000001</v>
      </c>
      <c r="T60" s="103" t="s">
        <v>111</v>
      </c>
      <c r="U60" s="98" t="s">
        <v>126</v>
      </c>
      <c r="W60" s="143">
        <v>42409</v>
      </c>
      <c r="X60" s="12">
        <v>16.04</v>
      </c>
      <c r="Y60" s="12">
        <v>16.36</v>
      </c>
      <c r="Z60" s="12">
        <v>15.26</v>
      </c>
      <c r="AA60" s="12">
        <v>15.64</v>
      </c>
      <c r="AB60" s="105">
        <v>2569200</v>
      </c>
      <c r="AC60" s="12">
        <v>15.64</v>
      </c>
      <c r="AD60" s="2">
        <f t="shared" si="2"/>
        <v>1.0999999999999996</v>
      </c>
      <c r="AE60" s="148">
        <f t="shared" si="3"/>
        <v>-3.5163479333744641E-2</v>
      </c>
    </row>
    <row r="61" spans="15:31" x14ac:dyDescent="0.25">
      <c r="O61" s="93">
        <v>0.94</v>
      </c>
      <c r="P61" s="93">
        <f t="shared" si="7"/>
        <v>23.6128</v>
      </c>
      <c r="W61" s="143">
        <v>42408</v>
      </c>
      <c r="X61" s="12">
        <v>17.170000000000002</v>
      </c>
      <c r="Y61" s="12">
        <v>17.25</v>
      </c>
      <c r="Z61" s="12">
        <v>15.75</v>
      </c>
      <c r="AA61" s="12">
        <v>16.21</v>
      </c>
      <c r="AB61" s="105">
        <v>3227500</v>
      </c>
      <c r="AC61" s="12">
        <v>16.21</v>
      </c>
      <c r="AD61" s="2">
        <f t="shared" si="2"/>
        <v>1.5</v>
      </c>
      <c r="AE61" s="148">
        <f t="shared" si="3"/>
        <v>-6.9460390355912782E-2</v>
      </c>
    </row>
    <row r="62" spans="15:31" x14ac:dyDescent="0.25">
      <c r="O62" s="93">
        <v>0.93</v>
      </c>
      <c r="P62" s="93">
        <f t="shared" si="7"/>
        <v>23.361600000000003</v>
      </c>
      <c r="W62" s="143">
        <v>42405</v>
      </c>
      <c r="X62" s="12">
        <v>18.36</v>
      </c>
      <c r="Y62" s="12">
        <v>18.36</v>
      </c>
      <c r="Z62" s="12">
        <v>17.41</v>
      </c>
      <c r="AA62" s="12">
        <v>17.420000000000002</v>
      </c>
      <c r="AB62" s="105">
        <v>2180200</v>
      </c>
      <c r="AC62" s="12">
        <v>17.420000000000002</v>
      </c>
      <c r="AD62" s="2">
        <f t="shared" si="2"/>
        <v>0.94999999999999929</v>
      </c>
      <c r="AE62" s="148">
        <f t="shared" si="3"/>
        <v>-5.8887088060507797E-2</v>
      </c>
    </row>
    <row r="63" spans="15:31" x14ac:dyDescent="0.25">
      <c r="O63" s="93">
        <v>0.92</v>
      </c>
      <c r="P63" s="93">
        <f t="shared" si="7"/>
        <v>23.110400000000002</v>
      </c>
      <c r="W63" s="143">
        <v>42404</v>
      </c>
      <c r="X63" s="12">
        <v>18.25</v>
      </c>
      <c r="Y63" s="12">
        <v>19.170000000000002</v>
      </c>
      <c r="Z63" s="12">
        <v>18.079999999999998</v>
      </c>
      <c r="AA63" s="12">
        <v>18.510000000000002</v>
      </c>
      <c r="AB63" s="105">
        <v>1483600</v>
      </c>
      <c r="AC63" s="12">
        <v>18.510000000000002</v>
      </c>
      <c r="AD63" s="2">
        <f t="shared" si="2"/>
        <v>1.0900000000000034</v>
      </c>
      <c r="AE63" s="148">
        <f t="shared" si="3"/>
        <v>-3.2310177705976439E-3</v>
      </c>
    </row>
    <row r="64" spans="15:31" x14ac:dyDescent="0.25">
      <c r="O64" s="93">
        <v>0.91</v>
      </c>
      <c r="P64" s="93">
        <f t="shared" si="7"/>
        <v>22.859200000000001</v>
      </c>
      <c r="W64" s="143">
        <v>42403</v>
      </c>
      <c r="X64" s="12">
        <v>18.399999999999999</v>
      </c>
      <c r="Y64" s="12">
        <v>18.75</v>
      </c>
      <c r="Z64" s="12">
        <v>17.760000000000002</v>
      </c>
      <c r="AA64" s="12">
        <v>18.57</v>
      </c>
      <c r="AB64" s="105">
        <v>2737700</v>
      </c>
      <c r="AC64" s="12">
        <v>18.57</v>
      </c>
      <c r="AD64" s="2">
        <f t="shared" si="2"/>
        <v>0.98999999999999844</v>
      </c>
      <c r="AE64" s="148">
        <f t="shared" si="3"/>
        <v>1.1437908496731986E-2</v>
      </c>
    </row>
    <row r="65" spans="15:31" x14ac:dyDescent="0.25">
      <c r="O65" s="93">
        <v>0.9</v>
      </c>
      <c r="P65" s="93">
        <f t="shared" si="7"/>
        <v>22.608000000000001</v>
      </c>
      <c r="W65" s="143">
        <v>42402</v>
      </c>
      <c r="X65" s="12">
        <v>18.649999999999999</v>
      </c>
      <c r="Y65" s="12">
        <v>18.95</v>
      </c>
      <c r="Z65" s="12">
        <v>18</v>
      </c>
      <c r="AA65" s="12">
        <v>18.36</v>
      </c>
      <c r="AB65" s="105">
        <v>4078900</v>
      </c>
      <c r="AC65" s="12">
        <v>18.36</v>
      </c>
      <c r="AD65" s="2">
        <f t="shared" si="2"/>
        <v>0.94999999999999929</v>
      </c>
      <c r="AE65" s="148">
        <f t="shared" si="3"/>
        <v>2.857142857142847E-2</v>
      </c>
    </row>
    <row r="66" spans="15:31" x14ac:dyDescent="0.25">
      <c r="O66" s="37"/>
      <c r="W66" s="143">
        <v>42401</v>
      </c>
      <c r="X66" s="12">
        <v>17.63</v>
      </c>
      <c r="Y66" s="12">
        <v>18.04</v>
      </c>
      <c r="Z66" s="12">
        <v>17.350000000000001</v>
      </c>
      <c r="AA66" s="12">
        <v>17.850000000000001</v>
      </c>
      <c r="AB66" s="105">
        <v>2516800</v>
      </c>
      <c r="AC66" s="12">
        <v>17.850000000000001</v>
      </c>
      <c r="AD66" s="2">
        <f t="shared" si="2"/>
        <v>0.68999999999999773</v>
      </c>
      <c r="AE66" s="148">
        <f t="shared" si="3"/>
        <v>2.2459292532286401E-3</v>
      </c>
    </row>
    <row r="67" spans="15:31" x14ac:dyDescent="0.25">
      <c r="W67" s="143">
        <v>42398</v>
      </c>
      <c r="X67" s="12">
        <v>17.13</v>
      </c>
      <c r="Y67" s="12">
        <v>17.82</v>
      </c>
      <c r="Z67" s="12">
        <v>17.09</v>
      </c>
      <c r="AA67" s="12">
        <v>17.809999999999999</v>
      </c>
      <c r="AB67" s="105">
        <v>2127400</v>
      </c>
      <c r="AC67" s="12">
        <v>17.809999999999999</v>
      </c>
      <c r="AD67" s="2">
        <f t="shared" ref="AD67:AD68" si="8">Y67-Z67</f>
        <v>0.73000000000000043</v>
      </c>
      <c r="AE67" s="148" t="e">
        <f t="shared" ref="AE67:AE68" si="9">AC67/AC68-1</f>
        <v>#DIV/0!</v>
      </c>
    </row>
    <row r="68" spans="15:31" x14ac:dyDescent="0.25">
      <c r="W68" s="12" t="s">
        <v>124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48" t="e">
        <f t="shared" si="9"/>
        <v>#DIV/0!</v>
      </c>
    </row>
  </sheetData>
  <mergeCells count="1">
    <mergeCell ref="O44:P44"/>
  </mergeCells>
  <conditionalFormatting sqref="Q7">
    <cfRule type="expression" dxfId="253" priority="30">
      <formula>Q7&gt;0</formula>
    </cfRule>
    <cfRule type="expression" dxfId="252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51" priority="23">
      <formula>F27&gt;0</formula>
    </cfRule>
    <cfRule type="expression" dxfId="250" priority="24">
      <formula>F27&lt;0</formula>
    </cfRule>
  </conditionalFormatting>
  <conditionalFormatting sqref="F29:F33">
    <cfRule type="expression" dxfId="249" priority="19">
      <formula>F29&gt;0</formula>
    </cfRule>
    <cfRule type="expression" dxfId="248" priority="20">
      <formula>F29&lt;0</formula>
    </cfRule>
  </conditionalFormatting>
  <conditionalFormatting sqref="F29:F32">
    <cfRule type="expression" dxfId="247" priority="21">
      <formula>F29&gt;0</formula>
    </cfRule>
    <cfRule type="expression" dxfId="246" priority="22">
      <formula>F29&lt;0</formula>
    </cfRule>
  </conditionalFormatting>
  <conditionalFormatting sqref="H27:H33">
    <cfRule type="expression" dxfId="245" priority="17">
      <formula>H27&gt;0</formula>
    </cfRule>
    <cfRule type="expression" dxfId="244" priority="18">
      <formula>H27&lt;0</formula>
    </cfRule>
  </conditionalFormatting>
  <conditionalFormatting sqref="F34">
    <cfRule type="expression" dxfId="243" priority="15">
      <formula>F34&gt;0</formula>
    </cfRule>
    <cfRule type="expression" dxfId="242" priority="16">
      <formula>F34&lt;0</formula>
    </cfRule>
  </conditionalFormatting>
  <conditionalFormatting sqref="H34">
    <cfRule type="expression" dxfId="241" priority="13">
      <formula>H34&gt;0</formula>
    </cfRule>
    <cfRule type="expression" dxfId="240" priority="14">
      <formula>H34&lt;0</formula>
    </cfRule>
  </conditionalFormatting>
  <conditionalFormatting sqref="F36:F43">
    <cfRule type="expression" dxfId="239" priority="11">
      <formula>F36&gt;0</formula>
    </cfRule>
    <cfRule type="expression" dxfId="238" priority="12">
      <formula>F36&lt;0</formula>
    </cfRule>
  </conditionalFormatting>
  <conditionalFormatting sqref="H36:H43">
    <cfRule type="expression" dxfId="237" priority="9">
      <formula>H36&gt;0</formula>
    </cfRule>
    <cfRule type="expression" dxfId="236" priority="10">
      <formula>H36&lt;0</formula>
    </cfRule>
  </conditionalFormatting>
  <conditionalFormatting sqref="F35">
    <cfRule type="expression" dxfId="235" priority="7">
      <formula>F35&gt;0</formula>
    </cfRule>
    <cfRule type="expression" dxfId="234" priority="8">
      <formula>F35&lt;0</formula>
    </cfRule>
  </conditionalFormatting>
  <conditionalFormatting sqref="H35">
    <cfRule type="expression" dxfId="233" priority="5">
      <formula>H35&gt;0</formula>
    </cfRule>
    <cfRule type="expression" dxfId="232" priority="6">
      <formula>H35&lt;0</formula>
    </cfRule>
  </conditionalFormatting>
  <conditionalFormatting sqref="F22:F26">
    <cfRule type="expression" dxfId="231" priority="3">
      <formula>F22&gt;0</formula>
    </cfRule>
    <cfRule type="expression" dxfId="230" priority="4">
      <formula>F22&lt;0</formula>
    </cfRule>
  </conditionalFormatting>
  <conditionalFormatting sqref="H22:H26">
    <cfRule type="expression" dxfId="229" priority="1">
      <formula>H22&gt;0</formula>
    </cfRule>
    <cfRule type="expression" dxfId="228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1" x14ac:dyDescent="0.25">
      <c r="A2" s="6" t="s">
        <v>200</v>
      </c>
      <c r="B2" s="84">
        <v>42376</v>
      </c>
      <c r="C2" s="381">
        <v>60</v>
      </c>
      <c r="D2" s="380">
        <v>41.01</v>
      </c>
      <c r="E2" s="380">
        <v>0</v>
      </c>
      <c r="F2" s="380">
        <f>C2*D2</f>
        <v>2460.6</v>
      </c>
      <c r="G2" s="84">
        <v>42426</v>
      </c>
      <c r="H2" s="317">
        <v>20</v>
      </c>
      <c r="I2" s="318">
        <v>38.450000000000003</v>
      </c>
      <c r="J2" s="318">
        <v>0.02</v>
      </c>
      <c r="K2" s="318">
        <f>H2*I2-J2</f>
        <v>768.98</v>
      </c>
      <c r="L2" s="84">
        <v>42444</v>
      </c>
      <c r="M2" s="3">
        <v>15.2</v>
      </c>
      <c r="O2" t="s">
        <v>57</v>
      </c>
      <c r="Q2" s="81">
        <f>C14-H14</f>
        <v>0</v>
      </c>
      <c r="T2" t="s">
        <v>83</v>
      </c>
      <c r="U2" t="s">
        <v>84</v>
      </c>
      <c r="W2" s="143">
        <v>42493</v>
      </c>
      <c r="X2" s="12">
        <v>46.81</v>
      </c>
      <c r="Y2" s="12">
        <v>47.11</v>
      </c>
      <c r="Z2" s="12">
        <v>46.48</v>
      </c>
      <c r="AA2" s="12">
        <v>46.61</v>
      </c>
      <c r="AB2" s="105">
        <v>5680000</v>
      </c>
      <c r="AC2" s="12">
        <v>46.61</v>
      </c>
      <c r="AD2" s="2">
        <f>Y2-Z2</f>
        <v>0.63000000000000256</v>
      </c>
      <c r="AE2" s="148">
        <f>AC2/AC3-1</f>
        <v>-1.208139041966938E-2</v>
      </c>
    </row>
    <row r="3" spans="1:41" x14ac:dyDescent="0.25">
      <c r="A3" s="26" t="s">
        <v>71</v>
      </c>
      <c r="B3" s="84">
        <v>42403</v>
      </c>
      <c r="C3" s="319">
        <v>20</v>
      </c>
      <c r="D3" s="318">
        <v>35.5</v>
      </c>
      <c r="E3" s="318">
        <v>0</v>
      </c>
      <c r="F3" s="318">
        <f>C3*D3</f>
        <v>710</v>
      </c>
      <c r="G3" s="84">
        <v>42426</v>
      </c>
      <c r="H3" s="379">
        <v>30</v>
      </c>
      <c r="I3" s="380">
        <v>38.75</v>
      </c>
      <c r="J3" s="380">
        <v>0.03</v>
      </c>
      <c r="K3" s="380">
        <f>H3*I3-J3</f>
        <v>1162.47</v>
      </c>
      <c r="L3" s="4"/>
      <c r="O3" t="s">
        <v>58</v>
      </c>
      <c r="Q3" s="252">
        <f>IF(Q2=0, Q4, (F14-K14-M14)/Q2)</f>
        <v>46.61</v>
      </c>
      <c r="T3" s="1">
        <v>42312</v>
      </c>
      <c r="U3" t="s">
        <v>161</v>
      </c>
      <c r="W3" s="143">
        <v>42492</v>
      </c>
      <c r="X3" s="12">
        <v>46.21</v>
      </c>
      <c r="Y3" s="12">
        <v>47.4</v>
      </c>
      <c r="Z3" s="12">
        <v>45.84</v>
      </c>
      <c r="AA3" s="12">
        <v>47.18</v>
      </c>
      <c r="AB3" s="105">
        <v>8037600</v>
      </c>
      <c r="AC3" s="12">
        <v>47.18</v>
      </c>
      <c r="AD3" s="2">
        <f t="shared" ref="AD3:AD66" si="0">Y3-Z3</f>
        <v>1.5599999999999952</v>
      </c>
      <c r="AE3" s="148">
        <f t="shared" ref="AE3:AE66" si="1">AC3/AC4-1</f>
        <v>3.6012296881862138E-2</v>
      </c>
      <c r="AL3" s="260"/>
      <c r="AO3" s="260"/>
    </row>
    <row r="4" spans="1:41" x14ac:dyDescent="0.25">
      <c r="B4" s="4"/>
      <c r="C4" s="4"/>
      <c r="D4" s="3"/>
      <c r="E4" s="3"/>
      <c r="F4" s="3"/>
      <c r="G4" s="84">
        <v>42447</v>
      </c>
      <c r="H4" s="379">
        <v>30</v>
      </c>
      <c r="I4" s="380">
        <v>43.3</v>
      </c>
      <c r="J4" s="380">
        <v>0.03</v>
      </c>
      <c r="K4" s="380">
        <f>H4*I4-J4</f>
        <v>1298.97</v>
      </c>
      <c r="L4" s="4"/>
      <c r="O4" t="s">
        <v>66</v>
      </c>
      <c r="Q4" s="221">
        <v>46.61</v>
      </c>
      <c r="W4" s="143">
        <v>42489</v>
      </c>
      <c r="X4" s="12">
        <v>45.89</v>
      </c>
      <c r="Y4" s="12">
        <v>46.9</v>
      </c>
      <c r="Z4" s="12">
        <v>44.96</v>
      </c>
      <c r="AA4" s="12">
        <v>45.54</v>
      </c>
      <c r="AB4" s="105">
        <v>14452000</v>
      </c>
      <c r="AC4" s="12">
        <v>45.54</v>
      </c>
      <c r="AD4" s="2">
        <f t="shared" si="0"/>
        <v>1.9399999999999977</v>
      </c>
      <c r="AE4" s="148">
        <f t="shared" si="1"/>
        <v>4.8825426070935096E-2</v>
      </c>
    </row>
    <row r="5" spans="1:41" x14ac:dyDescent="0.25">
      <c r="O5" t="s">
        <v>67</v>
      </c>
      <c r="Q5" s="3">
        <f>Q4*Q2</f>
        <v>0</v>
      </c>
      <c r="W5" s="143">
        <v>42488</v>
      </c>
      <c r="X5" s="12">
        <v>44.24</v>
      </c>
      <c r="Y5" s="12">
        <v>44.32</v>
      </c>
      <c r="Z5" s="12">
        <v>43.2</v>
      </c>
      <c r="AA5" s="12">
        <v>43.42</v>
      </c>
      <c r="AB5" s="105">
        <v>5702000</v>
      </c>
      <c r="AC5" s="12">
        <v>43.42</v>
      </c>
      <c r="AD5" s="2">
        <f t="shared" si="0"/>
        <v>1.1199999999999974</v>
      </c>
      <c r="AE5" s="148">
        <f t="shared" si="1"/>
        <v>-2.5802109041956456E-2</v>
      </c>
    </row>
    <row r="6" spans="1:41" x14ac:dyDescent="0.25">
      <c r="O6" t="s">
        <v>64</v>
      </c>
      <c r="Q6" s="2">
        <f>Q3*Q2</f>
        <v>0</v>
      </c>
      <c r="W6" s="143">
        <v>42487</v>
      </c>
      <c r="X6" s="12">
        <v>44.46</v>
      </c>
      <c r="Y6" s="12">
        <v>44.72</v>
      </c>
      <c r="Z6" s="12">
        <v>44.11</v>
      </c>
      <c r="AA6" s="12">
        <v>44.57</v>
      </c>
      <c r="AB6" s="105">
        <v>5448200</v>
      </c>
      <c r="AC6" s="12">
        <v>44.57</v>
      </c>
      <c r="AD6" s="2">
        <f t="shared" si="0"/>
        <v>0.60999999999999943</v>
      </c>
      <c r="AE6" s="148">
        <f t="shared" si="1"/>
        <v>4.0549673349854487E-3</v>
      </c>
    </row>
    <row r="7" spans="1:41" ht="15.75" x14ac:dyDescent="0.25">
      <c r="O7" t="s">
        <v>65</v>
      </c>
      <c r="Q7" s="2">
        <f>IF(Q2=0, K14+M14-F14,Q5-Q6)</f>
        <v>75.019999999999982</v>
      </c>
      <c r="R7" s="207"/>
      <c r="W7" s="143">
        <v>42486</v>
      </c>
      <c r="X7" s="12">
        <v>44.08</v>
      </c>
      <c r="Y7" s="12">
        <v>44.63</v>
      </c>
      <c r="Z7" s="12">
        <v>43.99</v>
      </c>
      <c r="AA7" s="12">
        <v>44.39</v>
      </c>
      <c r="AB7" s="105">
        <v>5065500</v>
      </c>
      <c r="AC7" s="12">
        <v>44.39</v>
      </c>
      <c r="AD7" s="2">
        <f t="shared" si="0"/>
        <v>0.64000000000000057</v>
      </c>
      <c r="AE7" s="148">
        <f t="shared" si="1"/>
        <v>7.9473206176203792E-3</v>
      </c>
    </row>
    <row r="8" spans="1:41" x14ac:dyDescent="0.25">
      <c r="O8" s="13" t="s">
        <v>90</v>
      </c>
      <c r="Q8" s="148">
        <f>(Q4-Q3)/Q3</f>
        <v>0</v>
      </c>
      <c r="W8" s="143">
        <v>42485</v>
      </c>
      <c r="X8" s="12">
        <v>44.36</v>
      </c>
      <c r="Y8" s="12">
        <v>44.43</v>
      </c>
      <c r="Z8" s="12">
        <v>43.9</v>
      </c>
      <c r="AA8" s="12">
        <v>44.04</v>
      </c>
      <c r="AB8" s="105">
        <v>4556500</v>
      </c>
      <c r="AC8" s="12">
        <v>44.04</v>
      </c>
      <c r="AD8" s="2">
        <f t="shared" si="0"/>
        <v>0.53000000000000114</v>
      </c>
      <c r="AE8" s="148">
        <f t="shared" si="1"/>
        <v>-7.2137060414788623E-3</v>
      </c>
    </row>
    <row r="9" spans="1:41" x14ac:dyDescent="0.25">
      <c r="Q9" s="148"/>
      <c r="W9" s="143">
        <v>42482</v>
      </c>
      <c r="X9" s="12">
        <v>44.28</v>
      </c>
      <c r="Y9" s="12">
        <v>45</v>
      </c>
      <c r="Z9" s="12">
        <v>44.06</v>
      </c>
      <c r="AA9" s="12">
        <v>44.36</v>
      </c>
      <c r="AB9" s="105">
        <v>3268500</v>
      </c>
      <c r="AC9" s="12">
        <v>44.36</v>
      </c>
      <c r="AD9" s="2">
        <f t="shared" si="0"/>
        <v>0.93999999999999773</v>
      </c>
      <c r="AE9" s="148">
        <f t="shared" si="1"/>
        <v>-2.6978417266186883E-3</v>
      </c>
    </row>
    <row r="10" spans="1:41" x14ac:dyDescent="0.25">
      <c r="W10" s="143">
        <v>42481</v>
      </c>
      <c r="X10" s="12">
        <v>44.6</v>
      </c>
      <c r="Y10" s="12">
        <v>44.87</v>
      </c>
      <c r="Z10" s="12">
        <v>44.33</v>
      </c>
      <c r="AA10" s="12">
        <v>44.48</v>
      </c>
      <c r="AB10" s="105">
        <v>4252600</v>
      </c>
      <c r="AC10" s="12">
        <v>44.48</v>
      </c>
      <c r="AD10" s="2">
        <f t="shared" si="0"/>
        <v>0.53999999999999915</v>
      </c>
      <c r="AE10" s="148">
        <f t="shared" si="1"/>
        <v>-3.1376064545046711E-3</v>
      </c>
    </row>
    <row r="11" spans="1:41" x14ac:dyDescent="0.25">
      <c r="W11" s="143">
        <v>42480</v>
      </c>
      <c r="X11" s="12">
        <v>44.92</v>
      </c>
      <c r="Y11" s="12">
        <v>45</v>
      </c>
      <c r="Z11" s="12">
        <v>44.43</v>
      </c>
      <c r="AA11" s="12">
        <v>44.62</v>
      </c>
      <c r="AB11" s="105">
        <v>5954200</v>
      </c>
      <c r="AC11" s="12">
        <v>44.62</v>
      </c>
      <c r="AD11" s="2">
        <f t="shared" si="0"/>
        <v>0.57000000000000028</v>
      </c>
      <c r="AE11" s="148">
        <f t="shared" si="1"/>
        <v>-5.5716514374860582E-3</v>
      </c>
    </row>
    <row r="12" spans="1:41" x14ac:dyDescent="0.25">
      <c r="W12" s="143">
        <v>42479</v>
      </c>
      <c r="X12" s="12">
        <v>44.95</v>
      </c>
      <c r="Y12" s="12">
        <v>45.11</v>
      </c>
      <c r="Z12" s="12">
        <v>44.16</v>
      </c>
      <c r="AA12" s="12">
        <v>44.87</v>
      </c>
      <c r="AB12" s="105">
        <v>8251900</v>
      </c>
      <c r="AC12" s="12">
        <v>44.87</v>
      </c>
      <c r="AD12" s="2">
        <f t="shared" si="0"/>
        <v>0.95000000000000284</v>
      </c>
      <c r="AE12" s="148">
        <f t="shared" si="1"/>
        <v>4.459308807134299E-4</v>
      </c>
    </row>
    <row r="13" spans="1:41" x14ac:dyDescent="0.25">
      <c r="W13" s="143">
        <v>42478</v>
      </c>
      <c r="X13" s="12">
        <v>44</v>
      </c>
      <c r="Y13" s="12">
        <v>45.19</v>
      </c>
      <c r="Z13" s="12">
        <v>44</v>
      </c>
      <c r="AA13" s="12">
        <v>44.85</v>
      </c>
      <c r="AB13" s="105">
        <v>10003000</v>
      </c>
      <c r="AC13" s="12">
        <v>44.85</v>
      </c>
      <c r="AD13" s="2">
        <f t="shared" si="0"/>
        <v>1.1899999999999977</v>
      </c>
      <c r="AE13" s="148">
        <f t="shared" si="1"/>
        <v>1.1730205278592365E-2</v>
      </c>
    </row>
    <row r="14" spans="1:41" x14ac:dyDescent="0.25">
      <c r="A14" s="39" t="s">
        <v>81</v>
      </c>
      <c r="B14" s="40"/>
      <c r="C14" s="40">
        <f>SUM(C2:C13)</f>
        <v>80</v>
      </c>
      <c r="D14" s="41"/>
      <c r="E14" s="41"/>
      <c r="F14" s="41">
        <f>SUM(F2:F13)</f>
        <v>3170.6</v>
      </c>
      <c r="G14" s="40"/>
      <c r="H14" s="196">
        <f>SUM(H2:H13)</f>
        <v>80</v>
      </c>
      <c r="I14" s="41"/>
      <c r="J14" s="41"/>
      <c r="K14" s="41">
        <f>SUM(K2:K13)</f>
        <v>3230.42</v>
      </c>
      <c r="L14" s="41"/>
      <c r="M14" s="41">
        <f t="shared" ref="M14" si="2">SUM(M2:M3)</f>
        <v>15.2</v>
      </c>
      <c r="W14" s="143">
        <v>42475</v>
      </c>
      <c r="X14" s="12">
        <v>44.25</v>
      </c>
      <c r="Y14" s="12">
        <v>44.74</v>
      </c>
      <c r="Z14" s="12">
        <v>43.67</v>
      </c>
      <c r="AA14" s="12">
        <v>44.33</v>
      </c>
      <c r="AB14" s="105">
        <v>42417300</v>
      </c>
      <c r="AC14" s="12">
        <v>44.33</v>
      </c>
      <c r="AD14" s="2">
        <f t="shared" si="0"/>
        <v>1.0700000000000003</v>
      </c>
      <c r="AE14" s="148">
        <f t="shared" si="1"/>
        <v>3.1681375876895235E-3</v>
      </c>
    </row>
    <row r="15" spans="1:41" x14ac:dyDescent="0.25">
      <c r="G15" s="2"/>
      <c r="W15" s="143">
        <v>42474</v>
      </c>
      <c r="X15" s="12">
        <v>44.42</v>
      </c>
      <c r="Y15" s="12">
        <v>44.65</v>
      </c>
      <c r="Z15" s="12">
        <v>43.89</v>
      </c>
      <c r="AA15" s="12">
        <v>44.19</v>
      </c>
      <c r="AB15" s="105">
        <v>6431600</v>
      </c>
      <c r="AC15" s="12">
        <v>44.19</v>
      </c>
      <c r="AD15" s="2">
        <f t="shared" si="0"/>
        <v>0.75999999999999801</v>
      </c>
      <c r="AE15" s="148">
        <f t="shared" si="1"/>
        <v>-8.0808080808080218E-3</v>
      </c>
    </row>
    <row r="16" spans="1:41" x14ac:dyDescent="0.25">
      <c r="B16" s="209" t="s">
        <v>116</v>
      </c>
      <c r="C16" s="209" t="s">
        <v>159</v>
      </c>
      <c r="D16" s="210" t="s">
        <v>158</v>
      </c>
      <c r="E16" s="212" t="s">
        <v>160</v>
      </c>
      <c r="F16" s="213" t="s">
        <v>65</v>
      </c>
      <c r="G16" s="250" t="s">
        <v>164</v>
      </c>
      <c r="H16" s="213" t="s">
        <v>90</v>
      </c>
      <c r="I16" s="213" t="s">
        <v>170</v>
      </c>
      <c r="W16" s="143">
        <v>42473</v>
      </c>
      <c r="X16" s="12">
        <v>44.24</v>
      </c>
      <c r="Y16" s="12">
        <v>44.67</v>
      </c>
      <c r="Z16" s="12">
        <v>43.97</v>
      </c>
      <c r="AA16" s="12">
        <v>44.55</v>
      </c>
      <c r="AB16" s="105">
        <v>4808000</v>
      </c>
      <c r="AC16" s="12">
        <v>44.55</v>
      </c>
      <c r="AD16" s="2">
        <f t="shared" si="0"/>
        <v>0.70000000000000284</v>
      </c>
      <c r="AE16" s="148">
        <f t="shared" si="1"/>
        <v>1.6891120748687483E-2</v>
      </c>
    </row>
    <row r="17" spans="2:31" x14ac:dyDescent="0.25">
      <c r="B17" s="211">
        <v>42376</v>
      </c>
      <c r="C17" s="12">
        <v>60</v>
      </c>
      <c r="D17" s="43">
        <v>41.01</v>
      </c>
      <c r="E17" s="43">
        <v>40.33</v>
      </c>
      <c r="F17" s="43">
        <f>C17*(E17-D17)</f>
        <v>-40.799999999999983</v>
      </c>
      <c r="G17" s="43">
        <f>D17*C17</f>
        <v>2460.6</v>
      </c>
      <c r="H17" s="257">
        <f>(E17-D17)/D17</f>
        <v>-1.6581321628871E-2</v>
      </c>
      <c r="I17" s="257"/>
      <c r="W17" s="143">
        <v>42472</v>
      </c>
      <c r="X17" s="12">
        <v>43.94</v>
      </c>
      <c r="Y17" s="12">
        <v>43.98</v>
      </c>
      <c r="Z17" s="12">
        <v>43.11</v>
      </c>
      <c r="AA17" s="12">
        <v>43.81</v>
      </c>
      <c r="AB17" s="105">
        <v>5061700</v>
      </c>
      <c r="AC17" s="12">
        <v>43.81</v>
      </c>
      <c r="AD17" s="2">
        <f t="shared" si="0"/>
        <v>0.86999999999999744</v>
      </c>
      <c r="AE17" s="148">
        <f t="shared" si="1"/>
        <v>1.1425959780622108E-3</v>
      </c>
    </row>
    <row r="18" spans="2:31" x14ac:dyDescent="0.25">
      <c r="B18" s="211">
        <v>42403</v>
      </c>
      <c r="C18" s="12">
        <v>80</v>
      </c>
      <c r="D18" s="43">
        <v>39.630000000000003</v>
      </c>
      <c r="E18" s="43">
        <v>36.229999999999997</v>
      </c>
      <c r="F18" s="43">
        <f t="shared" ref="F18:F19" si="3">C18*(E18-D18)</f>
        <v>-272.00000000000045</v>
      </c>
      <c r="G18" s="43">
        <f t="shared" ref="G18:G19" si="4">D18*C18</f>
        <v>3170.4</v>
      </c>
      <c r="H18" s="257">
        <f t="shared" ref="H18:H19" si="5">(E18-D18)/D18</f>
        <v>-8.5793590714105611E-2</v>
      </c>
      <c r="I18" s="257"/>
      <c r="W18" s="143">
        <v>42471</v>
      </c>
      <c r="X18" s="12">
        <v>43.97</v>
      </c>
      <c r="Y18" s="12">
        <v>44.58</v>
      </c>
      <c r="Z18" s="12">
        <v>43.74</v>
      </c>
      <c r="AA18" s="12">
        <v>43.76</v>
      </c>
      <c r="AB18" s="105">
        <v>4761800</v>
      </c>
      <c r="AC18" s="12">
        <v>43.76</v>
      </c>
      <c r="AD18" s="2">
        <f t="shared" si="0"/>
        <v>0.83999999999999631</v>
      </c>
      <c r="AE18" s="148">
        <f t="shared" si="1"/>
        <v>-1.8248175182482562E-3</v>
      </c>
    </row>
    <row r="19" spans="2:31" x14ac:dyDescent="0.25">
      <c r="B19" s="211">
        <v>42421</v>
      </c>
      <c r="C19" s="12">
        <v>80</v>
      </c>
      <c r="D19" s="43">
        <v>39.630000000000003</v>
      </c>
      <c r="E19" s="43">
        <v>37.46</v>
      </c>
      <c r="F19" s="43">
        <f t="shared" si="3"/>
        <v>-173.60000000000014</v>
      </c>
      <c r="G19" s="43">
        <f t="shared" si="4"/>
        <v>3170.4</v>
      </c>
      <c r="H19" s="257">
        <f t="shared" si="5"/>
        <v>-5.4756497602826179E-2</v>
      </c>
      <c r="I19" s="257"/>
      <c r="W19" s="143">
        <v>42468</v>
      </c>
      <c r="X19" s="12">
        <v>44.24</v>
      </c>
      <c r="Y19" s="12">
        <v>44.74</v>
      </c>
      <c r="Z19" s="12">
        <v>43.57</v>
      </c>
      <c r="AA19" s="12">
        <v>43.84</v>
      </c>
      <c r="AB19" s="105">
        <v>6082500</v>
      </c>
      <c r="AC19" s="12">
        <v>43.84</v>
      </c>
      <c r="AD19" s="2">
        <f t="shared" si="0"/>
        <v>1.1700000000000017</v>
      </c>
      <c r="AE19" s="148">
        <f t="shared" si="1"/>
        <v>0</v>
      </c>
    </row>
    <row r="20" spans="2:31" x14ac:dyDescent="0.25">
      <c r="B20" s="211">
        <v>42426</v>
      </c>
      <c r="C20" s="12">
        <v>60</v>
      </c>
      <c r="D20" s="43">
        <v>40.03</v>
      </c>
      <c r="E20" s="43">
        <v>38.450000000000003</v>
      </c>
      <c r="F20" s="43">
        <f t="shared" ref="F20:F26" si="6">C20*(E20-D20)</f>
        <v>-94.799999999999898</v>
      </c>
      <c r="G20" s="43">
        <f t="shared" ref="G20:G26" si="7">D20*C20</f>
        <v>2401.8000000000002</v>
      </c>
      <c r="H20" s="257">
        <f t="shared" ref="H20:H26" si="8">(E20-D20)/D20</f>
        <v>-3.9470397202098384E-2</v>
      </c>
      <c r="I20" s="257"/>
      <c r="W20" s="143">
        <v>42467</v>
      </c>
      <c r="X20" s="12">
        <v>44.25</v>
      </c>
      <c r="Y20" s="12">
        <v>44.27</v>
      </c>
      <c r="Z20" s="12">
        <v>43.41</v>
      </c>
      <c r="AA20" s="12">
        <v>43.84</v>
      </c>
      <c r="AB20" s="105">
        <v>11054000</v>
      </c>
      <c r="AC20" s="12">
        <v>43.84</v>
      </c>
      <c r="AD20" s="2">
        <f t="shared" si="0"/>
        <v>0.86000000000000654</v>
      </c>
      <c r="AE20" s="148">
        <f t="shared" si="1"/>
        <v>-1.7701097916199893E-2</v>
      </c>
    </row>
    <row r="21" spans="2:31" x14ac:dyDescent="0.25">
      <c r="B21" s="211">
        <v>42426</v>
      </c>
      <c r="C21" s="12">
        <v>30</v>
      </c>
      <c r="D21" s="43">
        <v>41.31</v>
      </c>
      <c r="E21" s="43">
        <v>38.44</v>
      </c>
      <c r="F21" s="43">
        <f t="shared" si="6"/>
        <v>-86.100000000000136</v>
      </c>
      <c r="G21" s="43">
        <f t="shared" si="7"/>
        <v>1239.3000000000002</v>
      </c>
      <c r="H21" s="258">
        <f t="shared" si="8"/>
        <v>-6.9474703461631676E-2</v>
      </c>
      <c r="I21" s="258"/>
      <c r="W21" s="143">
        <v>42466</v>
      </c>
      <c r="X21" s="12">
        <v>44.87</v>
      </c>
      <c r="Y21" s="12">
        <v>44.98</v>
      </c>
      <c r="Z21" s="12">
        <v>44.47</v>
      </c>
      <c r="AA21" s="12">
        <v>44.63</v>
      </c>
      <c r="AB21" s="105">
        <v>5864400</v>
      </c>
      <c r="AC21" s="12">
        <v>44.63</v>
      </c>
      <c r="AD21" s="2">
        <f t="shared" si="0"/>
        <v>0.50999999999999801</v>
      </c>
      <c r="AE21" s="148">
        <f t="shared" si="1"/>
        <v>-3.1270940361849409E-3</v>
      </c>
    </row>
    <row r="22" spans="2:31" x14ac:dyDescent="0.25">
      <c r="B22" s="211">
        <v>42430</v>
      </c>
      <c r="C22" s="12">
        <v>30</v>
      </c>
      <c r="D22" s="43">
        <v>41.31</v>
      </c>
      <c r="E22" s="43">
        <v>39.51</v>
      </c>
      <c r="F22" s="43">
        <f t="shared" si="6"/>
        <v>-54.000000000000128</v>
      </c>
      <c r="G22" s="43">
        <f t="shared" si="7"/>
        <v>1239.3000000000002</v>
      </c>
      <c r="H22" s="258">
        <f t="shared" si="8"/>
        <v>-4.3572984749455437E-2</v>
      </c>
      <c r="I22" s="258"/>
      <c r="W22" s="143">
        <v>42465</v>
      </c>
      <c r="X22" s="12">
        <v>44.91</v>
      </c>
      <c r="Y22" s="12">
        <v>45.19</v>
      </c>
      <c r="Z22" s="12">
        <v>44.58</v>
      </c>
      <c r="AA22" s="12">
        <v>44.77</v>
      </c>
      <c r="AB22" s="105">
        <v>5218800</v>
      </c>
      <c r="AC22" s="12">
        <v>44.77</v>
      </c>
      <c r="AD22" s="2">
        <f t="shared" si="0"/>
        <v>0.60999999999999943</v>
      </c>
      <c r="AE22" s="148">
        <f t="shared" si="1"/>
        <v>-1.3007054673721208E-2</v>
      </c>
    </row>
    <row r="23" spans="2:31" x14ac:dyDescent="0.25">
      <c r="B23" s="211">
        <v>42431</v>
      </c>
      <c r="C23" s="12">
        <v>30</v>
      </c>
      <c r="D23" s="43">
        <v>41.305</v>
      </c>
      <c r="E23" s="43">
        <v>40.31</v>
      </c>
      <c r="F23" s="43">
        <f t="shared" si="6"/>
        <v>-29.849999999999923</v>
      </c>
      <c r="G23" s="43">
        <f t="shared" si="7"/>
        <v>1239.1500000000001</v>
      </c>
      <c r="H23" s="258">
        <f t="shared" si="8"/>
        <v>-2.4089093330105251E-2</v>
      </c>
      <c r="I23" s="258"/>
      <c r="W23" s="143">
        <v>42464</v>
      </c>
      <c r="X23" s="12">
        <v>45.54</v>
      </c>
      <c r="Y23" s="12">
        <v>45.57</v>
      </c>
      <c r="Z23" s="12">
        <v>45.07</v>
      </c>
      <c r="AA23" s="12">
        <v>45.36</v>
      </c>
      <c r="AB23" s="105">
        <v>5755900</v>
      </c>
      <c r="AC23" s="12">
        <v>45.36</v>
      </c>
      <c r="AD23" s="2">
        <f t="shared" si="0"/>
        <v>0.5</v>
      </c>
      <c r="AE23" s="148">
        <f t="shared" si="1"/>
        <v>-3.9525691699604515E-3</v>
      </c>
    </row>
    <row r="24" spans="2:31" x14ac:dyDescent="0.25">
      <c r="B24" s="211">
        <v>42435</v>
      </c>
      <c r="C24" s="12">
        <v>30</v>
      </c>
      <c r="D24" s="43">
        <v>41.305</v>
      </c>
      <c r="E24" s="43">
        <v>40.98</v>
      </c>
      <c r="F24" s="43">
        <f t="shared" si="6"/>
        <v>-9.7500000000000853</v>
      </c>
      <c r="G24" s="43">
        <f t="shared" si="7"/>
        <v>1239.1500000000001</v>
      </c>
      <c r="H24" s="258">
        <f t="shared" si="8"/>
        <v>-7.8682968163661261E-3</v>
      </c>
      <c r="I24" s="258"/>
      <c r="W24" s="143">
        <v>42461</v>
      </c>
      <c r="X24" s="12">
        <v>43.86</v>
      </c>
      <c r="Y24" s="12">
        <v>45.57</v>
      </c>
      <c r="Z24" s="12">
        <v>43.76</v>
      </c>
      <c r="AA24" s="12">
        <v>45.54</v>
      </c>
      <c r="AB24" s="105">
        <v>6709300</v>
      </c>
      <c r="AC24" s="12">
        <v>45.54</v>
      </c>
      <c r="AD24" s="2">
        <f t="shared" si="0"/>
        <v>1.8100000000000023</v>
      </c>
      <c r="AE24" s="148">
        <f t="shared" si="1"/>
        <v>2.8223075186272206E-2</v>
      </c>
    </row>
    <row r="25" spans="2:31" x14ac:dyDescent="0.25">
      <c r="B25" s="211">
        <v>42436</v>
      </c>
      <c r="C25" s="12">
        <v>30</v>
      </c>
      <c r="D25" s="43">
        <v>41.305</v>
      </c>
      <c r="E25" s="43">
        <v>39.590000000000003</v>
      </c>
      <c r="F25" s="43">
        <f t="shared" si="6"/>
        <v>-51.449999999999889</v>
      </c>
      <c r="G25" s="43">
        <f t="shared" si="7"/>
        <v>1239.1500000000001</v>
      </c>
      <c r="H25" s="258">
        <f t="shared" si="8"/>
        <v>-4.1520397046362338E-2</v>
      </c>
      <c r="I25" s="258"/>
      <c r="W25" s="143">
        <v>42460</v>
      </c>
      <c r="X25" s="12">
        <v>44.44</v>
      </c>
      <c r="Y25" s="12">
        <v>44.6</v>
      </c>
      <c r="Z25" s="12">
        <v>44.16</v>
      </c>
      <c r="AA25" s="12">
        <v>44.29</v>
      </c>
      <c r="AB25" s="105">
        <v>6020500</v>
      </c>
      <c r="AC25" s="12">
        <v>44.29</v>
      </c>
      <c r="AD25" s="2">
        <f t="shared" si="0"/>
        <v>0.44000000000000483</v>
      </c>
      <c r="AE25" s="148">
        <f t="shared" si="1"/>
        <v>-1.8030200585981149E-3</v>
      </c>
    </row>
    <row r="26" spans="2:31" x14ac:dyDescent="0.25">
      <c r="B26" s="211">
        <v>42444</v>
      </c>
      <c r="C26" s="12">
        <v>30</v>
      </c>
      <c r="D26" s="43">
        <v>41.305</v>
      </c>
      <c r="E26" s="43">
        <v>41.37</v>
      </c>
      <c r="F26" s="43">
        <f t="shared" si="6"/>
        <v>1.9499999999999318</v>
      </c>
      <c r="G26" s="43">
        <f t="shared" si="7"/>
        <v>1239.1500000000001</v>
      </c>
      <c r="H26" s="258">
        <f t="shared" si="8"/>
        <v>1.5736593632731564E-3</v>
      </c>
      <c r="I26" s="258"/>
      <c r="W26" s="143">
        <v>42459</v>
      </c>
      <c r="X26" s="12">
        <v>45.08</v>
      </c>
      <c r="Y26" s="12">
        <v>45.57</v>
      </c>
      <c r="Z26" s="12">
        <v>44.3</v>
      </c>
      <c r="AA26" s="12">
        <v>44.37</v>
      </c>
      <c r="AB26" s="105">
        <v>8074800</v>
      </c>
      <c r="AC26" s="12">
        <v>44.37</v>
      </c>
      <c r="AD26" s="2">
        <f t="shared" si="0"/>
        <v>1.2700000000000031</v>
      </c>
      <c r="AE26" s="148">
        <f t="shared" si="1"/>
        <v>-1.2903225806451757E-2</v>
      </c>
    </row>
    <row r="27" spans="2:31" x14ac:dyDescent="0.25">
      <c r="B27" s="211">
        <v>42444</v>
      </c>
      <c r="C27" s="12">
        <v>30</v>
      </c>
      <c r="D27" s="43">
        <v>40.47983</v>
      </c>
      <c r="E27" s="43">
        <v>41.37</v>
      </c>
      <c r="F27" s="43">
        <f t="shared" ref="F27" si="9">C27*(E27-D27)</f>
        <v>26.705099999999931</v>
      </c>
      <c r="G27" s="43">
        <f t="shared" ref="G27" si="10">D27*C27</f>
        <v>1214.3949</v>
      </c>
      <c r="H27" s="258">
        <f t="shared" ref="H27" si="11">(E27-D27)/D27</f>
        <v>2.1990457963879731E-2</v>
      </c>
      <c r="I27" s="258" t="s">
        <v>223</v>
      </c>
      <c r="W27" s="143">
        <v>42458</v>
      </c>
      <c r="X27" s="12">
        <v>43.94</v>
      </c>
      <c r="Y27" s="12">
        <v>44.98</v>
      </c>
      <c r="Z27" s="12">
        <v>43.76</v>
      </c>
      <c r="AA27" s="12">
        <v>44.95</v>
      </c>
      <c r="AB27" s="105">
        <v>5077800</v>
      </c>
      <c r="AC27" s="12">
        <v>44.95</v>
      </c>
      <c r="AD27" s="2">
        <f t="shared" si="0"/>
        <v>1.2199999999999989</v>
      </c>
      <c r="AE27" s="148">
        <f t="shared" si="1"/>
        <v>2.6021456288518596E-2</v>
      </c>
    </row>
    <row r="28" spans="2:31" x14ac:dyDescent="0.25">
      <c r="B28" s="211">
        <v>42447</v>
      </c>
      <c r="C28" s="12">
        <v>0</v>
      </c>
      <c r="D28" s="43"/>
      <c r="E28" s="43"/>
      <c r="F28" s="43">
        <v>75.02</v>
      </c>
      <c r="G28" s="43"/>
      <c r="H28" s="258"/>
      <c r="I28" s="258"/>
      <c r="W28" s="143">
        <v>42457</v>
      </c>
      <c r="X28" s="12">
        <v>42.96</v>
      </c>
      <c r="Y28" s="12">
        <v>43.83</v>
      </c>
      <c r="Z28" s="12">
        <v>42.79</v>
      </c>
      <c r="AA28" s="12">
        <v>43.81</v>
      </c>
      <c r="AB28" s="105">
        <v>3341200</v>
      </c>
      <c r="AC28" s="12">
        <v>43.81</v>
      </c>
      <c r="AD28" s="2">
        <f t="shared" si="0"/>
        <v>1.0399999999999991</v>
      </c>
      <c r="AE28" s="148">
        <f t="shared" si="1"/>
        <v>1.9311307584923387E-2</v>
      </c>
    </row>
    <row r="29" spans="2:31" x14ac:dyDescent="0.25">
      <c r="B29" s="12"/>
      <c r="C29" s="12"/>
      <c r="D29" s="43"/>
      <c r="E29" s="43"/>
      <c r="F29" s="43"/>
      <c r="G29" s="43"/>
      <c r="H29" s="258"/>
      <c r="I29" s="258"/>
      <c r="W29" s="143">
        <v>42453</v>
      </c>
      <c r="X29" s="12">
        <v>42.8</v>
      </c>
      <c r="Y29" s="12">
        <v>43.47</v>
      </c>
      <c r="Z29" s="12">
        <v>42.72</v>
      </c>
      <c r="AA29" s="12">
        <v>42.98</v>
      </c>
      <c r="AB29" s="105">
        <v>3828800</v>
      </c>
      <c r="AC29" s="12">
        <v>42.98</v>
      </c>
      <c r="AD29" s="2">
        <f t="shared" si="0"/>
        <v>0.75</v>
      </c>
      <c r="AE29" s="148">
        <f t="shared" si="1"/>
        <v>-2.5527964724996188E-3</v>
      </c>
    </row>
    <row r="30" spans="2:31" x14ac:dyDescent="0.25">
      <c r="B30" s="12"/>
      <c r="C30" s="12"/>
      <c r="D30" s="43"/>
      <c r="E30" s="43"/>
      <c r="F30" s="43"/>
      <c r="G30" s="43"/>
      <c r="H30" s="258"/>
      <c r="I30" s="258"/>
      <c r="W30" s="143">
        <v>42452</v>
      </c>
      <c r="X30" s="12">
        <v>43.06</v>
      </c>
      <c r="Y30" s="12">
        <v>43.36</v>
      </c>
      <c r="Z30" s="12">
        <v>42.81</v>
      </c>
      <c r="AA30" s="12">
        <v>43.09</v>
      </c>
      <c r="AB30" s="105">
        <v>4835000</v>
      </c>
      <c r="AC30" s="12">
        <v>43.09</v>
      </c>
      <c r="AD30" s="2">
        <f t="shared" si="0"/>
        <v>0.54999999999999716</v>
      </c>
      <c r="AE30" s="148">
        <f t="shared" si="1"/>
        <v>-4.1599260457592102E-3</v>
      </c>
    </row>
    <row r="31" spans="2:31" x14ac:dyDescent="0.25">
      <c r="W31" s="143">
        <v>42451</v>
      </c>
      <c r="X31" s="12">
        <v>42.84</v>
      </c>
      <c r="Y31" s="12">
        <v>43.61</v>
      </c>
      <c r="Z31" s="12">
        <v>42.69</v>
      </c>
      <c r="AA31" s="12">
        <v>43.27</v>
      </c>
      <c r="AB31" s="105">
        <v>3001800</v>
      </c>
      <c r="AC31" s="12">
        <v>43.27</v>
      </c>
      <c r="AD31" s="2">
        <f t="shared" si="0"/>
        <v>0.92000000000000171</v>
      </c>
      <c r="AE31" s="148">
        <f t="shared" si="1"/>
        <v>2.3164234422052843E-3</v>
      </c>
    </row>
    <row r="32" spans="2:31" x14ac:dyDescent="0.25">
      <c r="W32" s="143">
        <v>42450</v>
      </c>
      <c r="X32" s="12">
        <v>43.02</v>
      </c>
      <c r="Y32" s="12">
        <v>43.54</v>
      </c>
      <c r="Z32" s="12">
        <v>42.58</v>
      </c>
      <c r="AA32" s="12">
        <v>43.17</v>
      </c>
      <c r="AB32" s="105">
        <v>4825600</v>
      </c>
      <c r="AC32" s="12">
        <v>43.17</v>
      </c>
      <c r="AD32" s="2">
        <f t="shared" si="0"/>
        <v>0.96000000000000085</v>
      </c>
      <c r="AE32" s="148">
        <f t="shared" si="1"/>
        <v>4.4206607724524005E-3</v>
      </c>
    </row>
    <row r="33" spans="15:31" x14ac:dyDescent="0.25">
      <c r="W33" s="143">
        <v>42447</v>
      </c>
      <c r="X33" s="12">
        <v>42.68</v>
      </c>
      <c r="Y33" s="12">
        <v>44.06</v>
      </c>
      <c r="Z33" s="12">
        <v>42.58</v>
      </c>
      <c r="AA33" s="12">
        <v>42.98</v>
      </c>
      <c r="AB33" s="105">
        <v>5624800</v>
      </c>
      <c r="AC33" s="12">
        <v>42.98</v>
      </c>
      <c r="AD33" s="2">
        <f t="shared" si="0"/>
        <v>1.480000000000004</v>
      </c>
      <c r="AE33" s="148">
        <f t="shared" si="1"/>
        <v>8.2101806239736064E-3</v>
      </c>
    </row>
    <row r="34" spans="15:31" x14ac:dyDescent="0.25">
      <c r="W34" s="143">
        <v>42446</v>
      </c>
      <c r="X34" s="12">
        <v>42.13</v>
      </c>
      <c r="Y34" s="12">
        <v>42.97</v>
      </c>
      <c r="Z34" s="12">
        <v>41.79</v>
      </c>
      <c r="AA34" s="12">
        <v>42.63</v>
      </c>
      <c r="AB34" s="105">
        <v>4164200</v>
      </c>
      <c r="AC34" s="12">
        <v>42.63</v>
      </c>
      <c r="AD34" s="2">
        <f t="shared" si="0"/>
        <v>1.1799999999999997</v>
      </c>
      <c r="AE34" s="148">
        <f t="shared" si="1"/>
        <v>1.1148007590132902E-2</v>
      </c>
    </row>
    <row r="35" spans="15:31" x14ac:dyDescent="0.25">
      <c r="W35" s="143">
        <v>42445</v>
      </c>
      <c r="X35" s="12">
        <v>41.19</v>
      </c>
      <c r="Y35" s="12">
        <v>42.39</v>
      </c>
      <c r="Z35" s="12">
        <v>41.04</v>
      </c>
      <c r="AA35" s="12">
        <v>42.16</v>
      </c>
      <c r="AB35" s="105">
        <v>4891200</v>
      </c>
      <c r="AC35" s="12">
        <v>42.16</v>
      </c>
      <c r="AD35" s="2">
        <f t="shared" si="0"/>
        <v>1.3500000000000014</v>
      </c>
      <c r="AE35" s="148">
        <f t="shared" si="1"/>
        <v>1.9095963258399795E-2</v>
      </c>
    </row>
    <row r="36" spans="15:31" x14ac:dyDescent="0.25">
      <c r="W36" s="143">
        <v>42444</v>
      </c>
      <c r="X36" s="12">
        <v>40.97</v>
      </c>
      <c r="Y36" s="12">
        <v>41.54</v>
      </c>
      <c r="Z36" s="12">
        <v>40.700000000000003</v>
      </c>
      <c r="AA36" s="12">
        <v>41.37</v>
      </c>
      <c r="AB36" s="105">
        <v>3050800</v>
      </c>
      <c r="AC36" s="12">
        <v>41.37</v>
      </c>
      <c r="AD36" s="2">
        <f t="shared" si="0"/>
        <v>0.83999999999999631</v>
      </c>
      <c r="AE36" s="148">
        <f t="shared" si="1"/>
        <v>2.4230676035859045E-3</v>
      </c>
    </row>
    <row r="37" spans="15:31" x14ac:dyDescent="0.25">
      <c r="W37" s="143">
        <v>42443</v>
      </c>
      <c r="X37" s="12">
        <v>40.97</v>
      </c>
      <c r="Y37" s="12">
        <v>41.33</v>
      </c>
      <c r="Z37" s="12">
        <v>40.700000000000003</v>
      </c>
      <c r="AA37" s="12">
        <v>41.27</v>
      </c>
      <c r="AB37" s="105">
        <v>3257100</v>
      </c>
      <c r="AC37" s="12">
        <v>41.27</v>
      </c>
      <c r="AD37" s="2">
        <f t="shared" si="0"/>
        <v>0.62999999999999545</v>
      </c>
      <c r="AE37" s="148">
        <f t="shared" si="1"/>
        <v>2.6724975704568443E-3</v>
      </c>
    </row>
    <row r="38" spans="15:31" x14ac:dyDescent="0.25">
      <c r="W38" s="143">
        <v>42440</v>
      </c>
      <c r="X38" s="12">
        <v>40.25</v>
      </c>
      <c r="Y38" s="12">
        <v>41.21</v>
      </c>
      <c r="Z38" s="12">
        <v>40.06</v>
      </c>
      <c r="AA38" s="12">
        <v>41.16</v>
      </c>
      <c r="AB38" s="105">
        <v>6646900</v>
      </c>
      <c r="AC38" s="12">
        <v>41.16</v>
      </c>
      <c r="AD38" s="2">
        <f t="shared" si="0"/>
        <v>1.1499999999999986</v>
      </c>
      <c r="AE38" s="148">
        <f t="shared" si="1"/>
        <v>3.4170854271356799E-2</v>
      </c>
    </row>
    <row r="39" spans="15:31" x14ac:dyDescent="0.25">
      <c r="W39" s="143">
        <v>42439</v>
      </c>
      <c r="X39" s="12">
        <v>40.159999999999997</v>
      </c>
      <c r="Y39" s="12">
        <v>40.159999999999997</v>
      </c>
      <c r="Z39" s="12">
        <v>39.049999999999997</v>
      </c>
      <c r="AA39" s="12">
        <v>39.799999999999997</v>
      </c>
      <c r="AB39" s="105">
        <v>4870900</v>
      </c>
      <c r="AC39" s="12">
        <v>39.799999999999997</v>
      </c>
      <c r="AD39" s="2">
        <f t="shared" si="0"/>
        <v>1.1099999999999994</v>
      </c>
      <c r="AE39" s="148">
        <f t="shared" si="1"/>
        <v>-1.2547051442911572E-3</v>
      </c>
    </row>
    <row r="40" spans="15:31" x14ac:dyDescent="0.25">
      <c r="W40" s="143">
        <v>42438</v>
      </c>
      <c r="X40" s="12">
        <v>38.979999999999997</v>
      </c>
      <c r="Y40" s="12">
        <v>39.869999999999997</v>
      </c>
      <c r="Z40" s="12">
        <v>38.82</v>
      </c>
      <c r="AA40" s="12">
        <v>39.85</v>
      </c>
      <c r="AB40" s="105">
        <v>6918600</v>
      </c>
      <c r="AC40" s="12">
        <v>39.85</v>
      </c>
      <c r="AD40" s="2">
        <f t="shared" si="0"/>
        <v>1.0499999999999972</v>
      </c>
      <c r="AE40" s="148">
        <f t="shared" si="1"/>
        <v>2.9715762273901714E-2</v>
      </c>
    </row>
    <row r="41" spans="15:31" x14ac:dyDescent="0.25">
      <c r="W41" s="143">
        <v>42437</v>
      </c>
      <c r="X41" s="12">
        <v>39.229999999999997</v>
      </c>
      <c r="Y41" s="12">
        <v>39.229999999999997</v>
      </c>
      <c r="Z41" s="12">
        <v>38.14</v>
      </c>
      <c r="AA41" s="12">
        <v>38.700000000000003</v>
      </c>
      <c r="AB41" s="105">
        <v>4901200</v>
      </c>
      <c r="AC41" s="12">
        <v>38.700000000000003</v>
      </c>
      <c r="AD41" s="2">
        <f t="shared" si="0"/>
        <v>1.0899999999999963</v>
      </c>
      <c r="AE41" s="148">
        <f t="shared" si="1"/>
        <v>-2.2480424349583195E-2</v>
      </c>
    </row>
    <row r="42" spans="15:31" x14ac:dyDescent="0.25">
      <c r="W42" s="143">
        <v>42436</v>
      </c>
      <c r="X42" s="12">
        <v>40.909999999999997</v>
      </c>
      <c r="Y42" s="12">
        <v>40.909999999999997</v>
      </c>
      <c r="Z42" s="12">
        <v>39.39</v>
      </c>
      <c r="AA42" s="12">
        <v>39.590000000000003</v>
      </c>
      <c r="AB42" s="105">
        <v>5212400</v>
      </c>
      <c r="AC42" s="12">
        <v>39.590000000000003</v>
      </c>
      <c r="AD42" s="2">
        <f t="shared" si="0"/>
        <v>1.519999999999996</v>
      </c>
      <c r="AE42" s="148">
        <f t="shared" si="1"/>
        <v>-3.3918984870668467E-2</v>
      </c>
    </row>
    <row r="43" spans="15:31" x14ac:dyDescent="0.25">
      <c r="W43" s="143">
        <v>42433</v>
      </c>
      <c r="X43" s="12">
        <v>41.3</v>
      </c>
      <c r="Y43" s="12">
        <v>42.09</v>
      </c>
      <c r="Z43" s="12">
        <v>40.799999999999997</v>
      </c>
      <c r="AA43" s="12">
        <v>40.98</v>
      </c>
      <c r="AB43" s="105">
        <v>5515800</v>
      </c>
      <c r="AC43" s="12">
        <v>40.98</v>
      </c>
      <c r="AD43" s="2">
        <f t="shared" si="0"/>
        <v>1.2900000000000063</v>
      </c>
      <c r="AE43" s="148">
        <f t="shared" si="1"/>
        <v>-7.2674418604652402E-3</v>
      </c>
    </row>
    <row r="44" spans="15:31" x14ac:dyDescent="0.25">
      <c r="W44" s="143">
        <v>42432</v>
      </c>
      <c r="X44" s="12">
        <v>40.369999999999997</v>
      </c>
      <c r="Y44" s="12">
        <v>41.3</v>
      </c>
      <c r="Z44" s="12">
        <v>40.06</v>
      </c>
      <c r="AA44" s="12">
        <v>41.28</v>
      </c>
      <c r="AB44" s="105">
        <v>5540900</v>
      </c>
      <c r="AC44" s="12">
        <v>41.28</v>
      </c>
      <c r="AD44" s="2">
        <f t="shared" si="0"/>
        <v>1.2399999999999949</v>
      </c>
      <c r="AE44" s="148">
        <f t="shared" si="1"/>
        <v>2.4063507814438001E-2</v>
      </c>
    </row>
    <row r="45" spans="15:31" x14ac:dyDescent="0.25">
      <c r="O45" s="37"/>
      <c r="R45" s="37"/>
      <c r="W45" s="143">
        <v>42431</v>
      </c>
      <c r="X45" s="12">
        <v>39.42</v>
      </c>
      <c r="Y45" s="12">
        <v>40.4</v>
      </c>
      <c r="Z45" s="12">
        <v>39.159999999999997</v>
      </c>
      <c r="AA45" s="12">
        <v>40.31</v>
      </c>
      <c r="AB45" s="105">
        <v>4569800</v>
      </c>
      <c r="AC45" s="12">
        <v>40.31</v>
      </c>
      <c r="AD45" s="2">
        <f t="shared" si="0"/>
        <v>1.240000000000002</v>
      </c>
      <c r="AE45" s="148">
        <f t="shared" si="1"/>
        <v>2.02480384712731E-2</v>
      </c>
    </row>
    <row r="46" spans="15:31" ht="20.25" thickBot="1" x14ac:dyDescent="0.35">
      <c r="O46" s="274" t="s">
        <v>78</v>
      </c>
      <c r="P46" s="274"/>
      <c r="Q46" s="37"/>
      <c r="R46" s="37"/>
      <c r="T46" s="101" t="s">
        <v>115</v>
      </c>
      <c r="W46" s="143">
        <v>42430</v>
      </c>
      <c r="X46" s="12">
        <v>38.33</v>
      </c>
      <c r="Y46" s="12">
        <v>39.68</v>
      </c>
      <c r="Z46" s="12">
        <v>37.96</v>
      </c>
      <c r="AA46" s="12">
        <v>39.51</v>
      </c>
      <c r="AB46" s="105">
        <v>4079100</v>
      </c>
      <c r="AC46" s="12">
        <v>39.51</v>
      </c>
      <c r="AD46" s="2">
        <f t="shared" si="0"/>
        <v>1.7199999999999989</v>
      </c>
      <c r="AE46" s="148">
        <f t="shared" si="1"/>
        <v>3.946329913180735E-2</v>
      </c>
    </row>
    <row r="47" spans="15:31" ht="15.75" thickTop="1" x14ac:dyDescent="0.25">
      <c r="O47" s="93">
        <v>1.1000000000000001</v>
      </c>
      <c r="P47" s="93">
        <f>O47*$Q$4</f>
        <v>51.271000000000001</v>
      </c>
      <c r="Q47" s="37"/>
      <c r="R47" s="37"/>
      <c r="T47" s="138" t="s">
        <v>100</v>
      </c>
      <c r="U47" s="108">
        <v>47.18</v>
      </c>
      <c r="W47" s="143">
        <v>42429</v>
      </c>
      <c r="X47" s="12">
        <v>38.520000000000003</v>
      </c>
      <c r="Y47" s="12">
        <v>38.92</v>
      </c>
      <c r="Z47" s="12">
        <v>37.83</v>
      </c>
      <c r="AA47" s="12">
        <v>38.01</v>
      </c>
      <c r="AB47" s="105">
        <v>4834000</v>
      </c>
      <c r="AC47" s="12">
        <v>38.01</v>
      </c>
      <c r="AD47" s="2">
        <f t="shared" si="0"/>
        <v>1.0900000000000034</v>
      </c>
      <c r="AE47" s="148">
        <f t="shared" si="1"/>
        <v>-1.7067494181536191E-2</v>
      </c>
    </row>
    <row r="48" spans="15:31" x14ac:dyDescent="0.25">
      <c r="O48" s="93">
        <v>1.0900000000000001</v>
      </c>
      <c r="P48" s="93">
        <f t="shared" ref="P48:P67" si="12">O48*$Q$4</f>
        <v>50.804900000000004</v>
      </c>
      <c r="Q48" s="37"/>
      <c r="R48" s="37"/>
      <c r="T48" s="103" t="s">
        <v>101</v>
      </c>
      <c r="U48" s="98">
        <v>46.81</v>
      </c>
      <c r="W48" s="143">
        <v>42426</v>
      </c>
      <c r="X48" s="12">
        <v>37.93</v>
      </c>
      <c r="Y48" s="12">
        <v>39.18</v>
      </c>
      <c r="Z48" s="12">
        <v>37.9</v>
      </c>
      <c r="AA48" s="12">
        <v>38.67</v>
      </c>
      <c r="AB48" s="105">
        <v>6248200</v>
      </c>
      <c r="AC48" s="12">
        <v>38.67</v>
      </c>
      <c r="AD48" s="2">
        <f t="shared" si="0"/>
        <v>1.2800000000000011</v>
      </c>
      <c r="AE48" s="148">
        <f t="shared" si="1"/>
        <v>2.1124900977026684E-2</v>
      </c>
    </row>
    <row r="49" spans="15:31" x14ac:dyDescent="0.25">
      <c r="O49" s="93">
        <v>1.08</v>
      </c>
      <c r="P49" s="93">
        <f t="shared" si="12"/>
        <v>50.338800000000006</v>
      </c>
      <c r="Q49" s="37"/>
      <c r="R49" s="37"/>
      <c r="T49" s="103" t="s">
        <v>102</v>
      </c>
      <c r="U49" s="98" t="s">
        <v>373</v>
      </c>
      <c r="W49" s="143">
        <v>42425</v>
      </c>
      <c r="X49" s="12">
        <v>37.53</v>
      </c>
      <c r="Y49" s="12">
        <v>38.04</v>
      </c>
      <c r="Z49" s="12">
        <v>36.72</v>
      </c>
      <c r="AA49" s="12">
        <v>37.869999999999997</v>
      </c>
      <c r="AB49" s="105">
        <v>5487100</v>
      </c>
      <c r="AC49" s="12">
        <v>37.869999999999997</v>
      </c>
      <c r="AD49" s="2">
        <f t="shared" si="0"/>
        <v>1.3200000000000003</v>
      </c>
      <c r="AE49" s="148" t="e">
        <f t="shared" si="1"/>
        <v>#DIV/0!</v>
      </c>
    </row>
    <row r="50" spans="15:31" x14ac:dyDescent="0.25">
      <c r="O50" s="93">
        <v>1.07</v>
      </c>
      <c r="P50" s="93">
        <f t="shared" si="12"/>
        <v>49.872700000000002</v>
      </c>
      <c r="Q50" s="93"/>
      <c r="R50" s="37"/>
      <c r="T50" s="103" t="s">
        <v>103</v>
      </c>
      <c r="U50" s="98" t="s">
        <v>374</v>
      </c>
      <c r="W50" s="143">
        <v>42425</v>
      </c>
      <c r="X50" s="12" t="s">
        <v>209</v>
      </c>
      <c r="Y50" s="12"/>
      <c r="Z50" s="12"/>
      <c r="AA50" s="12"/>
      <c r="AB50" s="105"/>
      <c r="AC50" s="12"/>
      <c r="AD50" s="2">
        <f t="shared" si="0"/>
        <v>0</v>
      </c>
      <c r="AE50" s="148">
        <f t="shared" si="1"/>
        <v>-1</v>
      </c>
    </row>
    <row r="51" spans="15:31" x14ac:dyDescent="0.25">
      <c r="O51" s="93">
        <v>1.06</v>
      </c>
      <c r="P51" s="93">
        <f t="shared" si="12"/>
        <v>49.406600000000005</v>
      </c>
      <c r="Q51" s="93"/>
      <c r="R51" s="37"/>
      <c r="T51" s="103" t="s">
        <v>104</v>
      </c>
      <c r="U51" s="98">
        <v>54.19</v>
      </c>
      <c r="W51" s="143">
        <v>42424</v>
      </c>
      <c r="X51" s="12">
        <v>37.5</v>
      </c>
      <c r="Y51" s="12">
        <v>37.86</v>
      </c>
      <c r="Z51" s="12">
        <v>37.08</v>
      </c>
      <c r="AA51" s="12">
        <v>37.74</v>
      </c>
      <c r="AB51" s="105">
        <v>2755300</v>
      </c>
      <c r="AC51" s="12">
        <v>37.549999999999997</v>
      </c>
      <c r="AD51" s="2">
        <f t="shared" si="0"/>
        <v>0.78000000000000114</v>
      </c>
      <c r="AE51" s="148">
        <f t="shared" si="1"/>
        <v>-3.450106157112609E-3</v>
      </c>
    </row>
    <row r="52" spans="15:31" x14ac:dyDescent="0.25">
      <c r="O52" s="93">
        <v>1.05</v>
      </c>
      <c r="P52" s="93">
        <f t="shared" si="12"/>
        <v>48.9405</v>
      </c>
      <c r="Q52" s="93"/>
      <c r="R52" s="37"/>
      <c r="T52" s="103" t="s">
        <v>105</v>
      </c>
      <c r="U52" s="98">
        <v>1.19099</v>
      </c>
      <c r="W52" s="143">
        <v>42423</v>
      </c>
      <c r="X52" s="12">
        <v>37.82</v>
      </c>
      <c r="Y52" s="12">
        <v>38.1</v>
      </c>
      <c r="Z52" s="12">
        <v>37.520000000000003</v>
      </c>
      <c r="AA52" s="12">
        <v>37.869999999999997</v>
      </c>
      <c r="AB52" s="105">
        <v>3719900</v>
      </c>
      <c r="AC52" s="12">
        <v>37.68</v>
      </c>
      <c r="AD52" s="2">
        <f t="shared" si="0"/>
        <v>0.57999999999999829</v>
      </c>
      <c r="AE52" s="148">
        <f t="shared" si="1"/>
        <v>-6.3291139240506666E-3</v>
      </c>
    </row>
    <row r="53" spans="15:31" x14ac:dyDescent="0.25">
      <c r="O53" s="93">
        <v>1.04</v>
      </c>
      <c r="P53" s="93">
        <f t="shared" si="12"/>
        <v>48.474400000000003</v>
      </c>
      <c r="Q53" s="93"/>
      <c r="R53" s="37"/>
      <c r="T53" s="103" t="s">
        <v>125</v>
      </c>
      <c r="U53" s="98" t="s">
        <v>292</v>
      </c>
      <c r="W53" s="143">
        <v>42422</v>
      </c>
      <c r="X53" s="12">
        <v>37.97</v>
      </c>
      <c r="Y53" s="12">
        <v>38.799999999999997</v>
      </c>
      <c r="Z53" s="12">
        <v>37.89</v>
      </c>
      <c r="AA53" s="12">
        <v>38.11</v>
      </c>
      <c r="AB53" s="105">
        <v>3529700</v>
      </c>
      <c r="AC53" s="12">
        <v>37.92</v>
      </c>
      <c r="AD53" s="2">
        <f t="shared" si="0"/>
        <v>0.90999999999999659</v>
      </c>
      <c r="AE53" s="148">
        <f t="shared" si="1"/>
        <v>1.7440300509793394E-2</v>
      </c>
    </row>
    <row r="54" spans="15:31" x14ac:dyDescent="0.25">
      <c r="O54" s="93">
        <v>1.03</v>
      </c>
      <c r="P54" s="93">
        <f t="shared" si="12"/>
        <v>48.008299999999998</v>
      </c>
      <c r="Q54" s="93"/>
      <c r="R54" s="37"/>
      <c r="T54" s="103"/>
      <c r="U54" s="98"/>
      <c r="W54" s="143">
        <v>42419</v>
      </c>
      <c r="X54" s="12">
        <v>37.44</v>
      </c>
      <c r="Y54" s="12">
        <v>37.58</v>
      </c>
      <c r="Z54" s="12">
        <v>36.85</v>
      </c>
      <c r="AA54" s="12">
        <v>37.46</v>
      </c>
      <c r="AB54" s="105">
        <v>3507900</v>
      </c>
      <c r="AC54" s="12">
        <v>37.270000000000003</v>
      </c>
      <c r="AD54" s="2">
        <f t="shared" si="0"/>
        <v>0.72999999999999687</v>
      </c>
      <c r="AE54" s="148">
        <f t="shared" si="1"/>
        <v>-1.0720986330742255E-3</v>
      </c>
    </row>
    <row r="55" spans="15:31" x14ac:dyDescent="0.25">
      <c r="O55" s="93">
        <v>1.02</v>
      </c>
      <c r="P55" s="93">
        <f t="shared" si="12"/>
        <v>47.542200000000001</v>
      </c>
      <c r="Q55" s="93"/>
      <c r="R55" s="37"/>
      <c r="T55" s="103" t="s">
        <v>107</v>
      </c>
      <c r="U55" s="98" t="s">
        <v>375</v>
      </c>
      <c r="W55" s="143">
        <v>42418</v>
      </c>
      <c r="X55" s="12">
        <v>37.299999999999997</v>
      </c>
      <c r="Y55" s="12">
        <v>37.549999999999997</v>
      </c>
      <c r="Z55" s="12">
        <v>36.89</v>
      </c>
      <c r="AA55" s="12">
        <v>37.5</v>
      </c>
      <c r="AB55" s="105">
        <v>4634700</v>
      </c>
      <c r="AC55" s="12">
        <v>37.31</v>
      </c>
      <c r="AD55" s="2">
        <f t="shared" si="0"/>
        <v>0.65999999999999659</v>
      </c>
      <c r="AE55" s="148">
        <f t="shared" si="1"/>
        <v>1.879699248120259E-3</v>
      </c>
    </row>
    <row r="56" spans="15:31" x14ac:dyDescent="0.25">
      <c r="O56" s="93">
        <v>1.01</v>
      </c>
      <c r="P56" s="93">
        <f t="shared" si="12"/>
        <v>47.076099999999997</v>
      </c>
      <c r="Q56" s="93"/>
      <c r="R56" s="37"/>
      <c r="T56" s="103" t="s">
        <v>108</v>
      </c>
      <c r="U56" s="98" t="s">
        <v>210</v>
      </c>
      <c r="W56" s="143">
        <v>42417</v>
      </c>
      <c r="X56" s="12">
        <v>36.130000000000003</v>
      </c>
      <c r="Y56" s="12">
        <v>37.799999999999997</v>
      </c>
      <c r="Z56" s="12">
        <v>36.03</v>
      </c>
      <c r="AA56" s="12">
        <v>37.43</v>
      </c>
      <c r="AB56" s="105">
        <v>6600900</v>
      </c>
      <c r="AC56" s="12">
        <v>37.24</v>
      </c>
      <c r="AD56" s="2">
        <f t="shared" si="0"/>
        <v>1.769999999999996</v>
      </c>
      <c r="AE56" s="148">
        <f t="shared" si="1"/>
        <v>3.9642657733109932E-2</v>
      </c>
    </row>
    <row r="57" spans="15:31" x14ac:dyDescent="0.25">
      <c r="O57" s="93">
        <v>1</v>
      </c>
      <c r="P57" s="93">
        <f t="shared" si="12"/>
        <v>46.61</v>
      </c>
      <c r="Q57" s="93"/>
      <c r="R57" s="37"/>
      <c r="T57" s="103" t="s">
        <v>109</v>
      </c>
      <c r="U57" s="100">
        <v>5685100</v>
      </c>
      <c r="W57" s="143">
        <v>42416</v>
      </c>
      <c r="X57" s="12">
        <v>35.270000000000003</v>
      </c>
      <c r="Y57" s="12">
        <v>36.1</v>
      </c>
      <c r="Z57" s="12">
        <v>34.840000000000003</v>
      </c>
      <c r="AA57" s="12">
        <v>36</v>
      </c>
      <c r="AB57" s="105">
        <v>4754300</v>
      </c>
      <c r="AC57" s="12">
        <v>35.82</v>
      </c>
      <c r="AD57" s="2">
        <f t="shared" si="0"/>
        <v>1.259999999999998</v>
      </c>
      <c r="AE57" s="148">
        <f t="shared" si="1"/>
        <v>3.4960993932389606E-2</v>
      </c>
    </row>
    <row r="58" spans="15:31" x14ac:dyDescent="0.25">
      <c r="O58" s="93">
        <v>0.99</v>
      </c>
      <c r="P58" s="93">
        <f t="shared" si="12"/>
        <v>46.143900000000002</v>
      </c>
      <c r="Q58" s="93"/>
      <c r="R58" s="37"/>
      <c r="T58" s="103" t="s">
        <v>112</v>
      </c>
      <c r="U58" s="100">
        <v>6184160</v>
      </c>
      <c r="W58" s="143">
        <v>42412</v>
      </c>
      <c r="X58" s="12">
        <v>33.76</v>
      </c>
      <c r="Y58" s="12">
        <v>34.81</v>
      </c>
      <c r="Z58" s="12">
        <v>33.42</v>
      </c>
      <c r="AA58" s="12">
        <v>34.79</v>
      </c>
      <c r="AB58" s="105">
        <v>4006900</v>
      </c>
      <c r="AC58" s="12">
        <v>34.61</v>
      </c>
      <c r="AD58" s="2">
        <f t="shared" si="0"/>
        <v>1.3900000000000006</v>
      </c>
      <c r="AE58" s="148">
        <f t="shared" si="1"/>
        <v>3.0366180410836385E-2</v>
      </c>
    </row>
    <row r="59" spans="15:31" x14ac:dyDescent="0.25">
      <c r="O59" s="93">
        <v>0.98</v>
      </c>
      <c r="P59" s="93">
        <f t="shared" si="12"/>
        <v>45.677799999999998</v>
      </c>
      <c r="Q59" s="93"/>
      <c r="T59" s="103" t="s">
        <v>110</v>
      </c>
      <c r="U59" s="98" t="s">
        <v>376</v>
      </c>
      <c r="W59" s="143">
        <v>42411</v>
      </c>
      <c r="X59" s="12">
        <v>34.020000000000003</v>
      </c>
      <c r="Y59" s="12">
        <v>34.520000000000003</v>
      </c>
      <c r="Z59" s="12">
        <v>33.26</v>
      </c>
      <c r="AA59" s="12">
        <v>33.76</v>
      </c>
      <c r="AB59" s="105">
        <v>4834700</v>
      </c>
      <c r="AC59" s="12">
        <v>33.590000000000003</v>
      </c>
      <c r="AD59" s="2">
        <f t="shared" si="0"/>
        <v>1.2600000000000051</v>
      </c>
      <c r="AE59" s="148">
        <f t="shared" si="1"/>
        <v>-3.1709426347650504E-2</v>
      </c>
    </row>
    <row r="60" spans="15:31" x14ac:dyDescent="0.25">
      <c r="O60" s="93">
        <v>0.97</v>
      </c>
      <c r="P60" s="93">
        <f t="shared" si="12"/>
        <v>45.2117</v>
      </c>
      <c r="Q60" s="93"/>
      <c r="T60" s="103" t="s">
        <v>113</v>
      </c>
      <c r="U60" s="98">
        <v>36.020000000000003</v>
      </c>
      <c r="W60" s="143">
        <v>42410</v>
      </c>
      <c r="X60" s="12">
        <v>34.549999999999997</v>
      </c>
      <c r="Y60" s="12">
        <v>35.24</v>
      </c>
      <c r="Z60" s="12">
        <v>34.299999999999997</v>
      </c>
      <c r="AA60" s="12">
        <v>34.869999999999997</v>
      </c>
      <c r="AB60" s="105">
        <v>3657400</v>
      </c>
      <c r="AC60" s="12">
        <v>34.69</v>
      </c>
      <c r="AD60" s="2">
        <f t="shared" si="0"/>
        <v>0.94000000000000483</v>
      </c>
      <c r="AE60" s="148">
        <f t="shared" si="1"/>
        <v>1.7302052785923561E-2</v>
      </c>
    </row>
    <row r="61" spans="15:31" x14ac:dyDescent="0.25">
      <c r="O61" s="93">
        <v>0.96</v>
      </c>
      <c r="P61" s="93">
        <f t="shared" si="12"/>
        <v>44.745599999999996</v>
      </c>
      <c r="Q61" s="93"/>
      <c r="T61" s="103" t="s">
        <v>114</v>
      </c>
      <c r="U61" s="98">
        <v>1.29</v>
      </c>
      <c r="W61" s="143">
        <v>42409</v>
      </c>
      <c r="X61" s="12">
        <v>33.92</v>
      </c>
      <c r="Y61" s="12">
        <v>34.700000000000003</v>
      </c>
      <c r="Z61" s="12">
        <v>33.43</v>
      </c>
      <c r="AA61" s="12">
        <v>34.270000000000003</v>
      </c>
      <c r="AB61" s="105">
        <v>8404600</v>
      </c>
      <c r="AC61" s="12">
        <v>34.1</v>
      </c>
      <c r="AD61" s="2">
        <f t="shared" si="0"/>
        <v>1.2700000000000031</v>
      </c>
      <c r="AE61" s="148">
        <f t="shared" si="1"/>
        <v>2.9334115576418185E-4</v>
      </c>
    </row>
    <row r="62" spans="15:31" x14ac:dyDescent="0.25">
      <c r="O62" s="93">
        <v>0.95</v>
      </c>
      <c r="P62" s="93">
        <f t="shared" si="12"/>
        <v>44.279499999999999</v>
      </c>
      <c r="Q62" s="93"/>
      <c r="T62" s="103" t="s">
        <v>111</v>
      </c>
      <c r="U62" s="98" t="s">
        <v>293</v>
      </c>
      <c r="W62" s="143">
        <v>42408</v>
      </c>
      <c r="X62" s="12">
        <v>36.049999999999997</v>
      </c>
      <c r="Y62" s="12">
        <v>36.119999999999997</v>
      </c>
      <c r="Z62" s="12">
        <v>33.770000000000003</v>
      </c>
      <c r="AA62" s="12">
        <v>34.26</v>
      </c>
      <c r="AB62" s="105">
        <v>9930400</v>
      </c>
      <c r="AC62" s="12">
        <v>34.090000000000003</v>
      </c>
      <c r="AD62" s="2">
        <f t="shared" si="0"/>
        <v>2.3499999999999943</v>
      </c>
      <c r="AE62" s="148">
        <f t="shared" si="1"/>
        <v>-5.9586206896551586E-2</v>
      </c>
    </row>
    <row r="63" spans="15:31" x14ac:dyDescent="0.25">
      <c r="O63" s="93">
        <v>0.94</v>
      </c>
      <c r="P63" s="93">
        <f t="shared" si="12"/>
        <v>43.813399999999994</v>
      </c>
      <c r="Q63" s="93"/>
      <c r="W63" s="143">
        <v>42405</v>
      </c>
      <c r="X63" s="12">
        <v>37.31</v>
      </c>
      <c r="Y63" s="12">
        <v>37.61</v>
      </c>
      <c r="Z63" s="12">
        <v>36.39</v>
      </c>
      <c r="AA63" s="12">
        <v>36.43</v>
      </c>
      <c r="AB63" s="105">
        <v>7357000</v>
      </c>
      <c r="AC63" s="12">
        <v>36.25</v>
      </c>
      <c r="AD63" s="2">
        <f t="shared" si="0"/>
        <v>1.2199999999999989</v>
      </c>
      <c r="AE63" s="148">
        <f t="shared" si="1"/>
        <v>-2.8931154567372053E-2</v>
      </c>
    </row>
    <row r="64" spans="15:31" x14ac:dyDescent="0.25">
      <c r="O64" s="93">
        <v>0.93</v>
      </c>
      <c r="P64" s="93">
        <f t="shared" si="12"/>
        <v>43.347300000000004</v>
      </c>
      <c r="Q64" s="93"/>
      <c r="W64" s="143">
        <v>42404</v>
      </c>
      <c r="X64" s="12">
        <v>36.21</v>
      </c>
      <c r="Y64" s="12">
        <v>37.57</v>
      </c>
      <c r="Z64" s="12">
        <v>36.049999999999997</v>
      </c>
      <c r="AA64" s="12">
        <v>37.520000000000003</v>
      </c>
      <c r="AB64" s="105">
        <v>6034400</v>
      </c>
      <c r="AC64" s="12">
        <v>37.33</v>
      </c>
      <c r="AD64" s="2">
        <f t="shared" si="0"/>
        <v>1.5200000000000031</v>
      </c>
      <c r="AE64" s="148">
        <f t="shared" si="1"/>
        <v>3.5506241331484167E-2</v>
      </c>
    </row>
    <row r="65" spans="15:31" x14ac:dyDescent="0.25">
      <c r="O65" s="93">
        <v>0.92</v>
      </c>
      <c r="P65" s="93">
        <f t="shared" si="12"/>
        <v>42.8812</v>
      </c>
      <c r="Q65" s="93"/>
      <c r="W65" s="143">
        <v>42403</v>
      </c>
      <c r="X65" s="12">
        <v>37.65</v>
      </c>
      <c r="Y65" s="12">
        <v>37.71</v>
      </c>
      <c r="Z65" s="12">
        <v>35.47</v>
      </c>
      <c r="AA65" s="12">
        <v>36.229999999999997</v>
      </c>
      <c r="AB65" s="105">
        <v>6553900</v>
      </c>
      <c r="AC65" s="12">
        <v>36.049999999999997</v>
      </c>
      <c r="AD65" s="2">
        <f t="shared" si="0"/>
        <v>2.240000000000002</v>
      </c>
      <c r="AE65" s="148">
        <f t="shared" si="1"/>
        <v>-2.7253103076092966E-2</v>
      </c>
    </row>
    <row r="66" spans="15:31" x14ac:dyDescent="0.25">
      <c r="O66" s="93">
        <v>0.91</v>
      </c>
      <c r="P66" s="93">
        <f t="shared" si="12"/>
        <v>42.415100000000002</v>
      </c>
      <c r="Q66" s="93"/>
      <c r="W66" s="143">
        <v>42402</v>
      </c>
      <c r="X66" s="12">
        <v>38.380000000000003</v>
      </c>
      <c r="Y66" s="12">
        <v>38.51</v>
      </c>
      <c r="Z66" s="12">
        <v>37.06</v>
      </c>
      <c r="AA66" s="12">
        <v>37.25</v>
      </c>
      <c r="AB66" s="105">
        <v>5731000</v>
      </c>
      <c r="AC66" s="12">
        <v>37.06</v>
      </c>
      <c r="AD66" s="2">
        <f t="shared" si="0"/>
        <v>1.4499999999999957</v>
      </c>
      <c r="AE66" s="148">
        <f t="shared" si="1"/>
        <v>-4.5091471270291117E-2</v>
      </c>
    </row>
    <row r="67" spans="15:31" x14ac:dyDescent="0.25">
      <c r="O67" s="93">
        <v>0.9</v>
      </c>
      <c r="P67" s="93">
        <f t="shared" si="12"/>
        <v>41.948999999999998</v>
      </c>
      <c r="Q67" s="93"/>
      <c r="W67" s="143">
        <v>42401</v>
      </c>
      <c r="X67" s="12">
        <v>39.18</v>
      </c>
      <c r="Y67" s="12">
        <v>39.42</v>
      </c>
      <c r="Z67" s="12">
        <v>38.479999999999997</v>
      </c>
      <c r="AA67" s="12">
        <v>39.01</v>
      </c>
      <c r="AB67" s="105">
        <v>8183300</v>
      </c>
      <c r="AC67" s="12">
        <v>38.81</v>
      </c>
      <c r="AD67" s="2">
        <f t="shared" ref="AD67:AD68" si="13">Y67-Z67</f>
        <v>0.94000000000000483</v>
      </c>
      <c r="AE67" s="148">
        <f t="shared" ref="AE67" si="14">AC67/AC68-1</f>
        <v>5.9616381544842501E-3</v>
      </c>
    </row>
    <row r="68" spans="15:31" x14ac:dyDescent="0.25">
      <c r="O68" s="37"/>
      <c r="W68" s="143">
        <v>42398</v>
      </c>
      <c r="X68" s="12">
        <v>37.24</v>
      </c>
      <c r="Y68" s="12">
        <v>38.840000000000003</v>
      </c>
      <c r="Z68" s="12">
        <v>37</v>
      </c>
      <c r="AA68" s="12">
        <v>38.78</v>
      </c>
      <c r="AB68" s="105">
        <v>9700900</v>
      </c>
      <c r="AC68" s="12">
        <v>38.58</v>
      </c>
      <c r="AD68" s="2">
        <f t="shared" si="13"/>
        <v>1.8400000000000034</v>
      </c>
      <c r="AE68" s="148" t="e">
        <f>AC68/AC69-1</f>
        <v>#DIV/0!</v>
      </c>
    </row>
    <row r="69" spans="15:31" x14ac:dyDescent="0.25">
      <c r="O69" s="37"/>
      <c r="W69" s="320" t="s">
        <v>124</v>
      </c>
      <c r="AB69" s="262"/>
    </row>
  </sheetData>
  <conditionalFormatting sqref="O47:O6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227" priority="29">
      <formula>F21&gt;0</formula>
    </cfRule>
    <cfRule type="expression" dxfId="226" priority="30">
      <formula>F21&lt;0</formula>
    </cfRule>
  </conditionalFormatting>
  <conditionalFormatting sqref="H21:H23">
    <cfRule type="expression" dxfId="225" priority="27">
      <formula>H21&gt;0</formula>
    </cfRule>
    <cfRule type="expression" dxfId="224" priority="28">
      <formula>H21&lt;0</formula>
    </cfRule>
  </conditionalFormatting>
  <conditionalFormatting sqref="H24">
    <cfRule type="expression" dxfId="223" priority="25">
      <formula>H24&gt;0</formula>
    </cfRule>
    <cfRule type="expression" dxfId="222" priority="26">
      <formula>H24&lt;0</formula>
    </cfRule>
  </conditionalFormatting>
  <conditionalFormatting sqref="H25">
    <cfRule type="expression" dxfId="221" priority="23">
      <formula>H25&gt;0</formula>
    </cfRule>
    <cfRule type="expression" dxfId="220" priority="24">
      <formula>H25&lt;0</formula>
    </cfRule>
  </conditionalFormatting>
  <conditionalFormatting sqref="H26:H30">
    <cfRule type="expression" dxfId="219" priority="21">
      <formula>H26&gt;0</formula>
    </cfRule>
    <cfRule type="expression" dxfId="218" priority="22">
      <formula>H26&lt;0</formula>
    </cfRule>
  </conditionalFormatting>
  <conditionalFormatting sqref="F17:F20">
    <cfRule type="expression" dxfId="217" priority="19">
      <formula>F17&gt;0</formula>
    </cfRule>
    <cfRule type="expression" dxfId="216" priority="20">
      <formula>F17&lt;0</formula>
    </cfRule>
  </conditionalFormatting>
  <conditionalFormatting sqref="H17:H20">
    <cfRule type="expression" dxfId="215" priority="17">
      <formula>H17&gt;0</formula>
    </cfRule>
    <cfRule type="expression" dxfId="214" priority="18">
      <formula>H17&lt;0</formula>
    </cfRule>
  </conditionalFormatting>
  <conditionalFormatting sqref="Q7">
    <cfRule type="expression" dxfId="213" priority="15">
      <formula>Q7&gt;0</formula>
    </cfRule>
    <cfRule type="expression" dxfId="212" priority="16">
      <formula>Q7&lt;0</formula>
    </cfRule>
  </conditionalFormatting>
  <conditionalFormatting sqref="F26:F27">
    <cfRule type="expression" dxfId="211" priority="13">
      <formula>F26&gt;0</formula>
    </cfRule>
    <cfRule type="expression" dxfId="210" priority="14">
      <formula>F26&lt;0</formula>
    </cfRule>
  </conditionalFormatting>
  <conditionalFormatting sqref="I21:I23">
    <cfRule type="expression" dxfId="209" priority="11">
      <formula>I21&gt;0</formula>
    </cfRule>
    <cfRule type="expression" dxfId="208" priority="12">
      <formula>I21&lt;0</formula>
    </cfRule>
  </conditionalFormatting>
  <conditionalFormatting sqref="I24">
    <cfRule type="expression" dxfId="207" priority="9">
      <formula>I24&gt;0</formula>
    </cfRule>
    <cfRule type="expression" dxfId="206" priority="10">
      <formula>I24&lt;0</formula>
    </cfRule>
  </conditionalFormatting>
  <conditionalFormatting sqref="I25">
    <cfRule type="expression" dxfId="205" priority="7">
      <formula>I25&gt;0</formula>
    </cfRule>
    <cfRule type="expression" dxfId="204" priority="8">
      <formula>I25&lt;0</formula>
    </cfRule>
  </conditionalFormatting>
  <conditionalFormatting sqref="I26:I30">
    <cfRule type="expression" dxfId="203" priority="5">
      <formula>I26&gt;0</formula>
    </cfRule>
    <cfRule type="expression" dxfId="202" priority="6">
      <formula>I26&lt;0</formula>
    </cfRule>
  </conditionalFormatting>
  <conditionalFormatting sqref="I17:I20">
    <cfRule type="expression" dxfId="201" priority="3">
      <formula>I17&gt;0</formula>
    </cfRule>
    <cfRule type="expression" dxfId="200" priority="4">
      <formula>I17&lt;0</formula>
    </cfRule>
  </conditionalFormatting>
  <conditionalFormatting sqref="F28">
    <cfRule type="expression" dxfId="199" priority="1">
      <formula>F28&gt;0</formula>
    </cfRule>
    <cfRule type="expression" dxfId="198" priority="2">
      <formula>F28&lt;0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171</v>
      </c>
      <c r="AJ1" s="13" t="s">
        <v>172</v>
      </c>
      <c r="AK1" s="13" t="s">
        <v>173</v>
      </c>
      <c r="AL1" s="13" t="s">
        <v>174</v>
      </c>
      <c r="AO1" s="13" t="s">
        <v>175</v>
      </c>
      <c r="AP1" s="13" t="s">
        <v>59</v>
      </c>
      <c r="AQ1" s="13" t="s">
        <v>177</v>
      </c>
    </row>
    <row r="2" spans="1:43" x14ac:dyDescent="0.25">
      <c r="A2" s="6" t="s">
        <v>24</v>
      </c>
      <c r="B2" s="1">
        <v>42156</v>
      </c>
      <c r="C2" s="7">
        <v>5</v>
      </c>
      <c r="D2" s="47">
        <v>48.55</v>
      </c>
      <c r="E2" s="47">
        <v>0</v>
      </c>
      <c r="F2" s="47">
        <f>C2*D2</f>
        <v>242.75</v>
      </c>
      <c r="G2" s="1">
        <v>42186</v>
      </c>
      <c r="H2" s="7">
        <v>100</v>
      </c>
      <c r="I2" s="47">
        <v>44.99</v>
      </c>
      <c r="J2" s="47">
        <v>0.08</v>
      </c>
      <c r="K2" s="4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43">
        <v>42493</v>
      </c>
      <c r="X2" s="12">
        <v>52.12</v>
      </c>
      <c r="Y2" s="12">
        <v>52.56</v>
      </c>
      <c r="Z2" s="12">
        <v>51.44</v>
      </c>
      <c r="AA2" s="12">
        <v>52.43</v>
      </c>
      <c r="AB2" s="105">
        <v>2197600</v>
      </c>
      <c r="AC2" s="12">
        <v>52.43</v>
      </c>
      <c r="AD2" s="2">
        <f>Y2-Z2</f>
        <v>1.1200000000000045</v>
      </c>
      <c r="AE2" s="148">
        <f>AC2/AC3-1</f>
        <v>-9.8205854579792584E-3</v>
      </c>
      <c r="AP2" t="s">
        <v>176</v>
      </c>
    </row>
    <row r="3" spans="1:43" x14ac:dyDescent="0.25">
      <c r="A3" s="26" t="s">
        <v>71</v>
      </c>
      <c r="B3" s="1">
        <v>42156</v>
      </c>
      <c r="C3" s="7">
        <v>5</v>
      </c>
      <c r="D3" s="47">
        <v>47.01</v>
      </c>
      <c r="E3" s="47">
        <v>0</v>
      </c>
      <c r="F3" s="47">
        <f t="shared" ref="F3:F14" si="0">C3*D3</f>
        <v>235.04999999999998</v>
      </c>
      <c r="G3" s="1">
        <v>42227</v>
      </c>
      <c r="H3" s="7">
        <v>100</v>
      </c>
      <c r="I3" s="47">
        <v>43</v>
      </c>
      <c r="J3" s="47">
        <v>0.08</v>
      </c>
      <c r="K3" s="47">
        <f>H3*I3-J3</f>
        <v>4299.92</v>
      </c>
      <c r="O3" t="s">
        <v>58</v>
      </c>
      <c r="Q3" s="90">
        <f>IF(Q2=0, Q4, (F16-K16)/Q2)</f>
        <v>52.43</v>
      </c>
      <c r="T3" s="1">
        <v>42312</v>
      </c>
      <c r="U3" t="s">
        <v>161</v>
      </c>
      <c r="W3" s="143">
        <v>42492</v>
      </c>
      <c r="X3" s="12">
        <v>51.97</v>
      </c>
      <c r="Y3" s="12">
        <v>53.06</v>
      </c>
      <c r="Z3" s="12">
        <v>51.24</v>
      </c>
      <c r="AA3" s="12">
        <v>52.95</v>
      </c>
      <c r="AB3" s="105">
        <v>2488900</v>
      </c>
      <c r="AC3" s="12">
        <v>52.95</v>
      </c>
      <c r="AD3" s="2">
        <f t="shared" ref="AD3:AD66" si="1">Y3-Z3</f>
        <v>1.8200000000000003</v>
      </c>
      <c r="AE3" s="148">
        <f t="shared" ref="AE3:AE66" si="2">AC3/AC4-1</f>
        <v>2.4970963995354367E-2</v>
      </c>
      <c r="AI3" t="s">
        <v>178</v>
      </c>
      <c r="AJ3">
        <v>50</v>
      </c>
      <c r="AK3">
        <v>41.2</v>
      </c>
      <c r="AL3" s="260">
        <v>2060</v>
      </c>
      <c r="AO3" s="260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47">
        <v>46.5</v>
      </c>
      <c r="E4" s="47">
        <v>0</v>
      </c>
      <c r="F4" s="47">
        <f t="shared" si="0"/>
        <v>465</v>
      </c>
      <c r="G4" s="1">
        <v>42312</v>
      </c>
      <c r="H4" s="92">
        <v>40</v>
      </c>
      <c r="I4" s="47">
        <v>42.5</v>
      </c>
      <c r="J4" s="47">
        <v>0.03</v>
      </c>
      <c r="K4" s="47">
        <f>H4*I4-J4</f>
        <v>1699.97</v>
      </c>
      <c r="O4" t="s">
        <v>66</v>
      </c>
      <c r="Q4" s="59">
        <v>52.43</v>
      </c>
      <c r="W4" s="143">
        <v>42489</v>
      </c>
      <c r="X4" s="12">
        <v>52.78</v>
      </c>
      <c r="Y4" s="12">
        <v>52.87</v>
      </c>
      <c r="Z4" s="12">
        <v>50.9</v>
      </c>
      <c r="AA4" s="12">
        <v>51.66</v>
      </c>
      <c r="AB4" s="105">
        <v>3476400</v>
      </c>
      <c r="AC4" s="12">
        <v>51.66</v>
      </c>
      <c r="AD4" s="2">
        <f t="shared" si="1"/>
        <v>1.9699999999999989</v>
      </c>
      <c r="AE4" s="148">
        <f t="shared" si="2"/>
        <v>-2.1961378265808462E-2</v>
      </c>
    </row>
    <row r="5" spans="1:43" x14ac:dyDescent="0.25">
      <c r="B5" s="1">
        <v>42156</v>
      </c>
      <c r="C5" s="7">
        <v>50</v>
      </c>
      <c r="D5" s="47">
        <v>45.95</v>
      </c>
      <c r="E5" s="47">
        <v>0</v>
      </c>
      <c r="F5" s="47">
        <f t="shared" si="0"/>
        <v>2297.5</v>
      </c>
      <c r="G5" s="1">
        <v>42318</v>
      </c>
      <c r="H5" s="92">
        <v>14</v>
      </c>
      <c r="I5" s="47">
        <v>43.5</v>
      </c>
      <c r="J5" s="47">
        <v>0.01</v>
      </c>
      <c r="K5" s="47">
        <f t="shared" ref="K5:K12" si="3">H5*I5-J5</f>
        <v>608.99</v>
      </c>
      <c r="O5" t="s">
        <v>67</v>
      </c>
      <c r="Q5" s="3">
        <f>Q4*Q2</f>
        <v>0</v>
      </c>
      <c r="W5" s="143">
        <v>42488</v>
      </c>
      <c r="X5" s="12">
        <v>54.89</v>
      </c>
      <c r="Y5" s="12">
        <v>55.23</v>
      </c>
      <c r="Z5" s="12">
        <v>52.65</v>
      </c>
      <c r="AA5" s="12">
        <v>52.82</v>
      </c>
      <c r="AB5" s="105">
        <v>2356700</v>
      </c>
      <c r="AC5" s="12">
        <v>52.82</v>
      </c>
      <c r="AD5" s="2">
        <f t="shared" si="1"/>
        <v>2.5799999999999983</v>
      </c>
      <c r="AE5" s="148">
        <f t="shared" si="2"/>
        <v>-4.172714078374451E-2</v>
      </c>
    </row>
    <row r="6" spans="1:43" x14ac:dyDescent="0.25">
      <c r="B6" s="1">
        <v>42156</v>
      </c>
      <c r="C6" s="7">
        <v>30</v>
      </c>
      <c r="D6" s="47">
        <v>45.95</v>
      </c>
      <c r="E6" s="47">
        <v>0</v>
      </c>
      <c r="F6" s="47">
        <f t="shared" si="0"/>
        <v>1378.5</v>
      </c>
      <c r="G6" s="1">
        <v>42318</v>
      </c>
      <c r="H6" s="92">
        <v>26</v>
      </c>
      <c r="I6" s="47">
        <v>43.78</v>
      </c>
      <c r="J6" s="47">
        <v>0.02</v>
      </c>
      <c r="K6" s="47">
        <f t="shared" si="3"/>
        <v>1138.26</v>
      </c>
      <c r="O6" t="s">
        <v>64</v>
      </c>
      <c r="Q6" s="2">
        <f>Q3*Q2</f>
        <v>0</v>
      </c>
      <c r="W6" s="143">
        <v>42487</v>
      </c>
      <c r="X6" s="12">
        <v>54.3</v>
      </c>
      <c r="Y6" s="12">
        <v>55.37</v>
      </c>
      <c r="Z6" s="12">
        <v>54</v>
      </c>
      <c r="AA6" s="12">
        <v>55.12</v>
      </c>
      <c r="AB6" s="105">
        <v>3435100</v>
      </c>
      <c r="AC6" s="12">
        <v>55.12</v>
      </c>
      <c r="AD6" s="2">
        <f t="shared" si="1"/>
        <v>1.3699999999999974</v>
      </c>
      <c r="AE6" s="148">
        <f t="shared" si="2"/>
        <v>3.2016476315296805E-2</v>
      </c>
    </row>
    <row r="7" spans="1:43" ht="15.75" x14ac:dyDescent="0.25">
      <c r="B7" s="1">
        <v>42186</v>
      </c>
      <c r="C7" s="7">
        <v>100</v>
      </c>
      <c r="D7" s="47">
        <v>44.9</v>
      </c>
      <c r="E7" s="47">
        <v>0</v>
      </c>
      <c r="F7" s="47">
        <f t="shared" si="0"/>
        <v>4490</v>
      </c>
      <c r="G7" s="1">
        <v>42320</v>
      </c>
      <c r="H7" s="92">
        <v>10</v>
      </c>
      <c r="I7" s="47">
        <v>43.9</v>
      </c>
      <c r="J7" s="47">
        <v>0.01</v>
      </c>
      <c r="K7" s="47">
        <f t="shared" si="3"/>
        <v>438.99</v>
      </c>
      <c r="O7" t="s">
        <v>65</v>
      </c>
      <c r="Q7" s="2">
        <f>IF(Q2=0, K16+M16-F16,Q5-Q6)</f>
        <v>745.43999999999505</v>
      </c>
      <c r="R7" s="207"/>
      <c r="W7" s="143">
        <v>42486</v>
      </c>
      <c r="X7" s="12">
        <v>52.01</v>
      </c>
      <c r="Y7" s="12">
        <v>53.54</v>
      </c>
      <c r="Z7" s="12">
        <v>52.01</v>
      </c>
      <c r="AA7" s="12">
        <v>53.41</v>
      </c>
      <c r="AB7" s="105">
        <v>3497300</v>
      </c>
      <c r="AC7" s="12">
        <v>53.41</v>
      </c>
      <c r="AD7" s="2">
        <f t="shared" si="1"/>
        <v>1.5300000000000011</v>
      </c>
      <c r="AE7" s="148">
        <f t="shared" si="2"/>
        <v>3.0285493827160392E-2</v>
      </c>
    </row>
    <row r="8" spans="1:43" x14ac:dyDescent="0.25">
      <c r="B8" s="1">
        <v>42206</v>
      </c>
      <c r="C8" s="7">
        <v>20</v>
      </c>
      <c r="D8" s="47">
        <v>41.2</v>
      </c>
      <c r="E8" s="47">
        <v>0</v>
      </c>
      <c r="F8" s="47">
        <f t="shared" si="0"/>
        <v>824</v>
      </c>
      <c r="G8" s="1">
        <v>42333</v>
      </c>
      <c r="H8" s="92">
        <v>50</v>
      </c>
      <c r="I8" s="47">
        <v>41.67</v>
      </c>
      <c r="J8" s="47">
        <v>0.04</v>
      </c>
      <c r="K8" s="47">
        <f t="shared" si="3"/>
        <v>2083.46</v>
      </c>
      <c r="O8" s="13" t="s">
        <v>90</v>
      </c>
      <c r="Q8" s="148">
        <f>(Q4-Q3)/Q3</f>
        <v>0</v>
      </c>
      <c r="W8" s="143">
        <v>42485</v>
      </c>
      <c r="X8" s="12">
        <v>51.75</v>
      </c>
      <c r="Y8" s="12">
        <v>52.58</v>
      </c>
      <c r="Z8" s="12">
        <v>51.5</v>
      </c>
      <c r="AA8" s="12">
        <v>51.84</v>
      </c>
      <c r="AB8" s="105">
        <v>2134000</v>
      </c>
      <c r="AC8" s="12">
        <v>51.84</v>
      </c>
      <c r="AD8" s="2">
        <f t="shared" si="1"/>
        <v>1.0799999999999983</v>
      </c>
      <c r="AE8" s="148">
        <f t="shared" si="2"/>
        <v>4.6511627906977715E-3</v>
      </c>
    </row>
    <row r="9" spans="1:43" x14ac:dyDescent="0.25">
      <c r="B9" s="1">
        <v>42207</v>
      </c>
      <c r="C9" s="7">
        <v>20</v>
      </c>
      <c r="D9" s="47">
        <v>40.68</v>
      </c>
      <c r="E9" s="47">
        <v>0</v>
      </c>
      <c r="F9" s="47">
        <f t="shared" si="0"/>
        <v>813.6</v>
      </c>
      <c r="G9" s="1">
        <v>42335</v>
      </c>
      <c r="H9" s="92">
        <v>50</v>
      </c>
      <c r="I9" s="47">
        <v>41.85</v>
      </c>
      <c r="J9" s="47">
        <v>0.04</v>
      </c>
      <c r="K9" s="47">
        <f t="shared" si="3"/>
        <v>2092.46</v>
      </c>
      <c r="W9" s="143">
        <v>42482</v>
      </c>
      <c r="X9" s="12">
        <v>51.01</v>
      </c>
      <c r="Y9" s="12">
        <v>51.62</v>
      </c>
      <c r="Z9" s="12">
        <v>50.89</v>
      </c>
      <c r="AA9" s="12">
        <v>51.6</v>
      </c>
      <c r="AB9" s="105">
        <v>2537800</v>
      </c>
      <c r="AC9" s="12">
        <v>51.6</v>
      </c>
      <c r="AD9" s="2">
        <f t="shared" si="1"/>
        <v>0.72999999999999687</v>
      </c>
      <c r="AE9" s="148">
        <f t="shared" si="2"/>
        <v>-7.7459333849727585E-4</v>
      </c>
    </row>
    <row r="10" spans="1:43" x14ac:dyDescent="0.25">
      <c r="B10" s="1">
        <v>42292</v>
      </c>
      <c r="C10" s="7">
        <v>40</v>
      </c>
      <c r="D10" s="47">
        <v>41.65</v>
      </c>
      <c r="E10" s="47">
        <v>0</v>
      </c>
      <c r="F10" s="47">
        <f t="shared" si="0"/>
        <v>1666</v>
      </c>
      <c r="G10" s="1">
        <v>42335</v>
      </c>
      <c r="H10" s="92">
        <v>50</v>
      </c>
      <c r="I10" s="47">
        <v>42.4</v>
      </c>
      <c r="J10" s="47">
        <v>0.04</v>
      </c>
      <c r="K10" s="47">
        <f t="shared" si="3"/>
        <v>2119.96</v>
      </c>
      <c r="W10" s="143">
        <v>42481</v>
      </c>
      <c r="X10" s="12">
        <v>52.34</v>
      </c>
      <c r="Y10" s="12">
        <v>52.58</v>
      </c>
      <c r="Z10" s="12">
        <v>51.59</v>
      </c>
      <c r="AA10" s="12">
        <v>51.64</v>
      </c>
      <c r="AB10" s="105">
        <v>1650000</v>
      </c>
      <c r="AC10" s="12">
        <v>51.64</v>
      </c>
      <c r="AD10" s="2">
        <f t="shared" si="1"/>
        <v>0.98999999999999488</v>
      </c>
      <c r="AE10" s="148">
        <f t="shared" si="2"/>
        <v>-6.5409772989610815E-3</v>
      </c>
    </row>
    <row r="11" spans="1:43" x14ac:dyDescent="0.25">
      <c r="B11" s="1">
        <v>42298</v>
      </c>
      <c r="C11" s="7">
        <v>80</v>
      </c>
      <c r="D11" s="47">
        <v>40.450000000000003</v>
      </c>
      <c r="E11" s="47">
        <v>0</v>
      </c>
      <c r="F11" s="47">
        <f t="shared" si="0"/>
        <v>3236</v>
      </c>
      <c r="G11" s="1">
        <v>42398</v>
      </c>
      <c r="H11" s="92">
        <v>50</v>
      </c>
      <c r="I11" s="47">
        <v>39.65</v>
      </c>
      <c r="J11" s="47">
        <v>0.04</v>
      </c>
      <c r="K11" s="47">
        <f t="shared" si="3"/>
        <v>1982.46</v>
      </c>
      <c r="W11" s="143">
        <v>42480</v>
      </c>
      <c r="X11" s="12">
        <v>51.34</v>
      </c>
      <c r="Y11" s="12">
        <v>52.32</v>
      </c>
      <c r="Z11" s="12">
        <v>50.84</v>
      </c>
      <c r="AA11" s="12">
        <v>51.98</v>
      </c>
      <c r="AB11" s="105">
        <v>3473600</v>
      </c>
      <c r="AC11" s="12">
        <v>51.98</v>
      </c>
      <c r="AD11" s="2">
        <f t="shared" si="1"/>
        <v>1.4799999999999969</v>
      </c>
      <c r="AE11" s="148">
        <f t="shared" si="2"/>
        <v>0</v>
      </c>
    </row>
    <row r="12" spans="1:43" x14ac:dyDescent="0.25">
      <c r="B12" s="1">
        <v>42298</v>
      </c>
      <c r="C12" s="7">
        <v>80</v>
      </c>
      <c r="D12" s="47">
        <v>39.9</v>
      </c>
      <c r="E12" s="47">
        <v>0</v>
      </c>
      <c r="F12" s="47">
        <f t="shared" si="0"/>
        <v>3192</v>
      </c>
      <c r="G12" s="1">
        <v>42408</v>
      </c>
      <c r="H12" s="92">
        <v>50</v>
      </c>
      <c r="I12" s="47">
        <v>51.5</v>
      </c>
      <c r="J12" s="47">
        <v>0.05</v>
      </c>
      <c r="K12" s="47">
        <f t="shared" si="3"/>
        <v>2574.9499999999998</v>
      </c>
      <c r="W12" s="143">
        <v>42479</v>
      </c>
      <c r="X12" s="12">
        <v>52.71</v>
      </c>
      <c r="Y12" s="12">
        <v>52.71</v>
      </c>
      <c r="Z12" s="12">
        <v>51.83</v>
      </c>
      <c r="AA12" s="12">
        <v>51.98</v>
      </c>
      <c r="AB12" s="105">
        <v>3942500</v>
      </c>
      <c r="AC12" s="12">
        <v>51.98</v>
      </c>
      <c r="AD12" s="2">
        <f t="shared" si="1"/>
        <v>0.88000000000000256</v>
      </c>
      <c r="AE12" s="148">
        <f t="shared" si="2"/>
        <v>-1.2537993920972768E-2</v>
      </c>
    </row>
    <row r="13" spans="1:43" x14ac:dyDescent="0.25">
      <c r="B13" s="1">
        <v>42333</v>
      </c>
      <c r="C13" s="7">
        <v>50</v>
      </c>
      <c r="D13" s="47">
        <v>41.2</v>
      </c>
      <c r="E13" s="47">
        <v>0</v>
      </c>
      <c r="F13" s="47">
        <f t="shared" si="0"/>
        <v>2060</v>
      </c>
      <c r="W13" s="143">
        <v>42478</v>
      </c>
      <c r="X13" s="12">
        <v>52.17</v>
      </c>
      <c r="Y13" s="12">
        <v>52.95</v>
      </c>
      <c r="Z13" s="12">
        <v>52.14</v>
      </c>
      <c r="AA13" s="12">
        <v>52.64</v>
      </c>
      <c r="AB13" s="105">
        <v>1580200</v>
      </c>
      <c r="AC13" s="12">
        <v>52.64</v>
      </c>
      <c r="AD13" s="2">
        <f t="shared" si="1"/>
        <v>0.81000000000000227</v>
      </c>
      <c r="AE13" s="148">
        <f t="shared" si="2"/>
        <v>6.6934404283802706E-3</v>
      </c>
    </row>
    <row r="14" spans="1:43" x14ac:dyDescent="0.25">
      <c r="B14" s="1">
        <v>42377</v>
      </c>
      <c r="C14" s="7">
        <v>50</v>
      </c>
      <c r="D14" s="47">
        <v>37.85</v>
      </c>
      <c r="E14" s="47">
        <v>0</v>
      </c>
      <c r="F14" s="47">
        <f t="shared" si="0"/>
        <v>1892.5</v>
      </c>
      <c r="W14" s="143">
        <v>42475</v>
      </c>
      <c r="X14" s="12">
        <v>51.68</v>
      </c>
      <c r="Y14" s="12">
        <v>52.44</v>
      </c>
      <c r="Z14" s="12">
        <v>51.48</v>
      </c>
      <c r="AA14" s="12">
        <v>52.29</v>
      </c>
      <c r="AB14" s="105">
        <v>1932700</v>
      </c>
      <c r="AC14" s="12">
        <v>52.29</v>
      </c>
      <c r="AD14" s="2">
        <f t="shared" si="1"/>
        <v>0.96000000000000085</v>
      </c>
      <c r="AE14" s="148">
        <f t="shared" si="2"/>
        <v>9.4594594594594739E-3</v>
      </c>
    </row>
    <row r="15" spans="1:43" x14ac:dyDescent="0.25">
      <c r="B15" s="1"/>
      <c r="C15" s="4"/>
      <c r="W15" s="143">
        <v>42474</v>
      </c>
      <c r="X15" s="12">
        <v>53.07</v>
      </c>
      <c r="Y15" s="12">
        <v>53.36</v>
      </c>
      <c r="Z15" s="12">
        <v>51.59</v>
      </c>
      <c r="AA15" s="12">
        <v>51.8</v>
      </c>
      <c r="AB15" s="105">
        <v>2076800</v>
      </c>
      <c r="AC15" s="12">
        <v>51.8</v>
      </c>
      <c r="AD15" s="2">
        <f t="shared" si="1"/>
        <v>1.769999999999996</v>
      </c>
      <c r="AE15" s="148">
        <f t="shared" si="2"/>
        <v>-2.539981185324558E-2</v>
      </c>
    </row>
    <row r="16" spans="1:43" x14ac:dyDescent="0.25">
      <c r="A16" s="39" t="s">
        <v>81</v>
      </c>
      <c r="B16" s="40"/>
      <c r="C16" s="40">
        <f>SUM(C2:C15)</f>
        <v>540</v>
      </c>
      <c r="D16" s="41"/>
      <c r="E16" s="41"/>
      <c r="F16" s="41">
        <f>SUM(F2:F14)</f>
        <v>22792.9</v>
      </c>
      <c r="G16" s="41"/>
      <c r="H16" s="41">
        <f t="shared" ref="H16" si="4">SUM(H2:H14)</f>
        <v>540</v>
      </c>
      <c r="I16" s="41"/>
      <c r="J16" s="41"/>
      <c r="K16" s="41">
        <f>SUM(K2:K15)</f>
        <v>23538.339999999997</v>
      </c>
      <c r="L16" s="40"/>
      <c r="M16" s="40"/>
      <c r="W16" s="143">
        <v>42473</v>
      </c>
      <c r="X16" s="12">
        <v>51.93</v>
      </c>
      <c r="Y16" s="12">
        <v>53.48</v>
      </c>
      <c r="Z16" s="12">
        <v>51.34</v>
      </c>
      <c r="AA16" s="12">
        <v>53.15</v>
      </c>
      <c r="AB16" s="105">
        <v>3532700</v>
      </c>
      <c r="AC16" s="12">
        <v>53.15</v>
      </c>
      <c r="AD16" s="2">
        <f t="shared" si="1"/>
        <v>2.1399999999999935</v>
      </c>
      <c r="AE16" s="148">
        <f t="shared" si="2"/>
        <v>2.9639674544750028E-2</v>
      </c>
    </row>
    <row r="17" spans="2:31" x14ac:dyDescent="0.25">
      <c r="G17" s="2"/>
      <c r="W17" s="143">
        <v>42472</v>
      </c>
      <c r="X17" s="12">
        <v>51.38</v>
      </c>
      <c r="Y17" s="12">
        <v>51.95</v>
      </c>
      <c r="Z17" s="12">
        <v>50.79</v>
      </c>
      <c r="AA17" s="12">
        <v>51.62</v>
      </c>
      <c r="AB17" s="105">
        <v>2534300</v>
      </c>
      <c r="AC17" s="12">
        <v>51.62</v>
      </c>
      <c r="AD17" s="2">
        <f t="shared" si="1"/>
        <v>1.1600000000000037</v>
      </c>
      <c r="AE17" s="148">
        <f t="shared" si="2"/>
        <v>4.6710782405603446E-3</v>
      </c>
    </row>
    <row r="18" spans="2:31" x14ac:dyDescent="0.25">
      <c r="B18" s="209" t="s">
        <v>116</v>
      </c>
      <c r="C18" s="209" t="s">
        <v>159</v>
      </c>
      <c r="D18" s="210" t="s">
        <v>158</v>
      </c>
      <c r="E18" s="212" t="s">
        <v>160</v>
      </c>
      <c r="F18" s="213" t="s">
        <v>65</v>
      </c>
      <c r="G18" s="250" t="s">
        <v>164</v>
      </c>
      <c r="H18" s="213" t="s">
        <v>90</v>
      </c>
      <c r="W18" s="143">
        <v>42471</v>
      </c>
      <c r="X18" s="12">
        <v>51.3</v>
      </c>
      <c r="Y18" s="12">
        <v>52.74</v>
      </c>
      <c r="Z18" s="12">
        <v>50.41</v>
      </c>
      <c r="AA18" s="12">
        <v>51.38</v>
      </c>
      <c r="AB18" s="105">
        <v>4051400</v>
      </c>
      <c r="AC18" s="12">
        <v>51.38</v>
      </c>
      <c r="AD18" s="2">
        <f t="shared" si="1"/>
        <v>2.3300000000000054</v>
      </c>
      <c r="AE18" s="148">
        <f t="shared" si="2"/>
        <v>3.711662434069174E-3</v>
      </c>
    </row>
    <row r="19" spans="2:31" x14ac:dyDescent="0.25">
      <c r="B19" s="211">
        <v>42304</v>
      </c>
      <c r="C19" s="12">
        <v>240</v>
      </c>
      <c r="D19" s="43">
        <v>41.84</v>
      </c>
      <c r="E19" s="43">
        <v>38.68</v>
      </c>
      <c r="F19" s="43">
        <f>C19*(E19-D19)</f>
        <v>-758.40000000000089</v>
      </c>
      <c r="G19" s="43">
        <f>D19*C19</f>
        <v>10041.6</v>
      </c>
      <c r="H19" s="257">
        <f>(E19-D19)/D19</f>
        <v>-7.5525812619502947E-2</v>
      </c>
      <c r="W19" s="143">
        <v>42468</v>
      </c>
      <c r="X19" s="12">
        <v>54.03</v>
      </c>
      <c r="Y19" s="12">
        <v>54.2</v>
      </c>
      <c r="Z19" s="12">
        <v>51.11</v>
      </c>
      <c r="AA19" s="12">
        <v>51.19</v>
      </c>
      <c r="AB19" s="105">
        <v>4622400</v>
      </c>
      <c r="AC19" s="12">
        <v>51.19</v>
      </c>
      <c r="AD19" s="2">
        <f t="shared" si="1"/>
        <v>3.0900000000000034</v>
      </c>
      <c r="AE19" s="148">
        <f t="shared" si="2"/>
        <v>-4.7450688500186189E-2</v>
      </c>
    </row>
    <row r="20" spans="2:31" x14ac:dyDescent="0.25">
      <c r="B20" s="211">
        <v>42312</v>
      </c>
      <c r="C20" s="12">
        <v>200</v>
      </c>
      <c r="D20" s="43">
        <v>41.71</v>
      </c>
      <c r="E20" s="43">
        <v>42.57</v>
      </c>
      <c r="F20" s="43">
        <f t="shared" ref="F20:F29" si="5">C20*(E20-D20)</f>
        <v>171.99999999999989</v>
      </c>
      <c r="G20" s="43">
        <f t="shared" ref="G20:G30" si="6">D20*C20</f>
        <v>8342</v>
      </c>
      <c r="H20" s="257">
        <f t="shared" ref="H20:H29" si="7">(E20-D20)/D20</f>
        <v>2.0618556701030914E-2</v>
      </c>
      <c r="W20" s="143">
        <v>42467</v>
      </c>
      <c r="X20" s="12">
        <v>55.66</v>
      </c>
      <c r="Y20" s="12">
        <v>55.95</v>
      </c>
      <c r="Z20" s="12">
        <v>53.46</v>
      </c>
      <c r="AA20" s="12">
        <v>53.74</v>
      </c>
      <c r="AB20" s="105">
        <v>4208000</v>
      </c>
      <c r="AC20" s="12">
        <v>53.74</v>
      </c>
      <c r="AD20" s="2">
        <f t="shared" si="1"/>
        <v>2.490000000000002</v>
      </c>
      <c r="AE20" s="148">
        <f t="shared" si="2"/>
        <v>-4.5809659090909061E-2</v>
      </c>
    </row>
    <row r="21" spans="2:31" x14ac:dyDescent="0.25">
      <c r="B21" s="211">
        <v>42313</v>
      </c>
      <c r="C21" s="12">
        <v>160</v>
      </c>
      <c r="D21" s="43">
        <v>41.21</v>
      </c>
      <c r="E21" s="43">
        <v>43.49</v>
      </c>
      <c r="F21" s="43">
        <f t="shared" si="5"/>
        <v>364.80000000000018</v>
      </c>
      <c r="G21" s="43">
        <f t="shared" si="6"/>
        <v>6593.6</v>
      </c>
      <c r="H21" s="257">
        <f t="shared" si="7"/>
        <v>5.5326377092938632E-2</v>
      </c>
      <c r="W21" s="143">
        <v>42466</v>
      </c>
      <c r="X21" s="12">
        <v>55.97</v>
      </c>
      <c r="Y21" s="12">
        <v>56.6</v>
      </c>
      <c r="Z21" s="12">
        <v>55.55</v>
      </c>
      <c r="AA21" s="12">
        <v>56.32</v>
      </c>
      <c r="AB21" s="105">
        <v>2051800</v>
      </c>
      <c r="AC21" s="12">
        <v>56.32</v>
      </c>
      <c r="AD21" s="2">
        <f t="shared" si="1"/>
        <v>1.0500000000000043</v>
      </c>
      <c r="AE21" s="148">
        <f t="shared" si="2"/>
        <v>7.5134168157424686E-3</v>
      </c>
    </row>
    <row r="22" spans="2:31" x14ac:dyDescent="0.25">
      <c r="B22" s="211">
        <v>42314</v>
      </c>
      <c r="C22" s="12">
        <v>150</v>
      </c>
      <c r="D22" s="43">
        <v>41.04</v>
      </c>
      <c r="E22" s="43">
        <v>43.48</v>
      </c>
      <c r="F22" s="43">
        <f t="shared" si="5"/>
        <v>365.99999999999966</v>
      </c>
      <c r="G22" s="43">
        <f t="shared" si="6"/>
        <v>6156</v>
      </c>
      <c r="H22" s="257">
        <f t="shared" si="7"/>
        <v>5.945419103313835E-2</v>
      </c>
      <c r="W22" s="143">
        <v>42465</v>
      </c>
      <c r="X22" s="12">
        <v>56.22</v>
      </c>
      <c r="Y22" s="12">
        <v>56.71</v>
      </c>
      <c r="Z22" s="12">
        <v>55.82</v>
      </c>
      <c r="AA22" s="12">
        <v>55.9</v>
      </c>
      <c r="AB22" s="105">
        <v>2496600</v>
      </c>
      <c r="AC22" s="12">
        <v>55.9</v>
      </c>
      <c r="AD22" s="2">
        <f t="shared" si="1"/>
        <v>0.89000000000000057</v>
      </c>
      <c r="AE22" s="148">
        <f t="shared" si="2"/>
        <v>-7.9858030168589167E-3</v>
      </c>
    </row>
    <row r="23" spans="2:31" x14ac:dyDescent="0.25">
      <c r="B23" s="211">
        <v>42328</v>
      </c>
      <c r="C23" s="12">
        <v>100</v>
      </c>
      <c r="D23" s="43">
        <v>40.72</v>
      </c>
      <c r="E23" s="43">
        <v>41.67</v>
      </c>
      <c r="F23" s="43">
        <f t="shared" si="5"/>
        <v>95.000000000000284</v>
      </c>
      <c r="G23" s="43">
        <f t="shared" si="6"/>
        <v>4072</v>
      </c>
      <c r="H23" s="257">
        <f t="shared" si="7"/>
        <v>2.3330058939096336E-2</v>
      </c>
      <c r="W23" s="143">
        <v>42464</v>
      </c>
      <c r="X23" s="12">
        <v>57.39</v>
      </c>
      <c r="Y23" s="12">
        <v>58.63</v>
      </c>
      <c r="Z23" s="12">
        <v>56.28</v>
      </c>
      <c r="AA23" s="12">
        <v>56.35</v>
      </c>
      <c r="AB23" s="105">
        <v>3126300</v>
      </c>
      <c r="AC23" s="12">
        <v>56.35</v>
      </c>
      <c r="AD23" s="2">
        <f t="shared" si="1"/>
        <v>2.3500000000000014</v>
      </c>
      <c r="AE23" s="148">
        <f t="shared" si="2"/>
        <v>-1.0882920835527443E-2</v>
      </c>
    </row>
    <row r="24" spans="2:31" x14ac:dyDescent="0.25">
      <c r="B24" s="211">
        <v>42328</v>
      </c>
      <c r="C24" s="12">
        <v>150</v>
      </c>
      <c r="D24" s="43">
        <v>40.880000000000003</v>
      </c>
      <c r="E24" s="43">
        <v>41.18</v>
      </c>
      <c r="F24" s="43">
        <f t="shared" si="5"/>
        <v>44.999999999999574</v>
      </c>
      <c r="G24" s="43">
        <f t="shared" si="6"/>
        <v>6132</v>
      </c>
      <c r="H24" s="257">
        <f t="shared" si="7"/>
        <v>7.3385518590997345E-3</v>
      </c>
      <c r="W24" s="143">
        <v>42461</v>
      </c>
      <c r="X24" s="12">
        <v>56.82</v>
      </c>
      <c r="Y24" s="12">
        <v>57.06</v>
      </c>
      <c r="Z24" s="12">
        <v>56.04</v>
      </c>
      <c r="AA24" s="12">
        <v>56.97</v>
      </c>
      <c r="AB24" s="105">
        <v>2560700</v>
      </c>
      <c r="AC24" s="12">
        <v>56.97</v>
      </c>
      <c r="AD24" s="2">
        <f t="shared" si="1"/>
        <v>1.0200000000000031</v>
      </c>
      <c r="AE24" s="148">
        <f t="shared" si="2"/>
        <v>1.7556179775279901E-4</v>
      </c>
    </row>
    <row r="25" spans="2:31" x14ac:dyDescent="0.25">
      <c r="B25" s="211">
        <v>42331</v>
      </c>
      <c r="C25" s="12">
        <v>50</v>
      </c>
      <c r="D25" s="43">
        <v>38.39</v>
      </c>
      <c r="E25" s="43">
        <v>42.22</v>
      </c>
      <c r="F25" s="43">
        <f t="shared" si="5"/>
        <v>191.49999999999991</v>
      </c>
      <c r="G25" s="43">
        <f t="shared" si="6"/>
        <v>1919.5</v>
      </c>
      <c r="H25" s="257">
        <f t="shared" si="7"/>
        <v>9.9765563948944994E-2</v>
      </c>
      <c r="W25" s="143">
        <v>42460</v>
      </c>
      <c r="X25" s="12">
        <v>56.87</v>
      </c>
      <c r="Y25" s="12">
        <v>57.54</v>
      </c>
      <c r="Z25" s="12">
        <v>56.84</v>
      </c>
      <c r="AA25" s="12">
        <v>56.96</v>
      </c>
      <c r="AB25" s="105">
        <v>1913300</v>
      </c>
      <c r="AC25" s="12">
        <v>56.96</v>
      </c>
      <c r="AD25" s="2">
        <f t="shared" si="1"/>
        <v>0.69999999999999574</v>
      </c>
      <c r="AE25" s="148">
        <f t="shared" si="2"/>
        <v>1.5825567082821124E-3</v>
      </c>
    </row>
    <row r="26" spans="2:31" x14ac:dyDescent="0.25">
      <c r="B26" s="211">
        <v>42349</v>
      </c>
      <c r="C26" s="12">
        <v>50</v>
      </c>
      <c r="D26" s="43">
        <v>38.39</v>
      </c>
      <c r="E26" s="43">
        <v>40.39</v>
      </c>
      <c r="F26" s="43">
        <f t="shared" si="5"/>
        <v>100</v>
      </c>
      <c r="G26" s="43">
        <f t="shared" si="6"/>
        <v>1919.5</v>
      </c>
      <c r="H26" s="257">
        <f t="shared" si="7"/>
        <v>5.2096900234436049E-2</v>
      </c>
      <c r="W26" s="143">
        <v>42459</v>
      </c>
      <c r="X26" s="12">
        <v>56.9</v>
      </c>
      <c r="Y26" s="12">
        <v>57.19</v>
      </c>
      <c r="Z26" s="12">
        <v>56.41</v>
      </c>
      <c r="AA26" s="12">
        <v>56.87</v>
      </c>
      <c r="AB26" s="105">
        <v>1517400</v>
      </c>
      <c r="AC26" s="12">
        <v>56.87</v>
      </c>
      <c r="AD26" s="2">
        <f t="shared" si="1"/>
        <v>0.78000000000000114</v>
      </c>
      <c r="AE26" s="148">
        <f t="shared" si="2"/>
        <v>8.8699662941280621E-3</v>
      </c>
    </row>
    <row r="27" spans="2:31" x14ac:dyDescent="0.25">
      <c r="B27" s="211">
        <v>42377</v>
      </c>
      <c r="C27" s="12">
        <v>100</v>
      </c>
      <c r="D27" s="43">
        <v>38.119999999999997</v>
      </c>
      <c r="E27" s="43">
        <v>37.79</v>
      </c>
      <c r="F27" s="43">
        <f t="shared" si="5"/>
        <v>-32.999999999999829</v>
      </c>
      <c r="G27" s="43">
        <f t="shared" si="6"/>
        <v>3811.9999999999995</v>
      </c>
      <c r="H27" s="257">
        <f t="shared" si="7"/>
        <v>-8.6568730325288119E-3</v>
      </c>
      <c r="W27" s="143">
        <v>42458</v>
      </c>
      <c r="X27" s="12">
        <v>56.14</v>
      </c>
      <c r="Y27" s="12">
        <v>56.4</v>
      </c>
      <c r="Z27" s="12">
        <v>55.7</v>
      </c>
      <c r="AA27" s="12">
        <v>56.37</v>
      </c>
      <c r="AB27" s="105">
        <v>1657700</v>
      </c>
      <c r="AC27" s="12">
        <v>56.37</v>
      </c>
      <c r="AD27" s="2">
        <f t="shared" si="1"/>
        <v>0.69999999999999574</v>
      </c>
      <c r="AE27" s="148">
        <f t="shared" si="2"/>
        <v>1.7771459036786119E-3</v>
      </c>
    </row>
    <row r="28" spans="2:31" x14ac:dyDescent="0.25">
      <c r="B28" s="211">
        <v>42398</v>
      </c>
      <c r="C28" s="12">
        <v>50</v>
      </c>
      <c r="D28" s="43">
        <v>36.590000000000003</v>
      </c>
      <c r="E28" s="43">
        <v>39.22</v>
      </c>
      <c r="F28" s="43">
        <f t="shared" si="5"/>
        <v>131.49999999999977</v>
      </c>
      <c r="G28" s="43">
        <f t="shared" si="6"/>
        <v>1829.5000000000002</v>
      </c>
      <c r="H28" s="257">
        <f t="shared" si="7"/>
        <v>7.187756217545764E-2</v>
      </c>
      <c r="W28" s="143">
        <v>42457</v>
      </c>
      <c r="X28" s="12">
        <v>55.74</v>
      </c>
      <c r="Y28" s="12">
        <v>56.66</v>
      </c>
      <c r="Z28" s="12">
        <v>55.48</v>
      </c>
      <c r="AA28" s="12">
        <v>56.27</v>
      </c>
      <c r="AB28" s="105">
        <v>1604400</v>
      </c>
      <c r="AC28" s="12">
        <v>56.27</v>
      </c>
      <c r="AD28" s="2">
        <f t="shared" si="1"/>
        <v>1.1799999999999997</v>
      </c>
      <c r="AE28" s="148">
        <f t="shared" si="2"/>
        <v>1.332613001980909E-2</v>
      </c>
    </row>
    <row r="29" spans="2:31" x14ac:dyDescent="0.25">
      <c r="B29" s="211">
        <v>42403</v>
      </c>
      <c r="C29" s="12">
        <v>50</v>
      </c>
      <c r="D29" s="43">
        <v>36.590000000000003</v>
      </c>
      <c r="E29" s="43">
        <v>51.72</v>
      </c>
      <c r="F29" s="43">
        <f t="shared" si="5"/>
        <v>756.49999999999977</v>
      </c>
      <c r="G29" s="43">
        <f t="shared" si="6"/>
        <v>1829.5000000000002</v>
      </c>
      <c r="H29" s="258">
        <f t="shared" si="7"/>
        <v>0.41350095654550406</v>
      </c>
      <c r="W29" s="143">
        <v>42453</v>
      </c>
      <c r="X29" s="12">
        <v>55.81</v>
      </c>
      <c r="Y29" s="12">
        <v>55.82</v>
      </c>
      <c r="Z29" s="12">
        <v>55.05</v>
      </c>
      <c r="AA29" s="12">
        <v>55.53</v>
      </c>
      <c r="AB29" s="105">
        <v>1994700</v>
      </c>
      <c r="AC29" s="12">
        <v>55.53</v>
      </c>
      <c r="AD29" s="2">
        <f t="shared" si="1"/>
        <v>0.77000000000000313</v>
      </c>
      <c r="AE29" s="148">
        <f t="shared" si="2"/>
        <v>-7.1517968889682759E-3</v>
      </c>
    </row>
    <row r="30" spans="2:31" x14ac:dyDescent="0.25">
      <c r="B30" s="211">
        <v>42408</v>
      </c>
      <c r="C30" s="12">
        <v>50</v>
      </c>
      <c r="D30" s="43">
        <v>0</v>
      </c>
      <c r="E30" s="43">
        <v>0</v>
      </c>
      <c r="F30" s="43">
        <v>745.44</v>
      </c>
      <c r="G30" s="43">
        <f t="shared" si="6"/>
        <v>0</v>
      </c>
      <c r="H30" s="258"/>
      <c r="W30" s="143">
        <v>42452</v>
      </c>
      <c r="X30" s="12">
        <v>56.04</v>
      </c>
      <c r="Y30" s="12">
        <v>56.55</v>
      </c>
      <c r="Z30" s="12">
        <v>55.38</v>
      </c>
      <c r="AA30" s="12">
        <v>55.93</v>
      </c>
      <c r="AB30" s="105">
        <v>2118500</v>
      </c>
      <c r="AC30" s="12">
        <v>55.93</v>
      </c>
      <c r="AD30" s="2">
        <f t="shared" si="1"/>
        <v>1.1699999999999946</v>
      </c>
      <c r="AE30" s="148">
        <f t="shared" si="2"/>
        <v>-1.9628836545324546E-3</v>
      </c>
    </row>
    <row r="31" spans="2:31" x14ac:dyDescent="0.25">
      <c r="B31" s="12"/>
      <c r="C31" s="12"/>
      <c r="D31" s="43"/>
      <c r="E31" s="43"/>
      <c r="F31" s="43"/>
      <c r="G31" s="43"/>
      <c r="H31" s="258"/>
      <c r="W31" s="143">
        <v>42451</v>
      </c>
      <c r="X31" s="12">
        <v>56.59</v>
      </c>
      <c r="Y31" s="12">
        <v>56.75</v>
      </c>
      <c r="Z31" s="12">
        <v>55.37</v>
      </c>
      <c r="AA31" s="12">
        <v>56.04</v>
      </c>
      <c r="AB31" s="105">
        <v>1844800</v>
      </c>
      <c r="AC31" s="12">
        <v>56.04</v>
      </c>
      <c r="AD31" s="2">
        <f t="shared" si="1"/>
        <v>1.3800000000000026</v>
      </c>
      <c r="AE31" s="148">
        <f t="shared" si="2"/>
        <v>-1.5460295151089265E-2</v>
      </c>
    </row>
    <row r="32" spans="2:31" x14ac:dyDescent="0.25">
      <c r="W32" s="143">
        <v>42450</v>
      </c>
      <c r="X32" s="12">
        <v>56.77</v>
      </c>
      <c r="Y32" s="12">
        <v>57.48</v>
      </c>
      <c r="Z32" s="12">
        <v>56.65</v>
      </c>
      <c r="AA32" s="12">
        <v>56.92</v>
      </c>
      <c r="AB32" s="105">
        <v>1425600</v>
      </c>
      <c r="AC32" s="12">
        <v>56.92</v>
      </c>
      <c r="AD32" s="2">
        <f t="shared" si="1"/>
        <v>0.82999999999999829</v>
      </c>
      <c r="AE32" s="148">
        <f t="shared" si="2"/>
        <v>-8.7765490609093E-4</v>
      </c>
    </row>
    <row r="33" spans="15:31" x14ac:dyDescent="0.25">
      <c r="W33" s="143">
        <v>42447</v>
      </c>
      <c r="X33" s="12">
        <v>57.17</v>
      </c>
      <c r="Y33" s="12">
        <v>57.54</v>
      </c>
      <c r="Z33" s="12">
        <v>56.22</v>
      </c>
      <c r="AA33" s="12">
        <v>56.97</v>
      </c>
      <c r="AB33" s="105">
        <v>3001900</v>
      </c>
      <c r="AC33" s="12">
        <v>56.97</v>
      </c>
      <c r="AD33" s="2">
        <f t="shared" si="1"/>
        <v>1.3200000000000003</v>
      </c>
      <c r="AE33" s="148">
        <f t="shared" si="2"/>
        <v>3.1695721077653616E-3</v>
      </c>
    </row>
    <row r="34" spans="15:31" x14ac:dyDescent="0.25">
      <c r="W34" s="143">
        <v>42446</v>
      </c>
      <c r="X34" s="12">
        <v>56.08</v>
      </c>
      <c r="Y34" s="12">
        <v>57.09</v>
      </c>
      <c r="Z34" s="12">
        <v>56.07</v>
      </c>
      <c r="AA34" s="12">
        <v>56.79</v>
      </c>
      <c r="AB34" s="105">
        <v>2531800</v>
      </c>
      <c r="AC34" s="12">
        <v>56.79</v>
      </c>
      <c r="AD34" s="2">
        <f t="shared" si="1"/>
        <v>1.0200000000000031</v>
      </c>
      <c r="AE34" s="148">
        <f t="shared" si="2"/>
        <v>1.3021762397431358E-2</v>
      </c>
    </row>
    <row r="35" spans="15:31" x14ac:dyDescent="0.25">
      <c r="W35" s="143">
        <v>42445</v>
      </c>
      <c r="X35" s="12">
        <v>57</v>
      </c>
      <c r="Y35" s="12">
        <v>57.15</v>
      </c>
      <c r="Z35" s="12">
        <v>55.2</v>
      </c>
      <c r="AA35" s="12">
        <v>56.06</v>
      </c>
      <c r="AB35" s="105">
        <v>3596100</v>
      </c>
      <c r="AC35" s="12">
        <v>56.06</v>
      </c>
      <c r="AD35" s="2">
        <f t="shared" si="1"/>
        <v>1.9499999999999957</v>
      </c>
      <c r="AE35" s="148">
        <f t="shared" si="2"/>
        <v>-2.1469715482632212E-2</v>
      </c>
    </row>
    <row r="36" spans="15:31" x14ac:dyDescent="0.25">
      <c r="W36" s="143">
        <v>42444</v>
      </c>
      <c r="X36" s="12">
        <v>58.23</v>
      </c>
      <c r="Y36" s="12">
        <v>58.46</v>
      </c>
      <c r="Z36" s="12">
        <v>56.66</v>
      </c>
      <c r="AA36" s="12">
        <v>57.29</v>
      </c>
      <c r="AB36" s="105">
        <v>2411300</v>
      </c>
      <c r="AC36" s="12">
        <v>57.29</v>
      </c>
      <c r="AD36" s="2">
        <f t="shared" si="1"/>
        <v>1.8000000000000043</v>
      </c>
      <c r="AE36" s="148">
        <f t="shared" si="2"/>
        <v>-2.1352921079603737E-2</v>
      </c>
    </row>
    <row r="37" spans="15:31" x14ac:dyDescent="0.25">
      <c r="W37" s="143">
        <v>42443</v>
      </c>
      <c r="X37" s="12">
        <v>58.52</v>
      </c>
      <c r="Y37" s="12">
        <v>59.49</v>
      </c>
      <c r="Z37" s="12">
        <v>58.47</v>
      </c>
      <c r="AA37" s="12">
        <v>58.54</v>
      </c>
      <c r="AB37" s="105">
        <v>2527400</v>
      </c>
      <c r="AC37" s="12">
        <v>58.54</v>
      </c>
      <c r="AD37" s="2">
        <f t="shared" si="1"/>
        <v>1.0200000000000031</v>
      </c>
      <c r="AE37" s="148">
        <f t="shared" si="2"/>
        <v>6.8376068376063692E-4</v>
      </c>
    </row>
    <row r="38" spans="15:31" x14ac:dyDescent="0.25">
      <c r="W38" s="143">
        <v>42440</v>
      </c>
      <c r="X38" s="12">
        <v>58.01</v>
      </c>
      <c r="Y38" s="12">
        <v>58.6</v>
      </c>
      <c r="Z38" s="12">
        <v>57.66</v>
      </c>
      <c r="AA38" s="12">
        <v>58.5</v>
      </c>
      <c r="AB38" s="105">
        <v>2292900</v>
      </c>
      <c r="AC38" s="12">
        <v>58.5</v>
      </c>
      <c r="AD38" s="2">
        <f t="shared" si="1"/>
        <v>0.94000000000000483</v>
      </c>
      <c r="AE38" s="148">
        <f t="shared" si="2"/>
        <v>1.9696705595258823E-2</v>
      </c>
    </row>
    <row r="39" spans="15:31" x14ac:dyDescent="0.25">
      <c r="W39" s="143">
        <v>42439</v>
      </c>
      <c r="X39" s="12">
        <v>58.19</v>
      </c>
      <c r="Y39" s="12">
        <v>58.32</v>
      </c>
      <c r="Z39" s="12">
        <v>56.53</v>
      </c>
      <c r="AA39" s="12">
        <v>57.37</v>
      </c>
      <c r="AB39" s="105">
        <v>3203900</v>
      </c>
      <c r="AC39" s="12">
        <v>57.37</v>
      </c>
      <c r="AD39" s="2">
        <f t="shared" si="1"/>
        <v>1.7899999999999991</v>
      </c>
      <c r="AE39" s="148">
        <f t="shared" si="2"/>
        <v>-1.3243894048847626E-2</v>
      </c>
    </row>
    <row r="40" spans="15:31" x14ac:dyDescent="0.25">
      <c r="W40" s="143">
        <v>42438</v>
      </c>
      <c r="X40" s="12">
        <v>57.27</v>
      </c>
      <c r="Y40" s="12">
        <v>58.5</v>
      </c>
      <c r="Z40" s="12">
        <v>56.73</v>
      </c>
      <c r="AA40" s="12">
        <v>58.14</v>
      </c>
      <c r="AB40" s="105">
        <v>2958000</v>
      </c>
      <c r="AC40" s="12">
        <v>58.14</v>
      </c>
      <c r="AD40" s="2">
        <f t="shared" si="1"/>
        <v>1.7700000000000031</v>
      </c>
      <c r="AE40" s="148">
        <f t="shared" si="2"/>
        <v>2.4493392070484621E-2</v>
      </c>
    </row>
    <row r="41" spans="15:31" x14ac:dyDescent="0.25">
      <c r="W41" s="143">
        <v>42437</v>
      </c>
      <c r="X41" s="12">
        <v>57.08</v>
      </c>
      <c r="Y41" s="12">
        <v>57.61</v>
      </c>
      <c r="Z41" s="12">
        <v>56.34</v>
      </c>
      <c r="AA41" s="12">
        <v>56.75</v>
      </c>
      <c r="AB41" s="105">
        <v>2495200</v>
      </c>
      <c r="AC41" s="12">
        <v>56.75</v>
      </c>
      <c r="AD41" s="2">
        <f t="shared" si="1"/>
        <v>1.269999999999996</v>
      </c>
      <c r="AE41" s="148">
        <f t="shared" si="2"/>
        <v>-1.184050148006266E-2</v>
      </c>
    </row>
    <row r="42" spans="15:31" x14ac:dyDescent="0.25">
      <c r="W42" s="143">
        <v>42436</v>
      </c>
      <c r="X42" s="12">
        <v>57.14</v>
      </c>
      <c r="Y42" s="12">
        <v>57.7</v>
      </c>
      <c r="Z42" s="12">
        <v>56.77</v>
      </c>
      <c r="AA42" s="12">
        <v>57.43</v>
      </c>
      <c r="AB42" s="105">
        <v>2025800</v>
      </c>
      <c r="AC42" s="12">
        <v>57.43</v>
      </c>
      <c r="AD42" s="2">
        <f t="shared" si="1"/>
        <v>0.92999999999999972</v>
      </c>
      <c r="AE42" s="148">
        <f t="shared" si="2"/>
        <v>4.7235829251224271E-3</v>
      </c>
    </row>
    <row r="43" spans="15:31" x14ac:dyDescent="0.25">
      <c r="W43" s="143">
        <v>42433</v>
      </c>
      <c r="X43" s="12">
        <v>57.52</v>
      </c>
      <c r="Y43" s="12">
        <v>57.86</v>
      </c>
      <c r="Z43" s="12">
        <v>56.87</v>
      </c>
      <c r="AA43" s="12">
        <v>57.16</v>
      </c>
      <c r="AB43" s="105">
        <v>2319300</v>
      </c>
      <c r="AC43" s="12">
        <v>57.16</v>
      </c>
      <c r="AD43" s="2">
        <f t="shared" si="1"/>
        <v>0.99000000000000199</v>
      </c>
      <c r="AE43" s="148">
        <f t="shared" si="2"/>
        <v>-5.2456723203364586E-4</v>
      </c>
    </row>
    <row r="44" spans="15:31" x14ac:dyDescent="0.25">
      <c r="W44" s="143">
        <v>42432</v>
      </c>
      <c r="X44" s="12">
        <v>57.75</v>
      </c>
      <c r="Y44" s="12">
        <v>57.76</v>
      </c>
      <c r="Z44" s="12">
        <v>56.71</v>
      </c>
      <c r="AA44" s="12">
        <v>57.19</v>
      </c>
      <c r="AB44" s="105">
        <v>3173800</v>
      </c>
      <c r="AC44" s="12">
        <v>57.19</v>
      </c>
      <c r="AD44" s="2">
        <f t="shared" si="1"/>
        <v>1.0499999999999972</v>
      </c>
      <c r="AE44" s="148">
        <f t="shared" si="2"/>
        <v>-1.1237897648686102E-2</v>
      </c>
    </row>
    <row r="45" spans="15:31" x14ac:dyDescent="0.25">
      <c r="O45" s="37"/>
      <c r="R45" s="37"/>
      <c r="W45" s="143">
        <v>42431</v>
      </c>
      <c r="X45" s="12">
        <v>57.35</v>
      </c>
      <c r="Y45" s="12">
        <v>57.87</v>
      </c>
      <c r="Z45" s="12">
        <v>56.62</v>
      </c>
      <c r="AA45" s="12">
        <v>57.84</v>
      </c>
      <c r="AB45" s="105">
        <v>2747500</v>
      </c>
      <c r="AC45" s="12">
        <v>57.84</v>
      </c>
      <c r="AD45" s="2">
        <f t="shared" si="1"/>
        <v>1.25</v>
      </c>
      <c r="AE45" s="148">
        <f t="shared" si="2"/>
        <v>9.6002792808518311E-3</v>
      </c>
    </row>
    <row r="46" spans="15:31" ht="20.25" thickBot="1" x14ac:dyDescent="0.35">
      <c r="O46" s="170" t="s">
        <v>78</v>
      </c>
      <c r="P46" s="170"/>
      <c r="Q46" s="37"/>
      <c r="R46" s="37"/>
      <c r="T46" s="101" t="s">
        <v>115</v>
      </c>
      <c r="W46" s="143">
        <v>42430</v>
      </c>
      <c r="X46" s="12">
        <v>56.99</v>
      </c>
      <c r="Y46" s="12">
        <v>57.74</v>
      </c>
      <c r="Z46" s="12">
        <v>56.76</v>
      </c>
      <c r="AA46" s="12">
        <v>57.29</v>
      </c>
      <c r="AB46" s="105">
        <v>3561600</v>
      </c>
      <c r="AC46" s="12">
        <v>57.29</v>
      </c>
      <c r="AD46" s="2">
        <f t="shared" si="1"/>
        <v>0.98000000000000398</v>
      </c>
      <c r="AE46" s="148">
        <f t="shared" si="2"/>
        <v>1.1297440423654104E-2</v>
      </c>
    </row>
    <row r="47" spans="15:31" ht="15.75" thickTop="1" x14ac:dyDescent="0.25">
      <c r="O47" s="93">
        <v>1.1000000000000001</v>
      </c>
      <c r="P47" s="93">
        <f>O47*$Q$4</f>
        <v>57.673000000000002</v>
      </c>
      <c r="Q47" s="37"/>
      <c r="R47" s="37"/>
      <c r="T47" s="138" t="s">
        <v>100</v>
      </c>
      <c r="U47" s="108">
        <v>52.95</v>
      </c>
      <c r="W47" s="143">
        <v>42429</v>
      </c>
      <c r="X47" s="12">
        <v>56.75</v>
      </c>
      <c r="Y47" s="12">
        <v>57.39</v>
      </c>
      <c r="Z47" s="12">
        <v>56.33</v>
      </c>
      <c r="AA47" s="12">
        <v>56.65</v>
      </c>
      <c r="AB47" s="105">
        <v>4128100</v>
      </c>
      <c r="AC47" s="12">
        <v>56.65</v>
      </c>
      <c r="AD47" s="2">
        <f t="shared" si="1"/>
        <v>1.0600000000000023</v>
      </c>
      <c r="AE47" s="148">
        <f t="shared" si="2"/>
        <v>1.237186284906322E-3</v>
      </c>
    </row>
    <row r="48" spans="15:31" x14ac:dyDescent="0.25">
      <c r="O48" s="93">
        <v>1.0900000000000001</v>
      </c>
      <c r="P48" s="93">
        <f t="shared" ref="P48:P67" si="8">O48*$Q$4</f>
        <v>57.148700000000005</v>
      </c>
      <c r="Q48" s="37"/>
      <c r="R48" s="37"/>
      <c r="T48" s="103" t="s">
        <v>101</v>
      </c>
      <c r="U48" s="98">
        <v>52.12</v>
      </c>
      <c r="W48" s="143">
        <v>42426</v>
      </c>
      <c r="X48" s="12">
        <v>56.52</v>
      </c>
      <c r="Y48" s="12">
        <v>57.24</v>
      </c>
      <c r="Z48" s="12">
        <v>55.43</v>
      </c>
      <c r="AA48" s="12">
        <v>56.58</v>
      </c>
      <c r="AB48" s="105">
        <v>3848700</v>
      </c>
      <c r="AC48" s="12">
        <v>56.58</v>
      </c>
      <c r="AD48" s="2">
        <f t="shared" si="1"/>
        <v>1.8100000000000023</v>
      </c>
      <c r="AE48" s="148">
        <f t="shared" si="2"/>
        <v>1.9479369576766992E-3</v>
      </c>
    </row>
    <row r="49" spans="15:31" x14ac:dyDescent="0.25">
      <c r="O49" s="93">
        <v>1.08</v>
      </c>
      <c r="P49" s="93">
        <f t="shared" si="8"/>
        <v>56.624400000000001</v>
      </c>
      <c r="Q49" s="37"/>
      <c r="R49" s="37"/>
      <c r="T49" s="103" t="s">
        <v>102</v>
      </c>
      <c r="U49" s="98" t="s">
        <v>377</v>
      </c>
      <c r="W49" s="143">
        <v>42425</v>
      </c>
      <c r="X49" s="12">
        <v>55.22</v>
      </c>
      <c r="Y49" s="12">
        <v>56.66</v>
      </c>
      <c r="Z49" s="12">
        <v>55.02</v>
      </c>
      <c r="AA49" s="12">
        <v>56.47</v>
      </c>
      <c r="AB49" s="105">
        <v>3720500</v>
      </c>
      <c r="AC49" s="12">
        <v>56.47</v>
      </c>
      <c r="AD49" s="2">
        <f t="shared" si="1"/>
        <v>1.6399999999999935</v>
      </c>
      <c r="AE49" s="148">
        <f t="shared" si="2"/>
        <v>1.8578643578643694E-2</v>
      </c>
    </row>
    <row r="50" spans="15:31" x14ac:dyDescent="0.25">
      <c r="O50" s="93">
        <v>1.07</v>
      </c>
      <c r="P50" s="93">
        <f t="shared" si="8"/>
        <v>56.100100000000005</v>
      </c>
      <c r="Q50" s="93"/>
      <c r="R50" s="37"/>
      <c r="T50" s="103" t="s">
        <v>103</v>
      </c>
      <c r="U50" s="98" t="s">
        <v>378</v>
      </c>
      <c r="W50" s="143">
        <v>42424</v>
      </c>
      <c r="X50" s="12">
        <v>54.2</v>
      </c>
      <c r="Y50" s="12">
        <v>55.83</v>
      </c>
      <c r="Z50" s="12">
        <v>54.12</v>
      </c>
      <c r="AA50" s="12">
        <v>55.44</v>
      </c>
      <c r="AB50" s="105">
        <v>3494900</v>
      </c>
      <c r="AC50" s="12">
        <v>55.44</v>
      </c>
      <c r="AD50" s="2">
        <f t="shared" si="1"/>
        <v>1.7100000000000009</v>
      </c>
      <c r="AE50" s="148">
        <f t="shared" si="2"/>
        <v>1.2232974255979467E-2</v>
      </c>
    </row>
    <row r="51" spans="15:31" x14ac:dyDescent="0.25">
      <c r="O51" s="93">
        <v>1.06</v>
      </c>
      <c r="P51" s="93">
        <f t="shared" si="8"/>
        <v>55.575800000000001</v>
      </c>
      <c r="Q51" s="93"/>
      <c r="R51" s="37"/>
      <c r="T51" s="103" t="s">
        <v>104</v>
      </c>
      <c r="U51" s="98">
        <v>58.31</v>
      </c>
      <c r="W51" s="143">
        <v>42423</v>
      </c>
      <c r="X51" s="12">
        <v>54.56</v>
      </c>
      <c r="Y51" s="12">
        <v>55.77</v>
      </c>
      <c r="Z51" s="12">
        <v>54.15</v>
      </c>
      <c r="AA51" s="12">
        <v>54.77</v>
      </c>
      <c r="AB51" s="105">
        <v>3194100</v>
      </c>
      <c r="AC51" s="12">
        <v>54.77</v>
      </c>
      <c r="AD51" s="2">
        <f t="shared" si="1"/>
        <v>1.6200000000000045</v>
      </c>
      <c r="AE51" s="148">
        <f t="shared" si="2"/>
        <v>-9.1207588471353684E-4</v>
      </c>
    </row>
    <row r="52" spans="15:31" x14ac:dyDescent="0.25">
      <c r="O52" s="93">
        <v>1.05</v>
      </c>
      <c r="P52" s="93">
        <f t="shared" si="8"/>
        <v>55.051500000000004</v>
      </c>
      <c r="Q52" s="93"/>
      <c r="R52" s="37"/>
      <c r="T52" s="103" t="s">
        <v>105</v>
      </c>
      <c r="U52" s="98">
        <v>0.23255200000000001</v>
      </c>
      <c r="W52" s="143">
        <v>42422</v>
      </c>
      <c r="X52" s="12">
        <v>53.01</v>
      </c>
      <c r="Y52" s="12">
        <v>55</v>
      </c>
      <c r="Z52" s="12">
        <v>52.74</v>
      </c>
      <c r="AA52" s="12">
        <v>54.82</v>
      </c>
      <c r="AB52" s="105">
        <v>4846800</v>
      </c>
      <c r="AC52" s="12">
        <v>54.82</v>
      </c>
      <c r="AD52" s="2">
        <f t="shared" si="1"/>
        <v>2.259999999999998</v>
      </c>
      <c r="AE52" s="148">
        <f t="shared" si="2"/>
        <v>3.9635880902711973E-2</v>
      </c>
    </row>
    <row r="53" spans="15:31" x14ac:dyDescent="0.25">
      <c r="O53" s="93">
        <v>1.04</v>
      </c>
      <c r="P53" s="93">
        <f t="shared" si="8"/>
        <v>54.527200000000001</v>
      </c>
      <c r="Q53" s="93"/>
      <c r="R53" s="37"/>
      <c r="T53" s="103" t="s">
        <v>125</v>
      </c>
      <c r="U53" s="98" t="s">
        <v>221</v>
      </c>
      <c r="W53" s="143">
        <v>42419</v>
      </c>
      <c r="X53" s="12">
        <v>52.78</v>
      </c>
      <c r="Y53" s="12">
        <v>53.28</v>
      </c>
      <c r="Z53" s="12">
        <v>51.91</v>
      </c>
      <c r="AA53" s="12">
        <v>52.73</v>
      </c>
      <c r="AB53" s="105">
        <v>2634100</v>
      </c>
      <c r="AC53" s="12">
        <v>52.73</v>
      </c>
      <c r="AD53" s="2">
        <f t="shared" si="1"/>
        <v>1.3700000000000045</v>
      </c>
      <c r="AE53" s="148">
        <f t="shared" si="2"/>
        <v>-9.5792637114952006E-3</v>
      </c>
    </row>
    <row r="54" spans="15:31" x14ac:dyDescent="0.25">
      <c r="O54" s="93">
        <v>1.03</v>
      </c>
      <c r="P54" s="93">
        <f t="shared" si="8"/>
        <v>54.002900000000004</v>
      </c>
      <c r="Q54" s="93"/>
      <c r="R54" s="37"/>
      <c r="T54" s="103"/>
      <c r="U54" s="98"/>
      <c r="W54" s="143">
        <v>42418</v>
      </c>
      <c r="X54" s="12">
        <v>52.54</v>
      </c>
      <c r="Y54" s="12">
        <v>53.93</v>
      </c>
      <c r="Z54" s="12">
        <v>52.07</v>
      </c>
      <c r="AA54" s="12">
        <v>53.24</v>
      </c>
      <c r="AB54" s="105">
        <v>4886500</v>
      </c>
      <c r="AC54" s="12">
        <v>53.24</v>
      </c>
      <c r="AD54" s="2">
        <f t="shared" si="1"/>
        <v>1.8599999999999994</v>
      </c>
      <c r="AE54" s="148">
        <f t="shared" si="2"/>
        <v>1.4288435892551021E-2</v>
      </c>
    </row>
    <row r="55" spans="15:31" x14ac:dyDescent="0.25">
      <c r="O55" s="93">
        <v>1.02</v>
      </c>
      <c r="P55" s="93">
        <f t="shared" si="8"/>
        <v>53.4786</v>
      </c>
      <c r="Q55" s="93"/>
      <c r="R55" s="37"/>
      <c r="T55" s="103" t="s">
        <v>107</v>
      </c>
      <c r="U55" s="98" t="s">
        <v>379</v>
      </c>
      <c r="W55" s="143">
        <v>42417</v>
      </c>
      <c r="X55" s="12">
        <v>51.78</v>
      </c>
      <c r="Y55" s="12">
        <v>52.54</v>
      </c>
      <c r="Z55" s="12">
        <v>51.55</v>
      </c>
      <c r="AA55" s="12">
        <v>52.49</v>
      </c>
      <c r="AB55" s="105">
        <v>4794300</v>
      </c>
      <c r="AC55" s="12">
        <v>52.49</v>
      </c>
      <c r="AD55" s="2">
        <f t="shared" si="1"/>
        <v>0.99000000000000199</v>
      </c>
      <c r="AE55" s="148">
        <f t="shared" si="2"/>
        <v>3.4081954294720385E-2</v>
      </c>
    </row>
    <row r="56" spans="15:31" x14ac:dyDescent="0.25">
      <c r="O56" s="93">
        <v>1.01</v>
      </c>
      <c r="P56" s="93">
        <f t="shared" si="8"/>
        <v>52.954300000000003</v>
      </c>
      <c r="Q56" s="93"/>
      <c r="R56" s="37"/>
      <c r="T56" s="103" t="s">
        <v>108</v>
      </c>
      <c r="U56" s="98" t="s">
        <v>268</v>
      </c>
      <c r="W56" s="143">
        <v>42416</v>
      </c>
      <c r="X56" s="12">
        <v>50.05</v>
      </c>
      <c r="Y56" s="12">
        <v>51.6</v>
      </c>
      <c r="Z56" s="12">
        <v>49.25</v>
      </c>
      <c r="AA56" s="12">
        <v>50.76</v>
      </c>
      <c r="AB56" s="105">
        <v>3907900</v>
      </c>
      <c r="AC56" s="12">
        <v>50.76</v>
      </c>
      <c r="AD56" s="2">
        <f t="shared" si="1"/>
        <v>2.3500000000000014</v>
      </c>
      <c r="AE56" s="148">
        <f t="shared" si="2"/>
        <v>2.4006455517449954E-2</v>
      </c>
    </row>
    <row r="57" spans="15:31" x14ac:dyDescent="0.25">
      <c r="O57" s="93">
        <v>1</v>
      </c>
      <c r="P57" s="93">
        <f t="shared" si="8"/>
        <v>52.43</v>
      </c>
      <c r="Q57" s="93"/>
      <c r="R57" s="37"/>
      <c r="T57" s="103" t="s">
        <v>109</v>
      </c>
      <c r="U57" s="100">
        <v>2199747</v>
      </c>
      <c r="W57" s="143">
        <v>42412</v>
      </c>
      <c r="X57" s="12">
        <v>49.57</v>
      </c>
      <c r="Y57" s="12">
        <v>50</v>
      </c>
      <c r="Z57" s="12">
        <v>48.13</v>
      </c>
      <c r="AA57" s="12">
        <v>49.57</v>
      </c>
      <c r="AB57" s="105">
        <v>4215900</v>
      </c>
      <c r="AC57" s="12">
        <v>49.57</v>
      </c>
      <c r="AD57" s="2">
        <f t="shared" si="1"/>
        <v>1.8699999999999974</v>
      </c>
      <c r="AE57" s="148">
        <f t="shared" si="2"/>
        <v>8.7505087505086454E-3</v>
      </c>
    </row>
    <row r="58" spans="15:31" x14ac:dyDescent="0.25">
      <c r="O58" s="93">
        <v>0.99</v>
      </c>
      <c r="P58" s="93">
        <f t="shared" si="8"/>
        <v>51.905699999999996</v>
      </c>
      <c r="Q58" s="93"/>
      <c r="R58" s="37"/>
      <c r="T58" s="103" t="s">
        <v>112</v>
      </c>
      <c r="U58" s="100">
        <v>3112760</v>
      </c>
      <c r="W58" s="143">
        <v>42411</v>
      </c>
      <c r="X58" s="12">
        <v>49.72</v>
      </c>
      <c r="Y58" s="12">
        <v>50.44</v>
      </c>
      <c r="Z58" s="12">
        <v>48.6</v>
      </c>
      <c r="AA58" s="12">
        <v>49.14</v>
      </c>
      <c r="AB58" s="105">
        <v>4514600</v>
      </c>
      <c r="AC58" s="12">
        <v>49.14</v>
      </c>
      <c r="AD58" s="2">
        <f t="shared" si="1"/>
        <v>1.8399999999999963</v>
      </c>
      <c r="AE58" s="148">
        <f t="shared" si="2"/>
        <v>-2.0334928229664984E-2</v>
      </c>
    </row>
    <row r="59" spans="15:31" x14ac:dyDescent="0.25">
      <c r="O59" s="93">
        <v>0.98</v>
      </c>
      <c r="P59" s="93">
        <f t="shared" si="8"/>
        <v>51.381399999999999</v>
      </c>
      <c r="Q59" s="93"/>
      <c r="T59" s="103" t="s">
        <v>110</v>
      </c>
      <c r="U59" s="98" t="s">
        <v>380</v>
      </c>
      <c r="W59" s="143">
        <v>42410</v>
      </c>
      <c r="X59" s="12">
        <v>51</v>
      </c>
      <c r="Y59" s="12">
        <v>51.64</v>
      </c>
      <c r="Z59" s="12">
        <v>49.54</v>
      </c>
      <c r="AA59" s="12">
        <v>50.16</v>
      </c>
      <c r="AB59" s="105">
        <v>3698800</v>
      </c>
      <c r="AC59" s="12">
        <v>50.16</v>
      </c>
      <c r="AD59" s="2">
        <f t="shared" si="1"/>
        <v>2.1000000000000014</v>
      </c>
      <c r="AE59" s="148">
        <f t="shared" si="2"/>
        <v>-1.3935894883535527E-3</v>
      </c>
    </row>
    <row r="60" spans="15:31" x14ac:dyDescent="0.25">
      <c r="O60" s="93">
        <v>0.97</v>
      </c>
      <c r="P60" s="93">
        <f t="shared" si="8"/>
        <v>50.857099999999996</v>
      </c>
      <c r="Q60" s="93"/>
      <c r="T60" s="103" t="s">
        <v>113</v>
      </c>
      <c r="U60" s="98">
        <v>12.09</v>
      </c>
      <c r="W60" s="143">
        <v>42409</v>
      </c>
      <c r="X60" s="12">
        <v>48.32</v>
      </c>
      <c r="Y60" s="12">
        <v>50.87</v>
      </c>
      <c r="Z60" s="12">
        <v>48.32</v>
      </c>
      <c r="AA60" s="12">
        <v>50.23</v>
      </c>
      <c r="AB60" s="105">
        <v>4644400</v>
      </c>
      <c r="AC60" s="12">
        <v>50.23</v>
      </c>
      <c r="AD60" s="2">
        <f t="shared" si="1"/>
        <v>2.5499999999999972</v>
      </c>
      <c r="AE60" s="148">
        <f t="shared" si="2"/>
        <v>5.9760956175280988E-4</v>
      </c>
    </row>
    <row r="61" spans="15:31" x14ac:dyDescent="0.25">
      <c r="O61" s="93">
        <v>0.96</v>
      </c>
      <c r="P61" s="93">
        <f t="shared" si="8"/>
        <v>50.332799999999999</v>
      </c>
      <c r="Q61" s="93"/>
      <c r="T61" s="103" t="s">
        <v>114</v>
      </c>
      <c r="U61" s="98">
        <v>4.34</v>
      </c>
      <c r="W61" s="143">
        <v>42408</v>
      </c>
      <c r="X61" s="12">
        <v>51.46</v>
      </c>
      <c r="Y61" s="12">
        <v>52.07</v>
      </c>
      <c r="Z61" s="12">
        <v>49.34</v>
      </c>
      <c r="AA61" s="12">
        <v>50.2</v>
      </c>
      <c r="AB61" s="105">
        <v>5430800</v>
      </c>
      <c r="AC61" s="12">
        <v>50.2</v>
      </c>
      <c r="AD61" s="2">
        <f t="shared" si="1"/>
        <v>2.7299999999999969</v>
      </c>
      <c r="AE61" s="148">
        <f t="shared" si="2"/>
        <v>-3.1635802469135776E-2</v>
      </c>
    </row>
    <row r="62" spans="15:31" x14ac:dyDescent="0.25">
      <c r="O62" s="93">
        <v>0.95</v>
      </c>
      <c r="P62" s="93">
        <f t="shared" si="8"/>
        <v>49.808499999999995</v>
      </c>
      <c r="Q62" s="93"/>
      <c r="T62" s="103" t="s">
        <v>111</v>
      </c>
      <c r="U62" s="98" t="s">
        <v>126</v>
      </c>
      <c r="W62" s="143">
        <v>42405</v>
      </c>
      <c r="X62" s="12">
        <v>51.38</v>
      </c>
      <c r="Y62" s="12">
        <v>52.47</v>
      </c>
      <c r="Z62" s="12">
        <v>50.73</v>
      </c>
      <c r="AA62" s="12">
        <v>51.84</v>
      </c>
      <c r="AB62" s="105">
        <v>5742800</v>
      </c>
      <c r="AC62" s="12">
        <v>51.84</v>
      </c>
      <c r="AD62" s="2">
        <f t="shared" si="1"/>
        <v>1.740000000000002</v>
      </c>
      <c r="AE62" s="148">
        <f t="shared" si="2"/>
        <v>2.3201856148493682E-3</v>
      </c>
    </row>
    <row r="63" spans="15:31" x14ac:dyDescent="0.25">
      <c r="O63" s="93">
        <v>0.94</v>
      </c>
      <c r="P63" s="93">
        <f t="shared" si="8"/>
        <v>49.284199999999998</v>
      </c>
      <c r="Q63" s="93"/>
      <c r="W63" s="143">
        <v>42404</v>
      </c>
      <c r="X63" s="12">
        <v>51.1</v>
      </c>
      <c r="Y63" s="12">
        <v>52.15</v>
      </c>
      <c r="Z63" s="12">
        <v>50.7</v>
      </c>
      <c r="AA63" s="12">
        <v>51.72</v>
      </c>
      <c r="AB63" s="105">
        <v>6371000</v>
      </c>
      <c r="AC63" s="12">
        <v>51.72</v>
      </c>
      <c r="AD63" s="2">
        <f t="shared" si="1"/>
        <v>1.4499999999999957</v>
      </c>
      <c r="AE63" s="148">
        <f t="shared" si="2"/>
        <v>0</v>
      </c>
    </row>
    <row r="64" spans="15:31" x14ac:dyDescent="0.25">
      <c r="O64" s="93">
        <v>0.93</v>
      </c>
      <c r="P64" s="93">
        <f t="shared" si="8"/>
        <v>48.759900000000002</v>
      </c>
      <c r="Q64" s="93"/>
      <c r="W64" s="143">
        <v>42403</v>
      </c>
      <c r="X64" s="12">
        <v>49.84</v>
      </c>
      <c r="Y64" s="12">
        <v>52.63</v>
      </c>
      <c r="Z64" s="12">
        <v>49.24</v>
      </c>
      <c r="AA64" s="12">
        <v>51.72</v>
      </c>
      <c r="AB64" s="105">
        <v>11641300</v>
      </c>
      <c r="AC64" s="12">
        <v>51.72</v>
      </c>
      <c r="AD64" s="2">
        <f t="shared" si="1"/>
        <v>3.3900000000000006</v>
      </c>
      <c r="AE64" s="148">
        <f t="shared" si="2"/>
        <v>3.2129315505887046E-2</v>
      </c>
    </row>
    <row r="65" spans="15:31" x14ac:dyDescent="0.25">
      <c r="O65" s="93">
        <v>0.92</v>
      </c>
      <c r="P65" s="93">
        <f t="shared" si="8"/>
        <v>48.235600000000005</v>
      </c>
      <c r="Q65" s="93"/>
      <c r="W65" s="143">
        <v>42402</v>
      </c>
      <c r="X65" s="12">
        <v>47.11</v>
      </c>
      <c r="Y65" s="12">
        <v>51.05</v>
      </c>
      <c r="Z65" s="12">
        <v>46.44</v>
      </c>
      <c r="AA65" s="12">
        <v>50.11</v>
      </c>
      <c r="AB65" s="105">
        <v>28552000</v>
      </c>
      <c r="AC65" s="12">
        <v>50.11</v>
      </c>
      <c r="AD65" s="2">
        <f t="shared" si="1"/>
        <v>4.6099999999999994</v>
      </c>
      <c r="AE65" s="148">
        <f t="shared" si="2"/>
        <v>0.23911968348170132</v>
      </c>
    </row>
    <row r="66" spans="15:31" x14ac:dyDescent="0.25">
      <c r="O66" s="93">
        <v>0.91</v>
      </c>
      <c r="P66" s="93">
        <f t="shared" si="8"/>
        <v>47.711300000000001</v>
      </c>
      <c r="Q66" s="93"/>
      <c r="W66" s="143">
        <v>42401</v>
      </c>
      <c r="X66" s="12">
        <v>39.93</v>
      </c>
      <c r="Y66" s="12">
        <v>40.78</v>
      </c>
      <c r="Z66" s="12">
        <v>39.619999999999997</v>
      </c>
      <c r="AA66" s="12">
        <v>40.44</v>
      </c>
      <c r="AB66" s="105">
        <v>4852200</v>
      </c>
      <c r="AC66" s="12">
        <v>40.44</v>
      </c>
      <c r="AD66" s="2">
        <f t="shared" si="1"/>
        <v>1.1600000000000037</v>
      </c>
      <c r="AE66" s="148">
        <f t="shared" si="2"/>
        <v>1.3533834586466176E-2</v>
      </c>
    </row>
    <row r="67" spans="15:31" x14ac:dyDescent="0.25">
      <c r="O67" s="93">
        <v>0.9</v>
      </c>
      <c r="P67" s="93">
        <f t="shared" si="8"/>
        <v>47.186999999999998</v>
      </c>
      <c r="Q67" s="93"/>
      <c r="W67" s="143">
        <v>42398</v>
      </c>
      <c r="X67" s="12">
        <v>38.89</v>
      </c>
      <c r="Y67" s="12">
        <v>40</v>
      </c>
      <c r="Z67" s="12">
        <v>38.69</v>
      </c>
      <c r="AA67" s="12">
        <v>39.9</v>
      </c>
      <c r="AB67" s="105">
        <v>3346000</v>
      </c>
      <c r="AC67" s="12">
        <v>39.9</v>
      </c>
      <c r="AD67" s="2">
        <f t="shared" ref="AD67:AD68" si="9">Y67-Z67</f>
        <v>1.3100000000000023</v>
      </c>
      <c r="AE67" s="148" t="e">
        <f t="shared" ref="AE67:AE68" si="10">AC67/AC68-1</f>
        <v>#DIV/0!</v>
      </c>
    </row>
    <row r="68" spans="15:31" x14ac:dyDescent="0.25">
      <c r="O68" s="37"/>
      <c r="W68" s="12" t="s">
        <v>124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48" t="e">
        <f t="shared" si="10"/>
        <v>#DIV/0!</v>
      </c>
    </row>
    <row r="69" spans="15:31" x14ac:dyDescent="0.25">
      <c r="O69" s="37"/>
    </row>
  </sheetData>
  <conditionalFormatting sqref="Q7">
    <cfRule type="expression" dxfId="197" priority="23">
      <formula>Q7&gt;0</formula>
    </cfRule>
    <cfRule type="expression" dxfId="196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95" priority="15">
      <formula>F29&gt;0</formula>
    </cfRule>
    <cfRule type="expression" dxfId="194" priority="16">
      <formula>F29&lt;0</formula>
    </cfRule>
  </conditionalFormatting>
  <conditionalFormatting sqref="H29:H31">
    <cfRule type="expression" dxfId="193" priority="7">
      <formula>H29&gt;0</formula>
    </cfRule>
    <cfRule type="expression" dxfId="192" priority="8">
      <formula>H29&lt;0</formula>
    </cfRule>
  </conditionalFormatting>
  <conditionalFormatting sqref="F19:F28">
    <cfRule type="expression" dxfId="191" priority="3">
      <formula>F19&gt;0</formula>
    </cfRule>
    <cfRule type="expression" dxfId="190" priority="4">
      <formula>F19&lt;0</formula>
    </cfRule>
  </conditionalFormatting>
  <conditionalFormatting sqref="H19:H28">
    <cfRule type="expression" dxfId="189" priority="1">
      <formula>H19&gt;0</formula>
    </cfRule>
    <cfRule type="expression" dxfId="188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96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24" t="s">
        <v>38</v>
      </c>
      <c r="T1" s="94" t="s">
        <v>95</v>
      </c>
      <c r="X1" s="118" t="s">
        <v>116</v>
      </c>
      <c r="Y1" s="118" t="s">
        <v>117</v>
      </c>
      <c r="Z1" s="118" t="s">
        <v>118</v>
      </c>
      <c r="AA1" s="118" t="s">
        <v>119</v>
      </c>
      <c r="AB1" s="118" t="s">
        <v>120</v>
      </c>
      <c r="AC1" s="118" t="s">
        <v>121</v>
      </c>
      <c r="AD1" s="118" t="s">
        <v>122</v>
      </c>
      <c r="AE1" s="13" t="s">
        <v>129</v>
      </c>
      <c r="AF1" s="13" t="s">
        <v>131</v>
      </c>
    </row>
    <row r="2" spans="1:32" x14ac:dyDescent="0.25">
      <c r="A2" s="6" t="s">
        <v>45</v>
      </c>
      <c r="B2" s="1">
        <v>42185</v>
      </c>
      <c r="C2" s="7">
        <v>10</v>
      </c>
      <c r="D2" s="47">
        <v>65.45</v>
      </c>
      <c r="E2" s="47">
        <v>0</v>
      </c>
      <c r="F2" s="47">
        <f t="shared" ref="F2:F11" si="0">C2*D2</f>
        <v>654.5</v>
      </c>
      <c r="G2" s="1">
        <v>42226</v>
      </c>
      <c r="H2" s="7">
        <v>30</v>
      </c>
      <c r="I2" s="47">
        <v>62.9</v>
      </c>
      <c r="J2" s="47">
        <v>0.03</v>
      </c>
      <c r="K2" s="4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95"/>
      <c r="X2" s="120">
        <v>42493</v>
      </c>
      <c r="Y2" s="11">
        <v>64.8</v>
      </c>
      <c r="Z2" s="11">
        <v>65.59</v>
      </c>
      <c r="AA2" s="11">
        <v>64.67</v>
      </c>
      <c r="AB2" s="11">
        <v>65.41</v>
      </c>
      <c r="AC2" s="114">
        <v>1861100</v>
      </c>
      <c r="AD2" s="11">
        <v>65.41</v>
      </c>
      <c r="AE2" s="2">
        <f>Z2-AA2</f>
        <v>0.92000000000000171</v>
      </c>
      <c r="AF2" s="148">
        <f>AD2/AD3-1</f>
        <v>7.6499388004891422E-4</v>
      </c>
    </row>
    <row r="3" spans="1:32" x14ac:dyDescent="0.25">
      <c r="A3" s="26" t="s">
        <v>71</v>
      </c>
      <c r="B3" s="1">
        <v>42223</v>
      </c>
      <c r="C3" s="7">
        <v>20</v>
      </c>
      <c r="D3" s="47">
        <v>63.52</v>
      </c>
      <c r="E3" s="47">
        <v>0</v>
      </c>
      <c r="F3" s="47">
        <f t="shared" si="0"/>
        <v>1270.4000000000001</v>
      </c>
      <c r="G3" s="1">
        <v>42235</v>
      </c>
      <c r="H3" s="7">
        <v>30</v>
      </c>
      <c r="I3" s="47">
        <v>63.59</v>
      </c>
      <c r="J3" s="47">
        <v>0.04</v>
      </c>
      <c r="K3" s="4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65.41</v>
      </c>
      <c r="T3" s="95"/>
      <c r="X3" s="120">
        <v>42492</v>
      </c>
      <c r="Y3" s="11">
        <v>65.58</v>
      </c>
      <c r="Z3" s="11">
        <v>65.58</v>
      </c>
      <c r="AA3" s="11">
        <v>65.010000000000005</v>
      </c>
      <c r="AB3" s="11">
        <v>65.36</v>
      </c>
      <c r="AC3" s="114">
        <v>2004200</v>
      </c>
      <c r="AD3" s="11">
        <v>65.36</v>
      </c>
      <c r="AE3" s="2">
        <f t="shared" ref="AE3:AE66" si="2">Z3-AA3</f>
        <v>0.56999999999999318</v>
      </c>
      <c r="AF3" s="148">
        <f t="shared" ref="AF3:AF66" si="3">AD3/AD4-1</f>
        <v>4.7655649500384367E-3</v>
      </c>
    </row>
    <row r="4" spans="1:32" x14ac:dyDescent="0.25">
      <c r="B4" s="1">
        <v>42223</v>
      </c>
      <c r="C4" s="7">
        <v>40</v>
      </c>
      <c r="D4" s="47">
        <v>62.45</v>
      </c>
      <c r="E4" s="47">
        <v>0</v>
      </c>
      <c r="F4" s="47">
        <f t="shared" si="0"/>
        <v>2498</v>
      </c>
      <c r="G4" s="1">
        <v>42284</v>
      </c>
      <c r="H4" s="92">
        <v>50</v>
      </c>
      <c r="I4" s="47">
        <v>59.05</v>
      </c>
      <c r="J4" s="47">
        <v>0.05</v>
      </c>
      <c r="K4" s="47">
        <f t="shared" si="1"/>
        <v>2952.45</v>
      </c>
      <c r="O4" s="13" t="s">
        <v>66</v>
      </c>
      <c r="Q4" s="59">
        <v>65.41</v>
      </c>
      <c r="X4" s="120">
        <v>42489</v>
      </c>
      <c r="Y4" s="11">
        <v>64.83</v>
      </c>
      <c r="Z4" s="11">
        <v>65.23</v>
      </c>
      <c r="AA4" s="11">
        <v>64.36</v>
      </c>
      <c r="AB4" s="11">
        <v>65.05</v>
      </c>
      <c r="AC4" s="114">
        <v>2173100</v>
      </c>
      <c r="AD4" s="11">
        <v>65.05</v>
      </c>
      <c r="AE4" s="2">
        <f t="shared" si="2"/>
        <v>0.87000000000000455</v>
      </c>
      <c r="AF4" s="148">
        <f t="shared" si="3"/>
        <v>1.5396458814471714E-3</v>
      </c>
    </row>
    <row r="5" spans="1:32" x14ac:dyDescent="0.25">
      <c r="B5" s="1">
        <v>42223</v>
      </c>
      <c r="C5" s="7">
        <v>30</v>
      </c>
      <c r="D5" s="47">
        <v>62</v>
      </c>
      <c r="E5" s="47">
        <v>0</v>
      </c>
      <c r="F5" s="47">
        <f t="shared" si="0"/>
        <v>1860</v>
      </c>
      <c r="G5" s="1">
        <v>42314</v>
      </c>
      <c r="H5" s="92">
        <v>100</v>
      </c>
      <c r="I5" s="47">
        <v>63.1</v>
      </c>
      <c r="J5" s="47">
        <v>0.12</v>
      </c>
      <c r="K5" s="47">
        <f t="shared" si="1"/>
        <v>6309.88</v>
      </c>
      <c r="O5" s="13" t="s">
        <v>67</v>
      </c>
      <c r="Q5" s="3">
        <f>Q4*Q2</f>
        <v>0</v>
      </c>
      <c r="T5" s="95"/>
      <c r="U5" s="77"/>
      <c r="X5" s="120">
        <v>42488</v>
      </c>
      <c r="Y5" s="11">
        <v>65.02</v>
      </c>
      <c r="Z5" s="11">
        <v>65.55</v>
      </c>
      <c r="AA5" s="11">
        <v>64.8</v>
      </c>
      <c r="AB5" s="11">
        <v>64.95</v>
      </c>
      <c r="AC5" s="114">
        <v>1464000</v>
      </c>
      <c r="AD5" s="11">
        <v>64.95</v>
      </c>
      <c r="AE5" s="2">
        <f t="shared" si="2"/>
        <v>0.75</v>
      </c>
      <c r="AF5" s="148">
        <f t="shared" si="3"/>
        <v>-8.5483132346206858E-3</v>
      </c>
    </row>
    <row r="6" spans="1:32" x14ac:dyDescent="0.25">
      <c r="B6" s="1">
        <v>42223</v>
      </c>
      <c r="C6" s="7">
        <v>30</v>
      </c>
      <c r="D6" s="47">
        <v>62.98</v>
      </c>
      <c r="E6" s="47">
        <v>0</v>
      </c>
      <c r="F6" s="47">
        <f t="shared" si="0"/>
        <v>1889.3999999999999</v>
      </c>
      <c r="G6" s="1">
        <v>42331</v>
      </c>
      <c r="H6" s="92">
        <v>50</v>
      </c>
      <c r="I6" s="47">
        <v>63.6</v>
      </c>
      <c r="J6" s="47">
        <v>0.06</v>
      </c>
      <c r="K6" s="47">
        <f t="shared" si="1"/>
        <v>3179.94</v>
      </c>
      <c r="O6" s="13" t="s">
        <v>64</v>
      </c>
      <c r="Q6" s="2">
        <f>Q3*Q2</f>
        <v>0</v>
      </c>
      <c r="X6" s="120">
        <v>42487</v>
      </c>
      <c r="Y6" s="11">
        <v>65.86</v>
      </c>
      <c r="Z6" s="11">
        <v>65.95</v>
      </c>
      <c r="AA6" s="11">
        <v>65.28</v>
      </c>
      <c r="AB6" s="11">
        <v>65.510000000000005</v>
      </c>
      <c r="AC6" s="114">
        <v>1540000</v>
      </c>
      <c r="AD6" s="11">
        <v>65.510000000000005</v>
      </c>
      <c r="AE6" s="2">
        <f t="shared" si="2"/>
        <v>0.67000000000000171</v>
      </c>
      <c r="AF6" s="148">
        <f t="shared" si="3"/>
        <v>-5.4653104599969859E-3</v>
      </c>
    </row>
    <row r="7" spans="1:32" ht="15.75" x14ac:dyDescent="0.25">
      <c r="B7" s="1">
        <v>42223</v>
      </c>
      <c r="C7" s="7">
        <v>30</v>
      </c>
      <c r="D7" s="47">
        <v>61.3</v>
      </c>
      <c r="E7" s="47">
        <v>0</v>
      </c>
      <c r="F7" s="47">
        <f t="shared" si="0"/>
        <v>1839</v>
      </c>
      <c r="G7" s="1">
        <v>42347</v>
      </c>
      <c r="H7" s="92">
        <v>20</v>
      </c>
      <c r="I7" s="47">
        <v>63.65</v>
      </c>
      <c r="J7" s="47">
        <v>0.02</v>
      </c>
      <c r="K7" s="47">
        <f t="shared" si="1"/>
        <v>1272.98</v>
      </c>
      <c r="O7" s="13" t="s">
        <v>65</v>
      </c>
      <c r="Q7" s="2">
        <f>IF(Q2=0, K16+M16-F16,Q5-Q6)</f>
        <v>523.61999999999898</v>
      </c>
      <c r="R7" s="261"/>
      <c r="T7" s="95"/>
      <c r="X7" s="120">
        <v>42486</v>
      </c>
      <c r="Y7" s="11">
        <v>65.790000000000006</v>
      </c>
      <c r="Z7" s="11">
        <v>66.010000000000005</v>
      </c>
      <c r="AA7" s="11">
        <v>65.39</v>
      </c>
      <c r="AB7" s="11">
        <v>65.87</v>
      </c>
      <c r="AC7" s="114">
        <v>1775600</v>
      </c>
      <c r="AD7" s="11">
        <v>65.87</v>
      </c>
      <c r="AE7" s="2">
        <f t="shared" si="2"/>
        <v>0.62000000000000455</v>
      </c>
      <c r="AF7" s="148">
        <f t="shared" si="3"/>
        <v>3.9628105471727348E-3</v>
      </c>
    </row>
    <row r="8" spans="1:32" x14ac:dyDescent="0.25">
      <c r="B8" s="1">
        <v>42270</v>
      </c>
      <c r="C8" s="7">
        <v>50</v>
      </c>
      <c r="D8" s="47">
        <v>58.15</v>
      </c>
      <c r="E8" s="47">
        <v>0</v>
      </c>
      <c r="F8" s="47">
        <f t="shared" si="0"/>
        <v>2907.5</v>
      </c>
      <c r="G8" s="1">
        <v>42410</v>
      </c>
      <c r="H8" s="92">
        <v>40</v>
      </c>
      <c r="I8" s="47">
        <v>63.85</v>
      </c>
      <c r="J8" s="47">
        <v>0.06</v>
      </c>
      <c r="K8" s="47">
        <f t="shared" si="1"/>
        <v>2553.94</v>
      </c>
      <c r="O8" s="13" t="s">
        <v>90</v>
      </c>
      <c r="Q8" s="148">
        <f>(Q4-Q3)/Q3</f>
        <v>0</v>
      </c>
      <c r="R8" s="177"/>
      <c r="T8" s="95"/>
      <c r="X8" s="120">
        <v>42485</v>
      </c>
      <c r="Y8" s="11">
        <v>65.739999999999995</v>
      </c>
      <c r="Z8" s="11">
        <v>65.739999999999995</v>
      </c>
      <c r="AA8" s="11">
        <v>64.98</v>
      </c>
      <c r="AB8" s="11">
        <v>65.61</v>
      </c>
      <c r="AC8" s="114">
        <v>1529000</v>
      </c>
      <c r="AD8" s="11">
        <v>65.61</v>
      </c>
      <c r="AE8" s="2">
        <f t="shared" si="2"/>
        <v>0.75999999999999091</v>
      </c>
      <c r="AF8" s="148">
        <f t="shared" si="3"/>
        <v>-1.9774870702767844E-3</v>
      </c>
    </row>
    <row r="9" spans="1:32" x14ac:dyDescent="0.25">
      <c r="B9" s="1">
        <v>42282</v>
      </c>
      <c r="C9" s="7">
        <v>20</v>
      </c>
      <c r="D9" s="47">
        <v>57.85</v>
      </c>
      <c r="E9" s="47">
        <v>0</v>
      </c>
      <c r="F9" s="47">
        <f t="shared" si="0"/>
        <v>1157</v>
      </c>
      <c r="G9" s="2"/>
      <c r="H9" s="81"/>
      <c r="O9" s="13" t="s">
        <v>204</v>
      </c>
      <c r="Q9" s="148">
        <f>VALUE(TRIM(CLEAN(MID(U55, FIND("(", U55)+1, 5))))</f>
        <v>2.0299999999999999E-2</v>
      </c>
      <c r="X9" s="120">
        <v>42482</v>
      </c>
      <c r="Y9" s="11">
        <v>65.44</v>
      </c>
      <c r="Z9" s="11">
        <v>66.069999999999993</v>
      </c>
      <c r="AA9" s="11">
        <v>65.36</v>
      </c>
      <c r="AB9" s="11">
        <v>65.739999999999995</v>
      </c>
      <c r="AC9" s="114">
        <v>1743300</v>
      </c>
      <c r="AD9" s="11">
        <v>65.739999999999995</v>
      </c>
      <c r="AE9" s="2">
        <f t="shared" si="2"/>
        <v>0.70999999999999375</v>
      </c>
      <c r="AF9" s="148">
        <f t="shared" si="3"/>
        <v>4.4308632543925697E-3</v>
      </c>
    </row>
    <row r="10" spans="1:32" x14ac:dyDescent="0.25">
      <c r="B10" s="1">
        <v>42313</v>
      </c>
      <c r="C10" s="7">
        <v>50</v>
      </c>
      <c r="D10" s="47">
        <v>62</v>
      </c>
      <c r="E10" s="47">
        <v>0</v>
      </c>
      <c r="F10" s="47">
        <f t="shared" si="0"/>
        <v>3100</v>
      </c>
      <c r="H10" s="81"/>
      <c r="T10" s="131"/>
      <c r="U10" s="77"/>
      <c r="X10" s="120">
        <v>42481</v>
      </c>
      <c r="Y10" s="11">
        <v>65.400000000000006</v>
      </c>
      <c r="Z10" s="11">
        <v>66.569999999999993</v>
      </c>
      <c r="AA10" s="11">
        <v>65.239999999999995</v>
      </c>
      <c r="AB10" s="11">
        <v>65.45</v>
      </c>
      <c r="AC10" s="114">
        <v>3295900</v>
      </c>
      <c r="AD10" s="11">
        <v>65.45</v>
      </c>
      <c r="AE10" s="2">
        <f t="shared" si="2"/>
        <v>1.3299999999999983</v>
      </c>
      <c r="AF10" s="148">
        <f t="shared" si="3"/>
        <v>-2.1966527196652708E-2</v>
      </c>
    </row>
    <row r="11" spans="1:32" x14ac:dyDescent="0.25">
      <c r="B11" s="1">
        <v>42373</v>
      </c>
      <c r="C11" s="7">
        <v>40</v>
      </c>
      <c r="D11" s="47">
        <v>60.01</v>
      </c>
      <c r="E11" s="47">
        <v>0</v>
      </c>
      <c r="F11" s="47">
        <f t="shared" si="0"/>
        <v>2400.4</v>
      </c>
      <c r="T11" s="131"/>
      <c r="U11" s="77"/>
      <c r="X11" s="120">
        <v>42480</v>
      </c>
      <c r="Y11" s="11">
        <v>67.69</v>
      </c>
      <c r="Z11" s="11">
        <v>67.69</v>
      </c>
      <c r="AA11" s="11">
        <v>66.62</v>
      </c>
      <c r="AB11" s="11">
        <v>66.92</v>
      </c>
      <c r="AC11" s="114">
        <v>1446200</v>
      </c>
      <c r="AD11" s="11">
        <v>66.92</v>
      </c>
      <c r="AE11" s="2">
        <f t="shared" si="2"/>
        <v>1.0699999999999932</v>
      </c>
      <c r="AF11" s="148">
        <f t="shared" si="3"/>
        <v>-9.0330223604323523E-3</v>
      </c>
    </row>
    <row r="12" spans="1:32" x14ac:dyDescent="0.25">
      <c r="X12" s="120">
        <v>42479</v>
      </c>
      <c r="Y12" s="11">
        <v>67.569999999999993</v>
      </c>
      <c r="Z12" s="11">
        <v>67.91</v>
      </c>
      <c r="AA12" s="11">
        <v>67.37</v>
      </c>
      <c r="AB12" s="11">
        <v>67.53</v>
      </c>
      <c r="AC12" s="114">
        <v>1471900</v>
      </c>
      <c r="AD12" s="11">
        <v>67.53</v>
      </c>
      <c r="AE12" s="2">
        <f t="shared" si="2"/>
        <v>0.53999999999999204</v>
      </c>
      <c r="AF12" s="148">
        <f t="shared" si="3"/>
        <v>3.4175334323922613E-3</v>
      </c>
    </row>
    <row r="13" spans="1:32" x14ac:dyDescent="0.25">
      <c r="X13" s="120">
        <v>42478</v>
      </c>
      <c r="Y13" s="11">
        <v>66.489999999999995</v>
      </c>
      <c r="Z13" s="11">
        <v>67.33</v>
      </c>
      <c r="AA13" s="11">
        <v>66.3</v>
      </c>
      <c r="AB13" s="11">
        <v>67.3</v>
      </c>
      <c r="AC13" s="114">
        <v>1968900</v>
      </c>
      <c r="AD13" s="11">
        <v>67.3</v>
      </c>
      <c r="AE13" s="2">
        <f t="shared" si="2"/>
        <v>1.0300000000000011</v>
      </c>
      <c r="AF13" s="148">
        <f t="shared" si="3"/>
        <v>1.0510510510510551E-2</v>
      </c>
    </row>
    <row r="14" spans="1:32" x14ac:dyDescent="0.25">
      <c r="X14" s="120">
        <v>42475</v>
      </c>
      <c r="Y14" s="11">
        <v>66.64</v>
      </c>
      <c r="Z14" s="11">
        <v>67.099999999999994</v>
      </c>
      <c r="AA14" s="11">
        <v>66.25</v>
      </c>
      <c r="AB14" s="11">
        <v>66.599999999999994</v>
      </c>
      <c r="AC14" s="114">
        <v>2779200</v>
      </c>
      <c r="AD14" s="11">
        <v>66.599999999999994</v>
      </c>
      <c r="AE14" s="2">
        <f t="shared" si="2"/>
        <v>0.84999999999999432</v>
      </c>
      <c r="AF14" s="148">
        <f t="shared" si="3"/>
        <v>-1.0499475026249927E-3</v>
      </c>
    </row>
    <row r="15" spans="1:32" x14ac:dyDescent="0.25">
      <c r="X15" s="120">
        <v>42474</v>
      </c>
      <c r="Y15" s="11">
        <v>67.150000000000006</v>
      </c>
      <c r="Z15" s="11">
        <v>67.47</v>
      </c>
      <c r="AA15" s="11">
        <v>66.58</v>
      </c>
      <c r="AB15" s="11">
        <v>66.67</v>
      </c>
      <c r="AC15" s="114">
        <v>2457500</v>
      </c>
      <c r="AD15" s="11">
        <v>66.67</v>
      </c>
      <c r="AE15" s="2">
        <f t="shared" si="2"/>
        <v>0.89000000000000057</v>
      </c>
      <c r="AF15" s="148">
        <f t="shared" si="3"/>
        <v>-1.2735080704871948E-2</v>
      </c>
    </row>
    <row r="16" spans="1:32" x14ac:dyDescent="0.25">
      <c r="A16" s="3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20">
        <v>42473</v>
      </c>
      <c r="Y16" s="11">
        <v>67.540000000000006</v>
      </c>
      <c r="Z16" s="11">
        <v>67.89</v>
      </c>
      <c r="AA16" s="11">
        <v>66.819999999999993</v>
      </c>
      <c r="AB16" s="11">
        <v>67.53</v>
      </c>
      <c r="AC16" s="114">
        <v>1687600</v>
      </c>
      <c r="AD16" s="11">
        <v>67.53</v>
      </c>
      <c r="AE16" s="2">
        <f t="shared" si="2"/>
        <v>1.0700000000000074</v>
      </c>
      <c r="AF16" s="148">
        <f t="shared" si="3"/>
        <v>4.7611962505580419E-3</v>
      </c>
    </row>
    <row r="17" spans="1:32" x14ac:dyDescent="0.25">
      <c r="X17" s="120">
        <v>42472</v>
      </c>
      <c r="Y17" s="11">
        <v>66.75</v>
      </c>
      <c r="Z17" s="11">
        <v>67.400000000000006</v>
      </c>
      <c r="AA17" s="11">
        <v>66.62</v>
      </c>
      <c r="AB17" s="11">
        <v>67.209999999999994</v>
      </c>
      <c r="AC17" s="114">
        <v>1571300</v>
      </c>
      <c r="AD17" s="11">
        <v>67.209999999999994</v>
      </c>
      <c r="AE17" s="2">
        <f t="shared" si="2"/>
        <v>0.78000000000000114</v>
      </c>
      <c r="AF17" s="148">
        <f t="shared" si="3"/>
        <v>6.2883665219342078E-3</v>
      </c>
    </row>
    <row r="18" spans="1:32" x14ac:dyDescent="0.25">
      <c r="B18" s="209" t="s">
        <v>116</v>
      </c>
      <c r="C18" s="209" t="s">
        <v>159</v>
      </c>
      <c r="D18" s="210" t="s">
        <v>158</v>
      </c>
      <c r="E18" s="212" t="s">
        <v>160</v>
      </c>
      <c r="F18" s="213" t="s">
        <v>65</v>
      </c>
      <c r="G18" s="250" t="s">
        <v>164</v>
      </c>
      <c r="H18" s="250" t="s">
        <v>90</v>
      </c>
      <c r="X18" s="120">
        <v>42471</v>
      </c>
      <c r="Y18" s="11">
        <v>66.83</v>
      </c>
      <c r="Z18" s="11">
        <v>67.48</v>
      </c>
      <c r="AA18" s="11">
        <v>66.78</v>
      </c>
      <c r="AB18" s="11">
        <v>66.790000000000006</v>
      </c>
      <c r="AC18" s="114">
        <v>1683400</v>
      </c>
      <c r="AD18" s="11">
        <v>66.790000000000006</v>
      </c>
      <c r="AE18" s="2">
        <f t="shared" si="2"/>
        <v>0.70000000000000284</v>
      </c>
      <c r="AF18" s="148">
        <f t="shared" si="3"/>
        <v>-7.4805505685215934E-4</v>
      </c>
    </row>
    <row r="19" spans="1:32" x14ac:dyDescent="0.25">
      <c r="B19" s="211">
        <v>42304</v>
      </c>
      <c r="C19" s="12">
        <v>120</v>
      </c>
      <c r="D19" s="43">
        <v>60.82</v>
      </c>
      <c r="E19" s="43">
        <v>60.29</v>
      </c>
      <c r="F19" s="43">
        <v>-63.92</v>
      </c>
      <c r="G19" s="43">
        <f>D19*C19</f>
        <v>7298.4</v>
      </c>
      <c r="H19" s="257">
        <f>IF(C19=0, 0, (E19-D19)/D19)</f>
        <v>-8.714238737257499E-3</v>
      </c>
      <c r="X19" s="120">
        <v>42468</v>
      </c>
      <c r="Y19" s="11">
        <v>66.819999999999993</v>
      </c>
      <c r="Z19" s="11">
        <v>67.45</v>
      </c>
      <c r="AA19" s="11">
        <v>66.680000000000007</v>
      </c>
      <c r="AB19" s="11">
        <v>66.84</v>
      </c>
      <c r="AC19" s="114">
        <v>1694800</v>
      </c>
      <c r="AD19" s="11">
        <v>66.84</v>
      </c>
      <c r="AE19" s="2">
        <f t="shared" si="2"/>
        <v>0.76999999999999602</v>
      </c>
      <c r="AF19" s="148">
        <f t="shared" si="3"/>
        <v>8.4490042245022323E-3</v>
      </c>
    </row>
    <row r="20" spans="1:32" x14ac:dyDescent="0.25">
      <c r="A20" s="34"/>
      <c r="B20" s="211">
        <v>42310</v>
      </c>
      <c r="C20" s="12">
        <v>170</v>
      </c>
      <c r="D20" s="43">
        <v>61.17</v>
      </c>
      <c r="E20" s="43">
        <v>61.8</v>
      </c>
      <c r="F20" s="43">
        <v>107.28</v>
      </c>
      <c r="G20" s="43">
        <f t="shared" ref="G20:G25" si="4">D20*C20</f>
        <v>10398.9</v>
      </c>
      <c r="H20" s="257">
        <f t="shared" ref="H20:H24" si="5">IF(C20=0, 0, (E20-D20)/D20)</f>
        <v>1.0299166257969517E-2</v>
      </c>
      <c r="X20" s="120">
        <v>42467</v>
      </c>
      <c r="Y20" s="11">
        <v>66.489999999999995</v>
      </c>
      <c r="Z20" s="11">
        <v>66.81</v>
      </c>
      <c r="AA20" s="11">
        <v>66.03</v>
      </c>
      <c r="AB20" s="11">
        <v>66.28</v>
      </c>
      <c r="AC20" s="114">
        <v>1603500</v>
      </c>
      <c r="AD20" s="11">
        <v>66.28</v>
      </c>
      <c r="AE20" s="2">
        <f t="shared" si="2"/>
        <v>0.78000000000000114</v>
      </c>
      <c r="AF20" s="148">
        <f t="shared" si="3"/>
        <v>-1.1189019841861825E-2</v>
      </c>
    </row>
    <row r="21" spans="1:32" x14ac:dyDescent="0.25">
      <c r="A21" s="34"/>
      <c r="B21" s="211">
        <v>42311</v>
      </c>
      <c r="C21" s="12">
        <v>70</v>
      </c>
      <c r="D21" s="43">
        <v>58.41</v>
      </c>
      <c r="E21" s="43">
        <v>63.16</v>
      </c>
      <c r="F21" s="43">
        <v>332.36</v>
      </c>
      <c r="G21" s="43">
        <f t="shared" si="4"/>
        <v>4088.7</v>
      </c>
      <c r="H21" s="257">
        <f t="shared" si="5"/>
        <v>8.1321691491183026E-2</v>
      </c>
      <c r="X21" s="120">
        <v>42466</v>
      </c>
      <c r="Y21" s="11">
        <v>66.650000000000006</v>
      </c>
      <c r="Z21" s="11">
        <v>67.17</v>
      </c>
      <c r="AA21" s="11">
        <v>66.5</v>
      </c>
      <c r="AB21" s="11">
        <v>67.03</v>
      </c>
      <c r="AC21" s="114">
        <v>1624500</v>
      </c>
      <c r="AD21" s="11">
        <v>67.03</v>
      </c>
      <c r="AE21" s="2">
        <f t="shared" si="2"/>
        <v>0.67000000000000171</v>
      </c>
      <c r="AF21" s="148">
        <f t="shared" si="3"/>
        <v>4.9475262368814388E-3</v>
      </c>
    </row>
    <row r="22" spans="1:32" x14ac:dyDescent="0.25">
      <c r="A22" s="34"/>
      <c r="B22" s="211">
        <v>42326</v>
      </c>
      <c r="C22" s="12">
        <v>20</v>
      </c>
      <c r="D22" s="43">
        <v>45.45</v>
      </c>
      <c r="E22" s="43">
        <v>63.5</v>
      </c>
      <c r="F22" s="43">
        <v>361.1</v>
      </c>
      <c r="G22" s="43">
        <f t="shared" si="4"/>
        <v>909</v>
      </c>
      <c r="H22" s="257">
        <f t="shared" si="5"/>
        <v>0.39713971397139708</v>
      </c>
      <c r="X22" s="120">
        <v>42465</v>
      </c>
      <c r="Y22" s="11">
        <v>67.319999999999993</v>
      </c>
      <c r="Z22" s="11">
        <v>67.41</v>
      </c>
      <c r="AA22" s="11">
        <v>66.64</v>
      </c>
      <c r="AB22" s="11">
        <v>66.7</v>
      </c>
      <c r="AC22" s="114">
        <v>1712100</v>
      </c>
      <c r="AD22" s="11">
        <v>66.7</v>
      </c>
      <c r="AE22" s="2">
        <f t="shared" si="2"/>
        <v>0.76999999999999602</v>
      </c>
      <c r="AF22" s="148">
        <f t="shared" si="3"/>
        <v>-1.3897102306327569E-2</v>
      </c>
    </row>
    <row r="23" spans="1:32" x14ac:dyDescent="0.25">
      <c r="B23" s="211">
        <v>42342</v>
      </c>
      <c r="C23" s="12">
        <v>0</v>
      </c>
      <c r="D23" s="43">
        <v>0</v>
      </c>
      <c r="E23" s="43">
        <v>62.77</v>
      </c>
      <c r="F23" s="43">
        <v>364.08</v>
      </c>
      <c r="G23" s="43">
        <f t="shared" si="4"/>
        <v>0</v>
      </c>
      <c r="H23" s="257"/>
      <c r="I23" s="214"/>
      <c r="X23" s="120">
        <v>42464</v>
      </c>
      <c r="Y23" s="11">
        <v>68.150000000000006</v>
      </c>
      <c r="Z23" s="11">
        <v>68.239999999999995</v>
      </c>
      <c r="AA23" s="11">
        <v>67.52</v>
      </c>
      <c r="AB23" s="11">
        <v>67.64</v>
      </c>
      <c r="AC23" s="114">
        <v>1323300</v>
      </c>
      <c r="AD23" s="11">
        <v>67.64</v>
      </c>
      <c r="AE23" s="2">
        <f t="shared" si="2"/>
        <v>0.71999999999999886</v>
      </c>
      <c r="AF23" s="148">
        <f t="shared" si="3"/>
        <v>-8.6472226293420329E-3</v>
      </c>
    </row>
    <row r="24" spans="1:32" x14ac:dyDescent="0.25">
      <c r="B24" s="211">
        <v>42373</v>
      </c>
      <c r="C24" s="12">
        <v>40</v>
      </c>
      <c r="D24" s="43">
        <v>50.76</v>
      </c>
      <c r="E24" s="43">
        <v>60.67</v>
      </c>
      <c r="F24" s="43">
        <v>396.48</v>
      </c>
      <c r="G24" s="43">
        <f t="shared" si="4"/>
        <v>2030.3999999999999</v>
      </c>
      <c r="H24" s="257">
        <f t="shared" si="5"/>
        <v>0.19523246650906234</v>
      </c>
      <c r="X24" s="120">
        <v>42461</v>
      </c>
      <c r="Y24" s="11">
        <v>67.239999999999995</v>
      </c>
      <c r="Z24" s="11">
        <v>68.33</v>
      </c>
      <c r="AA24" s="11">
        <v>67.02</v>
      </c>
      <c r="AB24" s="11">
        <v>68.23</v>
      </c>
      <c r="AC24" s="114">
        <v>1479100</v>
      </c>
      <c r="AD24" s="11">
        <v>68.23</v>
      </c>
      <c r="AE24" s="2">
        <f t="shared" si="2"/>
        <v>1.3100000000000023</v>
      </c>
      <c r="AF24" s="148">
        <f t="shared" si="3"/>
        <v>1.2765325812676309E-2</v>
      </c>
    </row>
    <row r="25" spans="1:32" x14ac:dyDescent="0.25">
      <c r="B25" s="211">
        <v>42410</v>
      </c>
      <c r="C25" s="12">
        <v>0</v>
      </c>
      <c r="D25" s="43">
        <v>0</v>
      </c>
      <c r="E25" s="43">
        <v>0</v>
      </c>
      <c r="F25" s="43">
        <v>523.62</v>
      </c>
      <c r="G25" s="43">
        <f t="shared" si="4"/>
        <v>0</v>
      </c>
      <c r="H25" s="257"/>
      <c r="X25" s="120">
        <v>42460</v>
      </c>
      <c r="Y25" s="11">
        <v>67.75</v>
      </c>
      <c r="Z25" s="11">
        <v>67.92</v>
      </c>
      <c r="AA25" s="11">
        <v>67.25</v>
      </c>
      <c r="AB25" s="11">
        <v>67.37</v>
      </c>
      <c r="AC25" s="114">
        <v>1692600</v>
      </c>
      <c r="AD25" s="11">
        <v>67.37</v>
      </c>
      <c r="AE25" s="2">
        <f t="shared" si="2"/>
        <v>0.67000000000000171</v>
      </c>
      <c r="AF25" s="148">
        <f t="shared" si="3"/>
        <v>-5.1683402244535603E-3</v>
      </c>
    </row>
    <row r="26" spans="1:32" x14ac:dyDescent="0.25">
      <c r="B26" s="12"/>
      <c r="C26" s="12"/>
      <c r="D26" s="43"/>
      <c r="E26" s="43"/>
      <c r="F26" s="43"/>
      <c r="G26" s="43"/>
      <c r="H26" s="257"/>
      <c r="X26" s="120">
        <v>42459</v>
      </c>
      <c r="Y26" s="11">
        <v>67.260000000000005</v>
      </c>
      <c r="Z26" s="11">
        <v>67.900000000000006</v>
      </c>
      <c r="AA26" s="11">
        <v>67.150000000000006</v>
      </c>
      <c r="AB26" s="11">
        <v>67.72</v>
      </c>
      <c r="AC26" s="114">
        <v>1802900</v>
      </c>
      <c r="AD26" s="11">
        <v>67.72</v>
      </c>
      <c r="AE26" s="2">
        <f t="shared" si="2"/>
        <v>0.75</v>
      </c>
      <c r="AF26" s="148">
        <f t="shared" si="3"/>
        <v>8.3382966051221974E-3</v>
      </c>
    </row>
    <row r="27" spans="1:32" x14ac:dyDescent="0.25">
      <c r="B27" s="12"/>
      <c r="C27" s="12"/>
      <c r="D27" s="43"/>
      <c r="E27" s="43"/>
      <c r="F27" s="43"/>
      <c r="G27" s="43"/>
      <c r="H27" s="257"/>
      <c r="X27" s="120">
        <v>42458</v>
      </c>
      <c r="Y27" s="11">
        <v>66.819999999999993</v>
      </c>
      <c r="Z27" s="11">
        <v>67.25</v>
      </c>
      <c r="AA27" s="11">
        <v>66.53</v>
      </c>
      <c r="AB27" s="11">
        <v>67.16</v>
      </c>
      <c r="AC27" s="114">
        <v>2484200</v>
      </c>
      <c r="AD27" s="11">
        <v>67.16</v>
      </c>
      <c r="AE27" s="2">
        <f t="shared" si="2"/>
        <v>0.71999999999999886</v>
      </c>
      <c r="AF27" s="148">
        <f t="shared" si="3"/>
        <v>5.0882969170906733E-3</v>
      </c>
    </row>
    <row r="28" spans="1:32" x14ac:dyDescent="0.25">
      <c r="B28" s="12"/>
      <c r="C28" s="12"/>
      <c r="D28" s="43"/>
      <c r="E28" s="43"/>
      <c r="F28" s="43"/>
      <c r="G28" s="43"/>
      <c r="H28" s="257"/>
      <c r="X28" s="120">
        <v>42457</v>
      </c>
      <c r="Y28" s="11">
        <v>66.34</v>
      </c>
      <c r="Z28" s="11">
        <v>66.989999999999995</v>
      </c>
      <c r="AA28" s="11">
        <v>66.209999999999994</v>
      </c>
      <c r="AB28" s="11">
        <v>66.819999999999993</v>
      </c>
      <c r="AC28" s="114">
        <v>1730200</v>
      </c>
      <c r="AD28" s="11">
        <v>66.819999999999993</v>
      </c>
      <c r="AE28" s="2">
        <f t="shared" si="2"/>
        <v>0.78000000000000114</v>
      </c>
      <c r="AF28" s="148">
        <f t="shared" si="3"/>
        <v>9.518054086719907E-3</v>
      </c>
    </row>
    <row r="29" spans="1:32" x14ac:dyDescent="0.25">
      <c r="B29" s="12"/>
      <c r="C29" s="12"/>
      <c r="D29" s="43"/>
      <c r="E29" s="43"/>
      <c r="F29" s="43"/>
      <c r="G29" s="43"/>
      <c r="H29" s="257"/>
      <c r="X29" s="120">
        <v>42453</v>
      </c>
      <c r="Y29" s="11">
        <v>66.47</v>
      </c>
      <c r="Z29" s="11">
        <v>66.489999999999995</v>
      </c>
      <c r="AA29" s="11">
        <v>65.94</v>
      </c>
      <c r="AB29" s="11">
        <v>66.19</v>
      </c>
      <c r="AC29" s="114">
        <v>1396500</v>
      </c>
      <c r="AD29" s="11">
        <v>66.19</v>
      </c>
      <c r="AE29" s="2">
        <f t="shared" si="2"/>
        <v>0.54999999999999716</v>
      </c>
      <c r="AF29" s="148">
        <f t="shared" si="3"/>
        <v>-7.0507050705069796E-3</v>
      </c>
    </row>
    <row r="30" spans="1:32" x14ac:dyDescent="0.25">
      <c r="B30" s="12"/>
      <c r="C30" s="12"/>
      <c r="D30" s="43"/>
      <c r="E30" s="43"/>
      <c r="F30" s="43"/>
      <c r="G30" s="43"/>
      <c r="H30" s="257"/>
      <c r="X30" s="120">
        <v>42452</v>
      </c>
      <c r="Y30" s="11">
        <v>66.91</v>
      </c>
      <c r="Z30" s="11">
        <v>67.010000000000005</v>
      </c>
      <c r="AA30" s="11">
        <v>66.52</v>
      </c>
      <c r="AB30" s="11">
        <v>66.66</v>
      </c>
      <c r="AC30" s="114">
        <v>2080500</v>
      </c>
      <c r="AD30" s="11">
        <v>66.66</v>
      </c>
      <c r="AE30" s="2">
        <f t="shared" si="2"/>
        <v>0.49000000000000909</v>
      </c>
      <c r="AF30" s="148">
        <f t="shared" si="3"/>
        <v>-3.8852361028094418E-3</v>
      </c>
    </row>
    <row r="31" spans="1:32" x14ac:dyDescent="0.25">
      <c r="X31" s="120">
        <v>42451</v>
      </c>
      <c r="Y31" s="11">
        <v>66.900000000000006</v>
      </c>
      <c r="Z31" s="11">
        <v>67.239999999999995</v>
      </c>
      <c r="AA31" s="11">
        <v>66.67</v>
      </c>
      <c r="AB31" s="11">
        <v>66.92</v>
      </c>
      <c r="AC31" s="114">
        <v>1551500</v>
      </c>
      <c r="AD31" s="11">
        <v>66.92</v>
      </c>
      <c r="AE31" s="2">
        <f t="shared" si="2"/>
        <v>0.56999999999999318</v>
      </c>
      <c r="AF31" s="148">
        <f t="shared" si="3"/>
        <v>1.1968880909634105E-3</v>
      </c>
    </row>
    <row r="32" spans="1:32" x14ac:dyDescent="0.25">
      <c r="X32" s="120">
        <v>42450</v>
      </c>
      <c r="Y32" s="11">
        <v>66.930000000000007</v>
      </c>
      <c r="Z32" s="11">
        <v>67.16</v>
      </c>
      <c r="AA32" s="11">
        <v>66.59</v>
      </c>
      <c r="AB32" s="11">
        <v>66.84</v>
      </c>
      <c r="AC32" s="114">
        <v>1258000</v>
      </c>
      <c r="AD32" s="11">
        <v>66.84</v>
      </c>
      <c r="AE32" s="2">
        <f t="shared" si="2"/>
        <v>0.56999999999999318</v>
      </c>
      <c r="AF32" s="148">
        <f t="shared" si="3"/>
        <v>-5.8009817045961976E-3</v>
      </c>
    </row>
    <row r="33" spans="15:32" x14ac:dyDescent="0.25">
      <c r="X33" s="120">
        <v>42447</v>
      </c>
      <c r="Y33" s="11">
        <v>67.400000000000006</v>
      </c>
      <c r="Z33" s="11">
        <v>67.760000000000005</v>
      </c>
      <c r="AA33" s="11">
        <v>66.66</v>
      </c>
      <c r="AB33" s="11">
        <v>67.23</v>
      </c>
      <c r="AC33" s="114">
        <v>3777200</v>
      </c>
      <c r="AD33" s="11">
        <v>67.23</v>
      </c>
      <c r="AE33" s="2">
        <f t="shared" si="2"/>
        <v>1.1000000000000085</v>
      </c>
      <c r="AF33" s="148">
        <f t="shared" si="3"/>
        <v>4.4642857142851433E-4</v>
      </c>
    </row>
    <row r="34" spans="15:32" x14ac:dyDescent="0.25">
      <c r="X34" s="120">
        <v>42446</v>
      </c>
      <c r="Y34" s="11">
        <v>66.33</v>
      </c>
      <c r="Z34" s="11">
        <v>67.45</v>
      </c>
      <c r="AA34" s="11">
        <v>66.069999999999993</v>
      </c>
      <c r="AB34" s="11">
        <v>67.2</v>
      </c>
      <c r="AC34" s="114">
        <v>2338000</v>
      </c>
      <c r="AD34" s="11">
        <v>67.2</v>
      </c>
      <c r="AE34" s="2">
        <f t="shared" si="2"/>
        <v>1.3800000000000097</v>
      </c>
      <c r="AF34" s="148">
        <f t="shared" si="3"/>
        <v>1.3880506940253445E-2</v>
      </c>
    </row>
    <row r="35" spans="15:32" ht="20.25" thickBot="1" x14ac:dyDescent="0.35">
      <c r="O35" s="427" t="s">
        <v>78</v>
      </c>
      <c r="P35" s="427"/>
      <c r="X35" s="120">
        <v>42445</v>
      </c>
      <c r="Y35" s="11">
        <v>65.72</v>
      </c>
      <c r="Z35" s="11">
        <v>66.53</v>
      </c>
      <c r="AA35" s="11">
        <v>65.47</v>
      </c>
      <c r="AB35" s="11">
        <v>66.28</v>
      </c>
      <c r="AC35" s="114">
        <v>2163000</v>
      </c>
      <c r="AD35" s="11">
        <v>66.28</v>
      </c>
      <c r="AE35" s="2">
        <f t="shared" si="2"/>
        <v>1.0600000000000023</v>
      </c>
      <c r="AF35" s="148">
        <f t="shared" si="3"/>
        <v>5.4611650485436591E-3</v>
      </c>
    </row>
    <row r="36" spans="15:32" ht="15.75" thickTop="1" x14ac:dyDescent="0.25">
      <c r="O36" s="93">
        <v>1.1000000000000001</v>
      </c>
      <c r="P36" s="93">
        <f>O36*$Q$4</f>
        <v>71.951000000000008</v>
      </c>
      <c r="Q36" s="2"/>
      <c r="X36" s="120">
        <v>42444</v>
      </c>
      <c r="Y36" s="11">
        <v>64.510000000000005</v>
      </c>
      <c r="Z36" s="11">
        <v>66.06</v>
      </c>
      <c r="AA36" s="11">
        <v>64.38</v>
      </c>
      <c r="AB36" s="11">
        <v>65.92</v>
      </c>
      <c r="AC36" s="114">
        <v>2367500</v>
      </c>
      <c r="AD36" s="11">
        <v>65.92</v>
      </c>
      <c r="AE36" s="2">
        <f t="shared" si="2"/>
        <v>1.6800000000000068</v>
      </c>
      <c r="AF36" s="148">
        <f t="shared" si="3"/>
        <v>1.493456505003854E-2</v>
      </c>
    </row>
    <row r="37" spans="15:32" ht="15" customHeight="1" x14ac:dyDescent="0.25">
      <c r="O37" s="93">
        <v>1.0900000000000001</v>
      </c>
      <c r="P37" s="93">
        <f t="shared" ref="P37:P56" si="6">O37*$Q$4</f>
        <v>71.296900000000008</v>
      </c>
      <c r="Q37" s="2"/>
      <c r="X37" s="120">
        <v>42443</v>
      </c>
      <c r="Y37" s="11">
        <v>65.19</v>
      </c>
      <c r="Z37" s="11">
        <v>65.41</v>
      </c>
      <c r="AA37" s="11">
        <v>64.53</v>
      </c>
      <c r="AB37" s="11">
        <v>64.95</v>
      </c>
      <c r="AC37" s="114">
        <v>1744700</v>
      </c>
      <c r="AD37" s="11">
        <v>64.95</v>
      </c>
      <c r="AE37" s="2">
        <f t="shared" si="2"/>
        <v>0.87999999999999545</v>
      </c>
      <c r="AF37" s="148">
        <f t="shared" si="3"/>
        <v>-8.6996336996335577E-3</v>
      </c>
    </row>
    <row r="38" spans="15:32" x14ac:dyDescent="0.25">
      <c r="O38" s="93">
        <v>1.08</v>
      </c>
      <c r="P38" s="93">
        <f t="shared" si="6"/>
        <v>70.642799999999994</v>
      </c>
      <c r="Q38" s="2"/>
      <c r="X38" s="120">
        <v>42440</v>
      </c>
      <c r="Y38" s="11">
        <v>64.930000000000007</v>
      </c>
      <c r="Z38" s="11">
        <v>65.709999999999994</v>
      </c>
      <c r="AA38" s="11">
        <v>64.709999999999994</v>
      </c>
      <c r="AB38" s="11">
        <v>65.52</v>
      </c>
      <c r="AC38" s="114">
        <v>2235300</v>
      </c>
      <c r="AD38" s="11">
        <v>65.52</v>
      </c>
      <c r="AE38" s="2">
        <f t="shared" si="2"/>
        <v>1</v>
      </c>
      <c r="AF38" s="148">
        <f t="shared" si="3"/>
        <v>1.9607843137254832E-2</v>
      </c>
    </row>
    <row r="39" spans="15:32" ht="20.25" thickBot="1" x14ac:dyDescent="0.35">
      <c r="O39" s="93">
        <v>1.07</v>
      </c>
      <c r="P39" s="93">
        <f t="shared" si="6"/>
        <v>69.988699999999994</v>
      </c>
      <c r="Q39" s="2"/>
      <c r="T39" s="122" t="s">
        <v>94</v>
      </c>
      <c r="U39" s="2"/>
      <c r="X39" s="120">
        <v>42439</v>
      </c>
      <c r="Y39" s="11">
        <v>64.59</v>
      </c>
      <c r="Z39" s="11">
        <v>65.02</v>
      </c>
      <c r="AA39" s="11">
        <v>63.73</v>
      </c>
      <c r="AB39" s="11">
        <v>64.260000000000005</v>
      </c>
      <c r="AC39" s="114">
        <v>3071400</v>
      </c>
      <c r="AD39" s="11">
        <v>64.260000000000005</v>
      </c>
      <c r="AE39" s="2">
        <f t="shared" si="2"/>
        <v>1.2899999999999991</v>
      </c>
      <c r="AF39" s="148">
        <f t="shared" si="3"/>
        <v>-4.1841004184099972E-3</v>
      </c>
    </row>
    <row r="40" spans="15:32" ht="15.75" thickTop="1" x14ac:dyDescent="0.25">
      <c r="O40" s="93">
        <v>1.06</v>
      </c>
      <c r="P40" s="93">
        <f t="shared" si="6"/>
        <v>69.334599999999995</v>
      </c>
      <c r="Q40" s="2"/>
      <c r="T40" s="123" t="s">
        <v>100</v>
      </c>
      <c r="U40" s="116">
        <v>65.36</v>
      </c>
      <c r="X40" s="120">
        <v>42438</v>
      </c>
      <c r="Y40" s="11">
        <v>64.790000000000006</v>
      </c>
      <c r="Z40" s="11">
        <v>64.92</v>
      </c>
      <c r="AA40" s="11">
        <v>64.33</v>
      </c>
      <c r="AB40" s="11">
        <v>64.53</v>
      </c>
      <c r="AC40" s="114">
        <v>1496600</v>
      </c>
      <c r="AD40" s="11">
        <v>64.53</v>
      </c>
      <c r="AE40" s="2">
        <f t="shared" si="2"/>
        <v>0.59000000000000341</v>
      </c>
      <c r="AF40" s="148">
        <f t="shared" si="3"/>
        <v>-7.7423350882621644E-4</v>
      </c>
    </row>
    <row r="41" spans="15:32" x14ac:dyDescent="0.25">
      <c r="O41" s="93">
        <v>1.05</v>
      </c>
      <c r="P41" s="93">
        <f t="shared" si="6"/>
        <v>68.680499999999995</v>
      </c>
      <c r="Q41" s="2"/>
      <c r="T41" s="123" t="s">
        <v>101</v>
      </c>
      <c r="U41" s="116">
        <v>64.8</v>
      </c>
      <c r="X41" s="120">
        <v>42437</v>
      </c>
      <c r="Y41" s="11">
        <v>64.760000000000005</v>
      </c>
      <c r="Z41" s="11">
        <v>65.040000000000006</v>
      </c>
      <c r="AA41" s="11">
        <v>64.53</v>
      </c>
      <c r="AB41" s="11">
        <v>64.58</v>
      </c>
      <c r="AC41" s="114">
        <v>1797100</v>
      </c>
      <c r="AD41" s="11">
        <v>64.58</v>
      </c>
      <c r="AE41" s="2">
        <f t="shared" si="2"/>
        <v>0.51000000000000512</v>
      </c>
      <c r="AF41" s="148">
        <f t="shared" si="3"/>
        <v>-6.9198831308626696E-3</v>
      </c>
    </row>
    <row r="42" spans="15:32" x14ac:dyDescent="0.25">
      <c r="O42" s="93">
        <v>1.04</v>
      </c>
      <c r="P42" s="93">
        <f t="shared" si="6"/>
        <v>68.026399999999995</v>
      </c>
      <c r="Q42" s="2"/>
      <c r="T42" s="123" t="s">
        <v>102</v>
      </c>
      <c r="U42" s="116" t="s">
        <v>381</v>
      </c>
      <c r="X42" s="120">
        <v>42436</v>
      </c>
      <c r="Y42" s="11">
        <v>64.81</v>
      </c>
      <c r="Z42" s="11">
        <v>65.319999999999993</v>
      </c>
      <c r="AA42" s="11">
        <v>64.75</v>
      </c>
      <c r="AB42" s="11">
        <v>65.03</v>
      </c>
      <c r="AC42" s="114">
        <v>1609200</v>
      </c>
      <c r="AD42" s="11">
        <v>65.03</v>
      </c>
      <c r="AE42" s="2">
        <f t="shared" si="2"/>
        <v>0.56999999999999318</v>
      </c>
      <c r="AF42" s="148">
        <f t="shared" si="3"/>
        <v>-5.3533190578157752E-3</v>
      </c>
    </row>
    <row r="43" spans="15:32" x14ac:dyDescent="0.25">
      <c r="O43" s="93">
        <v>1.03</v>
      </c>
      <c r="P43" s="93">
        <f t="shared" si="6"/>
        <v>67.372299999999996</v>
      </c>
      <c r="Q43" s="2"/>
      <c r="T43" s="123" t="s">
        <v>103</v>
      </c>
      <c r="U43" s="116" t="s">
        <v>382</v>
      </c>
      <c r="X43" s="120">
        <v>42433</v>
      </c>
      <c r="Y43" s="11">
        <v>65.3</v>
      </c>
      <c r="Z43" s="11">
        <v>65.59</v>
      </c>
      <c r="AA43" s="11">
        <v>64.849999999999994</v>
      </c>
      <c r="AB43" s="11">
        <v>65.38</v>
      </c>
      <c r="AC43" s="114">
        <v>1629400</v>
      </c>
      <c r="AD43" s="11">
        <v>65.38</v>
      </c>
      <c r="AE43" s="2">
        <f t="shared" si="2"/>
        <v>0.74000000000000909</v>
      </c>
      <c r="AF43" s="148">
        <f t="shared" si="3"/>
        <v>1.07181136120027E-3</v>
      </c>
    </row>
    <row r="44" spans="15:32" x14ac:dyDescent="0.25">
      <c r="O44" s="93">
        <v>1.02</v>
      </c>
      <c r="P44" s="93">
        <f t="shared" si="6"/>
        <v>66.718199999999996</v>
      </c>
      <c r="Q44" s="2"/>
      <c r="T44" s="123" t="s">
        <v>104</v>
      </c>
      <c r="U44" s="116">
        <v>72.05</v>
      </c>
      <c r="X44" s="120">
        <v>42432</v>
      </c>
      <c r="Y44" s="11">
        <v>65.400000000000006</v>
      </c>
      <c r="Z44" s="11">
        <v>65.47</v>
      </c>
      <c r="AA44" s="11">
        <v>65</v>
      </c>
      <c r="AB44" s="11">
        <v>65.31</v>
      </c>
      <c r="AC44" s="114">
        <v>1985400</v>
      </c>
      <c r="AD44" s="11">
        <v>65.31</v>
      </c>
      <c r="AE44" s="2">
        <f t="shared" si="2"/>
        <v>0.46999999999999886</v>
      </c>
      <c r="AF44" s="148">
        <f t="shared" si="3"/>
        <v>-1.5288182235131398E-3</v>
      </c>
    </row>
    <row r="45" spans="15:32" x14ac:dyDescent="0.25">
      <c r="O45" s="93">
        <v>1.01</v>
      </c>
      <c r="P45" s="93">
        <f t="shared" si="6"/>
        <v>66.064099999999996</v>
      </c>
      <c r="Q45" s="2"/>
      <c r="T45" s="123" t="s">
        <v>105</v>
      </c>
      <c r="U45" s="116">
        <v>1.04406</v>
      </c>
      <c r="X45" s="120">
        <v>42431</v>
      </c>
      <c r="Y45" s="11">
        <v>64.73</v>
      </c>
      <c r="Z45" s="11">
        <v>65.42</v>
      </c>
      <c r="AA45" s="11">
        <v>64.64</v>
      </c>
      <c r="AB45" s="11">
        <v>65.41</v>
      </c>
      <c r="AC45" s="114">
        <v>2215600</v>
      </c>
      <c r="AD45" s="11">
        <v>65.41</v>
      </c>
      <c r="AE45" s="2">
        <f t="shared" si="2"/>
        <v>0.78000000000000114</v>
      </c>
      <c r="AF45" s="148">
        <f t="shared" si="3"/>
        <v>9.257830581700377E-3</v>
      </c>
    </row>
    <row r="46" spans="15:32" x14ac:dyDescent="0.25">
      <c r="O46" s="93">
        <v>1</v>
      </c>
      <c r="P46" s="93">
        <f t="shared" si="6"/>
        <v>65.41</v>
      </c>
      <c r="Q46" s="2"/>
      <c r="T46" s="123" t="s">
        <v>106</v>
      </c>
      <c r="U46" s="116" t="s">
        <v>244</v>
      </c>
      <c r="X46" s="120">
        <v>42430</v>
      </c>
      <c r="Y46" s="11">
        <v>63.84</v>
      </c>
      <c r="Z46" s="11">
        <v>64.81</v>
      </c>
      <c r="AA46" s="11">
        <v>63.59</v>
      </c>
      <c r="AB46" s="11">
        <v>64.81</v>
      </c>
      <c r="AC46" s="114">
        <v>2167700</v>
      </c>
      <c r="AD46" s="11">
        <v>64.81</v>
      </c>
      <c r="AE46" s="2">
        <f t="shared" si="2"/>
        <v>1.2199999999999989</v>
      </c>
      <c r="AF46" s="148">
        <f t="shared" si="3"/>
        <v>2.1273242987708718E-2</v>
      </c>
    </row>
    <row r="47" spans="15:32" x14ac:dyDescent="0.25">
      <c r="O47" s="93">
        <v>0.99</v>
      </c>
      <c r="P47" s="93">
        <f t="shared" si="6"/>
        <v>64.755899999999997</v>
      </c>
      <c r="Q47" s="2"/>
      <c r="T47" s="123"/>
      <c r="U47" s="116"/>
      <c r="X47" s="120">
        <v>42429</v>
      </c>
      <c r="Y47" s="11">
        <v>64.12</v>
      </c>
      <c r="Z47" s="11">
        <v>64.31</v>
      </c>
      <c r="AA47" s="11">
        <v>63.45</v>
      </c>
      <c r="AB47" s="11">
        <v>63.46</v>
      </c>
      <c r="AC47" s="114">
        <v>2285100</v>
      </c>
      <c r="AD47" s="11">
        <v>63.46</v>
      </c>
      <c r="AE47" s="2">
        <f t="shared" si="2"/>
        <v>0.85999999999999943</v>
      </c>
      <c r="AF47" s="148">
        <f t="shared" si="3"/>
        <v>-1.3370646766169059E-2</v>
      </c>
    </row>
    <row r="48" spans="15:32" x14ac:dyDescent="0.25">
      <c r="O48" s="93">
        <v>0.98</v>
      </c>
      <c r="P48" s="93">
        <f t="shared" si="6"/>
        <v>64.101799999999997</v>
      </c>
      <c r="Q48" s="2"/>
      <c r="T48" s="123" t="s">
        <v>107</v>
      </c>
      <c r="U48" s="116" t="s">
        <v>383</v>
      </c>
      <c r="X48" s="120">
        <v>42426</v>
      </c>
      <c r="Y48" s="11">
        <v>64.53</v>
      </c>
      <c r="Z48" s="11">
        <v>64.709999999999994</v>
      </c>
      <c r="AA48" s="11">
        <v>64.209999999999994</v>
      </c>
      <c r="AB48" s="11">
        <v>64.319999999999993</v>
      </c>
      <c r="AC48" s="114">
        <v>2391400</v>
      </c>
      <c r="AD48" s="11">
        <v>64.319999999999993</v>
      </c>
      <c r="AE48" s="2">
        <f t="shared" si="2"/>
        <v>0.5</v>
      </c>
      <c r="AF48" s="148">
        <f t="shared" si="3"/>
        <v>-1.3972985561249152E-3</v>
      </c>
    </row>
    <row r="49" spans="15:32" x14ac:dyDescent="0.25">
      <c r="O49" s="93">
        <v>0.97</v>
      </c>
      <c r="P49" s="93">
        <f t="shared" si="6"/>
        <v>63.447699999999998</v>
      </c>
      <c r="T49" s="123" t="s">
        <v>108</v>
      </c>
      <c r="U49" s="116" t="s">
        <v>384</v>
      </c>
      <c r="X49" s="120">
        <v>42425</v>
      </c>
      <c r="Y49" s="11">
        <v>63.92</v>
      </c>
      <c r="Z49" s="11">
        <v>64.44</v>
      </c>
      <c r="AA49" s="11">
        <v>63.67</v>
      </c>
      <c r="AB49" s="11">
        <v>64.41</v>
      </c>
      <c r="AC49" s="114">
        <v>1936100</v>
      </c>
      <c r="AD49" s="11">
        <v>64.41</v>
      </c>
      <c r="AE49" s="2">
        <f t="shared" si="2"/>
        <v>0.76999999999999602</v>
      </c>
      <c r="AF49" s="148" t="e">
        <f t="shared" si="3"/>
        <v>#DIV/0!</v>
      </c>
    </row>
    <row r="50" spans="15:32" x14ac:dyDescent="0.25">
      <c r="O50" s="93">
        <v>0.96</v>
      </c>
      <c r="P50" s="93">
        <f t="shared" si="6"/>
        <v>62.793599999999998</v>
      </c>
      <c r="T50" s="123" t="s">
        <v>109</v>
      </c>
      <c r="U50" s="117">
        <v>1865875</v>
      </c>
      <c r="X50" s="120">
        <v>42425</v>
      </c>
      <c r="Y50" s="11" t="s">
        <v>222</v>
      </c>
      <c r="Z50" s="11"/>
      <c r="AA50" s="11"/>
      <c r="AB50" s="11"/>
      <c r="AC50" s="114"/>
      <c r="AD50" s="11"/>
      <c r="AE50" s="2">
        <f t="shared" si="2"/>
        <v>0</v>
      </c>
      <c r="AF50" s="148">
        <f t="shared" si="3"/>
        <v>-1</v>
      </c>
    </row>
    <row r="51" spans="15:32" x14ac:dyDescent="0.25">
      <c r="O51" s="93">
        <v>0.95</v>
      </c>
      <c r="P51" s="93">
        <f t="shared" si="6"/>
        <v>62.139499999999991</v>
      </c>
      <c r="T51" s="123" t="s">
        <v>112</v>
      </c>
      <c r="U51" s="117">
        <v>2285810</v>
      </c>
      <c r="X51" s="120">
        <v>42424</v>
      </c>
      <c r="Y51" s="11">
        <v>63.35</v>
      </c>
      <c r="Z51" s="11">
        <v>64.13</v>
      </c>
      <c r="AA51" s="11">
        <v>62.78</v>
      </c>
      <c r="AB51" s="11">
        <v>63.95</v>
      </c>
      <c r="AC51" s="114">
        <v>2366700</v>
      </c>
      <c r="AD51" s="11">
        <v>63.62</v>
      </c>
      <c r="AE51" s="2">
        <f t="shared" si="2"/>
        <v>1.3499999999999943</v>
      </c>
      <c r="AF51" s="148">
        <f t="shared" si="3"/>
        <v>3.4700315457412145E-3</v>
      </c>
    </row>
    <row r="52" spans="15:32" x14ac:dyDescent="0.25">
      <c r="O52" s="93">
        <v>0.94</v>
      </c>
      <c r="P52" s="93">
        <f t="shared" si="6"/>
        <v>61.485399999999991</v>
      </c>
      <c r="T52" s="123" t="s">
        <v>110</v>
      </c>
      <c r="U52" s="116" t="s">
        <v>385</v>
      </c>
      <c r="X52" s="120">
        <v>42423</v>
      </c>
      <c r="Y52" s="11">
        <v>64.31</v>
      </c>
      <c r="Z52" s="11">
        <v>64.31</v>
      </c>
      <c r="AA52" s="11">
        <v>63.56</v>
      </c>
      <c r="AB52" s="11">
        <v>63.73</v>
      </c>
      <c r="AC52" s="114">
        <v>1973500</v>
      </c>
      <c r="AD52" s="11">
        <v>63.4</v>
      </c>
      <c r="AE52" s="2">
        <f t="shared" si="2"/>
        <v>0.75</v>
      </c>
      <c r="AF52" s="148">
        <f t="shared" si="3"/>
        <v>-1.1074715333021401E-2</v>
      </c>
    </row>
    <row r="53" spans="15:32" x14ac:dyDescent="0.25">
      <c r="O53" s="93">
        <v>0.93</v>
      </c>
      <c r="P53" s="93">
        <f t="shared" si="6"/>
        <v>60.831299999999999</v>
      </c>
      <c r="T53" s="123" t="s">
        <v>113</v>
      </c>
      <c r="U53" s="116">
        <v>12.95</v>
      </c>
      <c r="X53" s="120">
        <v>42422</v>
      </c>
      <c r="Y53" s="11">
        <v>64</v>
      </c>
      <c r="Z53" s="11">
        <v>64.599999999999994</v>
      </c>
      <c r="AA53" s="11">
        <v>64</v>
      </c>
      <c r="AB53" s="11">
        <v>64.44</v>
      </c>
      <c r="AC53" s="114">
        <v>2513100</v>
      </c>
      <c r="AD53" s="11">
        <v>64.11</v>
      </c>
      <c r="AE53" s="2">
        <f t="shared" si="2"/>
        <v>0.59999999999999432</v>
      </c>
      <c r="AF53" s="148">
        <f t="shared" si="3"/>
        <v>6.9106329511543496E-3</v>
      </c>
    </row>
    <row r="54" spans="15:32" x14ac:dyDescent="0.25">
      <c r="O54" s="93">
        <v>0.92</v>
      </c>
      <c r="P54" s="93">
        <f t="shared" si="6"/>
        <v>60.177199999999999</v>
      </c>
      <c r="T54" s="123" t="s">
        <v>114</v>
      </c>
      <c r="U54" s="116">
        <v>5.05</v>
      </c>
      <c r="X54" s="120">
        <v>42419</v>
      </c>
      <c r="Y54" s="11">
        <v>63.89</v>
      </c>
      <c r="Z54" s="11">
        <v>64.44</v>
      </c>
      <c r="AA54" s="11">
        <v>63.8</v>
      </c>
      <c r="AB54" s="11">
        <v>64</v>
      </c>
      <c r="AC54" s="114">
        <v>4300100</v>
      </c>
      <c r="AD54" s="11">
        <v>63.67</v>
      </c>
      <c r="AE54" s="2">
        <f t="shared" si="2"/>
        <v>0.64000000000000057</v>
      </c>
      <c r="AF54" s="148">
        <f t="shared" si="3"/>
        <v>-4.689698296076239E-3</v>
      </c>
    </row>
    <row r="55" spans="15:32" x14ac:dyDescent="0.25">
      <c r="O55" s="93">
        <v>0.91</v>
      </c>
      <c r="P55" s="93">
        <f t="shared" si="6"/>
        <v>59.523099999999999</v>
      </c>
      <c r="T55" s="123" t="s">
        <v>111</v>
      </c>
      <c r="U55" s="116" t="s">
        <v>294</v>
      </c>
      <c r="X55" s="120">
        <v>42418</v>
      </c>
      <c r="Y55" s="11">
        <v>64.91</v>
      </c>
      <c r="Z55" s="11">
        <v>65</v>
      </c>
      <c r="AA55" s="11">
        <v>64.069999999999993</v>
      </c>
      <c r="AB55" s="11">
        <v>64.3</v>
      </c>
      <c r="AC55" s="114">
        <v>4086400</v>
      </c>
      <c r="AD55" s="11">
        <v>63.97</v>
      </c>
      <c r="AE55" s="2">
        <f t="shared" si="2"/>
        <v>0.93000000000000682</v>
      </c>
      <c r="AF55" s="148">
        <f t="shared" si="3"/>
        <v>-1.0977118119975371E-2</v>
      </c>
    </row>
    <row r="56" spans="15:32" x14ac:dyDescent="0.25">
      <c r="O56" s="93">
        <v>0.9</v>
      </c>
      <c r="P56" s="93">
        <f t="shared" si="6"/>
        <v>58.869</v>
      </c>
      <c r="X56" s="120">
        <v>42417</v>
      </c>
      <c r="Y56" s="11">
        <v>64.69</v>
      </c>
      <c r="Z56" s="11">
        <v>65.290000000000006</v>
      </c>
      <c r="AA56" s="11">
        <v>64.69</v>
      </c>
      <c r="AB56" s="11">
        <v>65.02</v>
      </c>
      <c r="AC56" s="114">
        <v>3342700</v>
      </c>
      <c r="AD56" s="11">
        <v>64.680000000000007</v>
      </c>
      <c r="AE56" s="2">
        <f t="shared" si="2"/>
        <v>0.60000000000000853</v>
      </c>
      <c r="AF56" s="148">
        <f t="shared" si="3"/>
        <v>6.8493150684934001E-3</v>
      </c>
    </row>
    <row r="57" spans="15:32" x14ac:dyDescent="0.25">
      <c r="X57" s="120">
        <v>42416</v>
      </c>
      <c r="Y57" s="11">
        <v>64.47</v>
      </c>
      <c r="Z57" s="11">
        <v>64.72</v>
      </c>
      <c r="AA57" s="11">
        <v>63.85</v>
      </c>
      <c r="AB57" s="11">
        <v>64.569999999999993</v>
      </c>
      <c r="AC57" s="114">
        <v>3502500</v>
      </c>
      <c r="AD57" s="11">
        <v>64.239999999999995</v>
      </c>
      <c r="AE57" s="2">
        <f t="shared" si="2"/>
        <v>0.86999999999999744</v>
      </c>
      <c r="AF57" s="148">
        <f t="shared" si="3"/>
        <v>1.0380622837370179E-2</v>
      </c>
    </row>
    <row r="58" spans="15:32" x14ac:dyDescent="0.25">
      <c r="X58" s="120">
        <v>42412</v>
      </c>
      <c r="Y58" s="11">
        <v>63.02</v>
      </c>
      <c r="Z58" s="11">
        <v>64.31</v>
      </c>
      <c r="AA58" s="11">
        <v>62.86</v>
      </c>
      <c r="AB58" s="11">
        <v>63.91</v>
      </c>
      <c r="AC58" s="114">
        <v>3615300</v>
      </c>
      <c r="AD58" s="11">
        <v>63.58</v>
      </c>
      <c r="AE58" s="2">
        <f t="shared" si="2"/>
        <v>1.4500000000000028</v>
      </c>
      <c r="AF58" s="148">
        <f t="shared" si="3"/>
        <v>2.5483870967741851E-2</v>
      </c>
    </row>
    <row r="59" spans="15:32" x14ac:dyDescent="0.25">
      <c r="X59" s="120">
        <v>42411</v>
      </c>
      <c r="Y59" s="11">
        <v>61.95</v>
      </c>
      <c r="Z59" s="11">
        <v>62.66</v>
      </c>
      <c r="AA59" s="11">
        <v>61.7</v>
      </c>
      <c r="AB59" s="11">
        <v>62.32</v>
      </c>
      <c r="AC59" s="114">
        <v>3020000</v>
      </c>
      <c r="AD59" s="11">
        <v>62</v>
      </c>
      <c r="AE59" s="2">
        <f t="shared" si="2"/>
        <v>0.95999999999999375</v>
      </c>
      <c r="AF59" s="148">
        <f t="shared" si="3"/>
        <v>-1.0533035429300952E-2</v>
      </c>
    </row>
    <row r="60" spans="15:32" x14ac:dyDescent="0.25">
      <c r="X60" s="120">
        <v>42410</v>
      </c>
      <c r="Y60" s="11">
        <v>63.27</v>
      </c>
      <c r="Z60" s="11">
        <v>63.94</v>
      </c>
      <c r="AA60" s="11">
        <v>62.89</v>
      </c>
      <c r="AB60" s="11">
        <v>62.98</v>
      </c>
      <c r="AC60" s="114">
        <v>2987500</v>
      </c>
      <c r="AD60" s="11">
        <v>62.66</v>
      </c>
      <c r="AE60" s="2">
        <f t="shared" si="2"/>
        <v>1.0499999999999972</v>
      </c>
      <c r="AF60" s="148">
        <f t="shared" si="3"/>
        <v>-3.1908104658584513E-4</v>
      </c>
    </row>
    <row r="61" spans="15:32" x14ac:dyDescent="0.25">
      <c r="X61" s="120">
        <v>42409</v>
      </c>
      <c r="Y61" s="11">
        <v>62.81</v>
      </c>
      <c r="Z61" s="11">
        <v>63.26</v>
      </c>
      <c r="AA61" s="11">
        <v>62.45</v>
      </c>
      <c r="AB61" s="11">
        <v>63.01</v>
      </c>
      <c r="AC61" s="114">
        <v>3743700</v>
      </c>
      <c r="AD61" s="11">
        <v>62.68</v>
      </c>
      <c r="AE61" s="2">
        <f t="shared" si="2"/>
        <v>0.80999999999999517</v>
      </c>
      <c r="AF61" s="148">
        <f t="shared" si="3"/>
        <v>-5.0793650793651279E-3</v>
      </c>
    </row>
    <row r="62" spans="15:32" x14ac:dyDescent="0.25">
      <c r="X62" s="120">
        <v>42408</v>
      </c>
      <c r="Y62" s="11">
        <v>62.87</v>
      </c>
      <c r="Z62" s="11">
        <v>63.54</v>
      </c>
      <c r="AA62" s="11">
        <v>62.36</v>
      </c>
      <c r="AB62" s="11">
        <v>63.33</v>
      </c>
      <c r="AC62" s="114">
        <v>3008500</v>
      </c>
      <c r="AD62" s="11">
        <v>63</v>
      </c>
      <c r="AE62" s="2">
        <f t="shared" si="2"/>
        <v>1.1799999999999997</v>
      </c>
      <c r="AF62" s="148">
        <f t="shared" si="3"/>
        <v>-6.3451776649747771E-4</v>
      </c>
    </row>
    <row r="63" spans="15:32" x14ac:dyDescent="0.25">
      <c r="X63" s="120">
        <v>42405</v>
      </c>
      <c r="Y63" s="11">
        <v>62.09</v>
      </c>
      <c r="Z63" s="11">
        <v>63.52</v>
      </c>
      <c r="AA63" s="11">
        <v>62.09</v>
      </c>
      <c r="AB63" s="11">
        <v>63.37</v>
      </c>
      <c r="AC63" s="114">
        <v>4617500</v>
      </c>
      <c r="AD63" s="11">
        <v>63.04</v>
      </c>
      <c r="AE63" s="2">
        <f t="shared" si="2"/>
        <v>1.4299999999999997</v>
      </c>
      <c r="AF63" s="148">
        <f t="shared" si="3"/>
        <v>2.1221448242345842E-2</v>
      </c>
    </row>
    <row r="64" spans="15:32" x14ac:dyDescent="0.25">
      <c r="X64" s="120">
        <v>42404</v>
      </c>
      <c r="Y64" s="11">
        <v>60.48</v>
      </c>
      <c r="Z64" s="11">
        <v>62.2</v>
      </c>
      <c r="AA64" s="11">
        <v>60.48</v>
      </c>
      <c r="AB64" s="11">
        <v>62.05</v>
      </c>
      <c r="AC64" s="114">
        <v>5520000</v>
      </c>
      <c r="AD64" s="11">
        <v>61.73</v>
      </c>
      <c r="AE64" s="2">
        <f t="shared" si="2"/>
        <v>1.720000000000006</v>
      </c>
      <c r="AF64" s="148">
        <f t="shared" si="3"/>
        <v>4.045171077026799E-2</v>
      </c>
    </row>
    <row r="65" spans="24:32" x14ac:dyDescent="0.25">
      <c r="X65" s="120">
        <v>42403</v>
      </c>
      <c r="Y65" s="11">
        <v>60.29</v>
      </c>
      <c r="Z65" s="11">
        <v>60.29</v>
      </c>
      <c r="AA65" s="11">
        <v>58.29</v>
      </c>
      <c r="AB65" s="11">
        <v>59.64</v>
      </c>
      <c r="AC65" s="114">
        <v>4765200</v>
      </c>
      <c r="AD65" s="11">
        <v>59.33</v>
      </c>
      <c r="AE65" s="2">
        <f t="shared" si="2"/>
        <v>2</v>
      </c>
      <c r="AF65" s="148">
        <f t="shared" si="3"/>
        <v>-5.5313442842775951E-3</v>
      </c>
    </row>
    <row r="66" spans="24:32" x14ac:dyDescent="0.25">
      <c r="X66" s="120">
        <v>42402</v>
      </c>
      <c r="Y66" s="11">
        <v>60.01</v>
      </c>
      <c r="Z66" s="11">
        <v>60.5</v>
      </c>
      <c r="AA66" s="11">
        <v>59.76</v>
      </c>
      <c r="AB66" s="11">
        <v>59.97</v>
      </c>
      <c r="AC66" s="114">
        <v>2540900</v>
      </c>
      <c r="AD66" s="11">
        <v>59.66</v>
      </c>
      <c r="AE66" s="2">
        <f t="shared" si="2"/>
        <v>0.74000000000000199</v>
      </c>
      <c r="AF66" s="148">
        <f t="shared" si="3"/>
        <v>-9.2992361341747154E-3</v>
      </c>
    </row>
    <row r="67" spans="24:32" x14ac:dyDescent="0.25">
      <c r="X67" s="120">
        <v>42401</v>
      </c>
      <c r="Y67" s="11">
        <v>60.14</v>
      </c>
      <c r="Z67" s="11">
        <v>60.83</v>
      </c>
      <c r="AA67" s="11">
        <v>59.82</v>
      </c>
      <c r="AB67" s="11">
        <v>60.53</v>
      </c>
      <c r="AC67" s="114">
        <v>2667500</v>
      </c>
      <c r="AD67" s="11">
        <v>60.22</v>
      </c>
      <c r="AE67" s="2">
        <f t="shared" ref="AE67:AE68" si="7">Z67-AA67</f>
        <v>1.009999999999998</v>
      </c>
      <c r="AF67" s="148">
        <f t="shared" ref="AF67" si="8">AD67/AD68-1</f>
        <v>-1.1610549013103544E-3</v>
      </c>
    </row>
    <row r="68" spans="24:32" x14ac:dyDescent="0.25">
      <c r="X68" s="120">
        <v>42398</v>
      </c>
      <c r="Y68" s="11">
        <v>59.68</v>
      </c>
      <c r="Z68" s="11">
        <v>60.61</v>
      </c>
      <c r="AA68" s="11">
        <v>59.43</v>
      </c>
      <c r="AB68" s="11">
        <v>60.6</v>
      </c>
      <c r="AC68" s="114">
        <v>3799200</v>
      </c>
      <c r="AD68" s="11">
        <v>60.29</v>
      </c>
      <c r="AE68" s="2">
        <f t="shared" si="7"/>
        <v>1.1799999999999997</v>
      </c>
      <c r="AF68" s="148" t="e">
        <f>AD68/AD69-1</f>
        <v>#DIV/0!</v>
      </c>
    </row>
    <row r="69" spans="24:32" x14ac:dyDescent="0.25">
      <c r="X69" s="120" t="s">
        <v>124</v>
      </c>
      <c r="Y69" s="11"/>
      <c r="Z69" s="11"/>
      <c r="AA69" s="11"/>
      <c r="AB69" s="11"/>
      <c r="AC69" s="114"/>
      <c r="AD69" s="11"/>
      <c r="AE69" s="2">
        <f>Z69-AA69</f>
        <v>0</v>
      </c>
      <c r="AF69" s="148" t="e">
        <f>AD69/AD70-1</f>
        <v>#DIV/0!</v>
      </c>
    </row>
  </sheetData>
  <mergeCells count="1">
    <mergeCell ref="O35:P35"/>
  </mergeCells>
  <conditionalFormatting sqref="Q7">
    <cfRule type="expression" dxfId="187" priority="12">
      <formula>Q7&gt;0</formula>
    </cfRule>
    <cfRule type="expression" dxfId="186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85" priority="5">
      <formula>F19&gt;0</formula>
    </cfRule>
    <cfRule type="expression" dxfId="184" priority="6">
      <formula>F19&lt;0</formula>
    </cfRule>
  </conditionalFormatting>
  <conditionalFormatting sqref="F29:F30">
    <cfRule type="expression" dxfId="183" priority="3">
      <formula>F29&gt;0</formula>
    </cfRule>
    <cfRule type="expression" dxfId="182" priority="4">
      <formula>F29&lt;0</formula>
    </cfRule>
  </conditionalFormatting>
  <conditionalFormatting sqref="H19:H24">
    <cfRule type="expression" dxfId="181" priority="1">
      <formula>H19&gt;0</formula>
    </cfRule>
    <cfRule type="expression" dxfId="180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66" t="s">
        <v>116</v>
      </c>
      <c r="X1" s="112" t="s">
        <v>117</v>
      </c>
      <c r="Y1" s="112" t="s">
        <v>118</v>
      </c>
      <c r="Z1" s="112" t="s">
        <v>119</v>
      </c>
      <c r="AA1" s="112" t="s">
        <v>120</v>
      </c>
      <c r="AB1" s="103" t="s">
        <v>121</v>
      </c>
      <c r="AC1" s="112" t="s">
        <v>122</v>
      </c>
      <c r="AD1" s="13" t="s">
        <v>129</v>
      </c>
      <c r="AE1" s="13" t="s">
        <v>131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8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153</v>
      </c>
      <c r="W2" s="167">
        <v>42493</v>
      </c>
      <c r="X2" s="43">
        <v>90.52</v>
      </c>
      <c r="Y2" s="43">
        <v>90.52</v>
      </c>
      <c r="Z2" s="43">
        <v>88.09</v>
      </c>
      <c r="AA2" s="43">
        <v>89.14</v>
      </c>
      <c r="AB2" s="105">
        <v>1825100</v>
      </c>
      <c r="AC2" s="43">
        <v>89.14</v>
      </c>
      <c r="AD2" s="2">
        <f t="shared" ref="AD2" si="1">Y2-Z2</f>
        <v>2.4299999999999926</v>
      </c>
      <c r="AE2" s="148">
        <f t="shared" ref="AE2" si="2">AC2/AC3-1</f>
        <v>-1.7416225749559033E-2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66">
        <v>60</v>
      </c>
      <c r="I3" s="265">
        <v>95.71</v>
      </c>
      <c r="J3" s="265">
        <v>0.11</v>
      </c>
      <c r="K3" s="264">
        <f>H3*I3-J3</f>
        <v>5742.49</v>
      </c>
      <c r="M3" s="2"/>
      <c r="O3" s="13" t="s">
        <v>58</v>
      </c>
      <c r="Q3" s="2">
        <f>IF(Q2=0, Q4, (F14-K14-M14)/Q2)</f>
        <v>89.14</v>
      </c>
      <c r="W3" s="167">
        <v>42492</v>
      </c>
      <c r="X3" s="43">
        <v>90.82</v>
      </c>
      <c r="Y3" s="43">
        <v>91.05</v>
      </c>
      <c r="Z3" s="43">
        <v>89.91</v>
      </c>
      <c r="AA3" s="43">
        <v>90.72</v>
      </c>
      <c r="AB3" s="105">
        <v>1390100</v>
      </c>
      <c r="AC3" s="43">
        <v>90.72</v>
      </c>
      <c r="AD3" s="2">
        <f t="shared" ref="AD3:AD66" si="3">Y3-Z3</f>
        <v>1.1400000000000006</v>
      </c>
      <c r="AE3" s="148">
        <f t="shared" ref="AE3:AE66" si="4">AC3/AC4-1</f>
        <v>6.7695039396293843E-3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81"/>
      <c r="M4" s="2"/>
      <c r="O4" s="13" t="s">
        <v>66</v>
      </c>
      <c r="Q4" s="59">
        <v>89.14</v>
      </c>
      <c r="W4" s="167">
        <v>42489</v>
      </c>
      <c r="X4" s="43">
        <v>91.57</v>
      </c>
      <c r="Y4" s="43">
        <v>91.97</v>
      </c>
      <c r="Z4" s="43">
        <v>89.5</v>
      </c>
      <c r="AA4" s="43">
        <v>90.11</v>
      </c>
      <c r="AB4" s="105">
        <v>2554700</v>
      </c>
      <c r="AC4" s="43">
        <v>90.11</v>
      </c>
      <c r="AD4" s="2">
        <f t="shared" si="3"/>
        <v>2.4699999999999989</v>
      </c>
      <c r="AE4" s="148">
        <f t="shared" si="4"/>
        <v>-2.0330506631876522E-2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81"/>
      <c r="M5" s="2"/>
      <c r="O5" s="13" t="s">
        <v>67</v>
      </c>
      <c r="Q5" s="3">
        <f>Q4*Q2</f>
        <v>0</v>
      </c>
      <c r="T5" s="1">
        <v>42226</v>
      </c>
      <c r="U5" t="s">
        <v>151</v>
      </c>
      <c r="W5" s="167">
        <v>42488</v>
      </c>
      <c r="X5" s="43">
        <v>92.79</v>
      </c>
      <c r="Y5" s="43">
        <v>93.72</v>
      </c>
      <c r="Z5" s="43">
        <v>91.75</v>
      </c>
      <c r="AA5" s="43">
        <v>91.98</v>
      </c>
      <c r="AB5" s="105">
        <v>1072200</v>
      </c>
      <c r="AC5" s="43">
        <v>91.98</v>
      </c>
      <c r="AD5" s="2">
        <f t="shared" si="3"/>
        <v>1.9699999999999989</v>
      </c>
      <c r="AE5" s="148">
        <f t="shared" si="4"/>
        <v>-1.3407701383674753E-2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81"/>
      <c r="O6" s="13" t="s">
        <v>64</v>
      </c>
      <c r="Q6" s="2">
        <f>Q3*Q2</f>
        <v>0</v>
      </c>
      <c r="W6" s="167">
        <v>42487</v>
      </c>
      <c r="X6" s="43">
        <v>92.99</v>
      </c>
      <c r="Y6" s="43">
        <v>94.1</v>
      </c>
      <c r="Z6" s="43">
        <v>92.2</v>
      </c>
      <c r="AA6" s="43">
        <v>93.23</v>
      </c>
      <c r="AB6" s="105">
        <v>1713000</v>
      </c>
      <c r="AC6" s="43">
        <v>93.23</v>
      </c>
      <c r="AD6" s="2">
        <f t="shared" si="3"/>
        <v>1.8999999999999915</v>
      </c>
      <c r="AE6" s="148">
        <f t="shared" si="4"/>
        <v>1.9344438473940517E-3</v>
      </c>
    </row>
    <row r="7" spans="1:31" ht="15.75" x14ac:dyDescent="0.25">
      <c r="B7" s="1">
        <v>42335</v>
      </c>
      <c r="C7" s="264">
        <v>60</v>
      </c>
      <c r="D7" s="265">
        <v>95.69</v>
      </c>
      <c r="E7" s="265">
        <v>0</v>
      </c>
      <c r="F7" s="265">
        <f t="shared" si="0"/>
        <v>5741.4</v>
      </c>
      <c r="H7" s="81"/>
      <c r="O7" s="13" t="s">
        <v>65</v>
      </c>
      <c r="Q7" s="2">
        <f>IF(Q2=0, K14+M14-F14,Q5-Q6)</f>
        <v>-168.6200000000008</v>
      </c>
      <c r="R7" s="176"/>
      <c r="W7" s="167">
        <v>42486</v>
      </c>
      <c r="X7" s="43">
        <v>91.16</v>
      </c>
      <c r="Y7" s="43">
        <v>93.91</v>
      </c>
      <c r="Z7" s="43">
        <v>90.91</v>
      </c>
      <c r="AA7" s="43">
        <v>93.05</v>
      </c>
      <c r="AB7" s="105">
        <v>2475300</v>
      </c>
      <c r="AC7" s="43">
        <v>93.05</v>
      </c>
      <c r="AD7" s="2">
        <f t="shared" si="3"/>
        <v>3</v>
      </c>
      <c r="AE7" s="148">
        <f t="shared" si="4"/>
        <v>1.8386779030316269E-2</v>
      </c>
    </row>
    <row r="8" spans="1:31" x14ac:dyDescent="0.25">
      <c r="H8" s="81"/>
      <c r="O8" s="13" t="s">
        <v>90</v>
      </c>
      <c r="Q8" s="148">
        <f>(Q4-Q3)/Q3</f>
        <v>0</v>
      </c>
      <c r="W8" s="167">
        <v>42485</v>
      </c>
      <c r="X8" s="43">
        <v>91.25</v>
      </c>
      <c r="Y8" s="43">
        <v>91.37</v>
      </c>
      <c r="Z8" s="43">
        <v>89.45</v>
      </c>
      <c r="AA8" s="43">
        <v>91.37</v>
      </c>
      <c r="AB8" s="105">
        <v>2568400</v>
      </c>
      <c r="AC8" s="43">
        <v>91.37</v>
      </c>
      <c r="AD8" s="2">
        <f t="shared" si="3"/>
        <v>1.9200000000000017</v>
      </c>
      <c r="AE8" s="148">
        <f t="shared" si="4"/>
        <v>4.3797218876617805E-4</v>
      </c>
    </row>
    <row r="9" spans="1:31" x14ac:dyDescent="0.25">
      <c r="W9" s="167">
        <v>42482</v>
      </c>
      <c r="X9" s="43">
        <v>89.31</v>
      </c>
      <c r="Y9" s="43">
        <v>91.43</v>
      </c>
      <c r="Z9" s="43">
        <v>88.33</v>
      </c>
      <c r="AA9" s="43">
        <v>91.33</v>
      </c>
      <c r="AB9" s="105">
        <v>6172100</v>
      </c>
      <c r="AC9" s="43">
        <v>91.33</v>
      </c>
      <c r="AD9" s="2">
        <f t="shared" si="3"/>
        <v>3.1000000000000085</v>
      </c>
      <c r="AE9" s="148">
        <f t="shared" si="4"/>
        <v>0.10528863608858763</v>
      </c>
    </row>
    <row r="10" spans="1:31" x14ac:dyDescent="0.25">
      <c r="W10" s="167">
        <v>42481</v>
      </c>
      <c r="X10" s="43">
        <v>83.27</v>
      </c>
      <c r="Y10" s="43">
        <v>84</v>
      </c>
      <c r="Z10" s="43">
        <v>82.57</v>
      </c>
      <c r="AA10" s="43">
        <v>82.63</v>
      </c>
      <c r="AB10" s="105">
        <v>1997400</v>
      </c>
      <c r="AC10" s="43">
        <v>82.63</v>
      </c>
      <c r="AD10" s="2">
        <f t="shared" si="3"/>
        <v>1.4300000000000068</v>
      </c>
      <c r="AE10" s="148">
        <f t="shared" si="4"/>
        <v>-6.3732563732563641E-3</v>
      </c>
    </row>
    <row r="11" spans="1:31" x14ac:dyDescent="0.25">
      <c r="W11" s="167">
        <v>42480</v>
      </c>
      <c r="X11" s="43">
        <v>82.96</v>
      </c>
      <c r="Y11" s="43">
        <v>83.54</v>
      </c>
      <c r="Z11" s="43">
        <v>82.13</v>
      </c>
      <c r="AA11" s="43">
        <v>83.16</v>
      </c>
      <c r="AB11" s="105">
        <v>1605500</v>
      </c>
      <c r="AC11" s="43">
        <v>83.16</v>
      </c>
      <c r="AD11" s="2">
        <f t="shared" si="3"/>
        <v>1.4100000000000108</v>
      </c>
      <c r="AE11" s="148">
        <f t="shared" si="4"/>
        <v>4.7118521203335373E-3</v>
      </c>
    </row>
    <row r="12" spans="1:31" x14ac:dyDescent="0.25">
      <c r="W12" s="167">
        <v>42479</v>
      </c>
      <c r="X12" s="43">
        <v>82.43</v>
      </c>
      <c r="Y12" s="43">
        <v>83.39</v>
      </c>
      <c r="Z12" s="43">
        <v>82.14</v>
      </c>
      <c r="AA12" s="43">
        <v>82.77</v>
      </c>
      <c r="AB12" s="105">
        <v>2280800</v>
      </c>
      <c r="AC12" s="43">
        <v>82.77</v>
      </c>
      <c r="AD12" s="2">
        <f t="shared" si="3"/>
        <v>1.25</v>
      </c>
      <c r="AE12" s="148">
        <f t="shared" si="4"/>
        <v>1.5084621044885838E-2</v>
      </c>
    </row>
    <row r="13" spans="1:31" x14ac:dyDescent="0.25">
      <c r="W13" s="167">
        <v>42478</v>
      </c>
      <c r="X13" s="43">
        <v>81.599999999999994</v>
      </c>
      <c r="Y13" s="43">
        <v>82.22</v>
      </c>
      <c r="Z13" s="43">
        <v>80.7</v>
      </c>
      <c r="AA13" s="43">
        <v>81.540000000000006</v>
      </c>
      <c r="AB13" s="105">
        <v>1765300</v>
      </c>
      <c r="AC13" s="43">
        <v>81.540000000000006</v>
      </c>
      <c r="AD13" s="2">
        <f t="shared" si="3"/>
        <v>1.519999999999996</v>
      </c>
      <c r="AE13" s="148">
        <f t="shared" si="4"/>
        <v>-1.1025358324143752E-3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8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67">
        <v>42475</v>
      </c>
      <c r="X14" s="43">
        <v>82.32</v>
      </c>
      <c r="Y14" s="43">
        <v>82.6</v>
      </c>
      <c r="Z14" s="43">
        <v>81.38</v>
      </c>
      <c r="AA14" s="43">
        <v>81.63</v>
      </c>
      <c r="AB14" s="105">
        <v>1474400</v>
      </c>
      <c r="AC14" s="43">
        <v>81.63</v>
      </c>
      <c r="AD14" s="2">
        <f t="shared" si="3"/>
        <v>1.2199999999999989</v>
      </c>
      <c r="AE14" s="148">
        <f t="shared" si="4"/>
        <v>-6.2089116143171363E-3</v>
      </c>
    </row>
    <row r="15" spans="1:31" x14ac:dyDescent="0.25">
      <c r="W15" s="167">
        <v>42474</v>
      </c>
      <c r="X15" s="43">
        <v>81.489999999999995</v>
      </c>
      <c r="Y15" s="43">
        <v>82.43</v>
      </c>
      <c r="Z15" s="43">
        <v>81.2</v>
      </c>
      <c r="AA15" s="43">
        <v>82.14</v>
      </c>
      <c r="AB15" s="105">
        <v>1876300</v>
      </c>
      <c r="AC15" s="43">
        <v>82.14</v>
      </c>
      <c r="AD15" s="2">
        <f t="shared" si="3"/>
        <v>1.230000000000004</v>
      </c>
      <c r="AE15" s="148">
        <f t="shared" si="4"/>
        <v>1.2324377618930349E-2</v>
      </c>
    </row>
    <row r="16" spans="1:31" x14ac:dyDescent="0.25">
      <c r="B16" s="209" t="s">
        <v>116</v>
      </c>
      <c r="C16" s="209" t="s">
        <v>159</v>
      </c>
      <c r="D16" s="210" t="s">
        <v>158</v>
      </c>
      <c r="E16" s="212" t="s">
        <v>160</v>
      </c>
      <c r="F16" s="212" t="s">
        <v>65</v>
      </c>
      <c r="G16" s="250" t="s">
        <v>164</v>
      </c>
      <c r="H16" s="250" t="s">
        <v>90</v>
      </c>
      <c r="I16" s="250" t="s">
        <v>170</v>
      </c>
      <c r="W16" s="167">
        <v>42473</v>
      </c>
      <c r="X16" s="43">
        <v>79.44</v>
      </c>
      <c r="Y16" s="43">
        <v>81.760000000000005</v>
      </c>
      <c r="Z16" s="43">
        <v>79.31</v>
      </c>
      <c r="AA16" s="43">
        <v>81.14</v>
      </c>
      <c r="AB16" s="105">
        <v>4285900</v>
      </c>
      <c r="AC16" s="43">
        <v>81.14</v>
      </c>
      <c r="AD16" s="2">
        <f t="shared" si="3"/>
        <v>2.4500000000000028</v>
      </c>
      <c r="AE16" s="148">
        <f t="shared" si="4"/>
        <v>3.0741869918699205E-2</v>
      </c>
    </row>
    <row r="17" spans="2:31" x14ac:dyDescent="0.25">
      <c r="B17" s="211">
        <v>42304</v>
      </c>
      <c r="C17" s="12">
        <v>75</v>
      </c>
      <c r="D17" s="222">
        <v>82.82</v>
      </c>
      <c r="E17" s="43">
        <v>77.44</v>
      </c>
      <c r="F17" s="43">
        <v>-403.4</v>
      </c>
      <c r="G17" s="43"/>
      <c r="H17" s="257"/>
      <c r="I17" s="43"/>
      <c r="W17" s="167">
        <v>42472</v>
      </c>
      <c r="X17" s="43">
        <v>79.44</v>
      </c>
      <c r="Y17" s="43">
        <v>79.69</v>
      </c>
      <c r="Z17" s="43">
        <v>78.22</v>
      </c>
      <c r="AA17" s="43">
        <v>78.72</v>
      </c>
      <c r="AB17" s="105">
        <v>2628600</v>
      </c>
      <c r="AC17" s="43">
        <v>78.72</v>
      </c>
      <c r="AD17" s="2">
        <f t="shared" si="3"/>
        <v>1.4699999999999989</v>
      </c>
      <c r="AE17" s="148">
        <f t="shared" si="4"/>
        <v>-7.0635721493441661E-3</v>
      </c>
    </row>
    <row r="18" spans="2:31" x14ac:dyDescent="0.25">
      <c r="B18" s="211">
        <v>42305</v>
      </c>
      <c r="C18" s="12">
        <v>0</v>
      </c>
      <c r="D18" s="222" t="s">
        <v>132</v>
      </c>
      <c r="E18" s="43">
        <v>81.599999999999994</v>
      </c>
      <c r="F18" s="43">
        <v>-169.71000000000095</v>
      </c>
      <c r="G18" s="43"/>
      <c r="H18" s="257"/>
      <c r="I18" s="43"/>
      <c r="W18" s="167">
        <v>42471</v>
      </c>
      <c r="X18" s="43">
        <v>79.12</v>
      </c>
      <c r="Y18" s="43">
        <v>81.180000000000007</v>
      </c>
      <c r="Z18" s="43">
        <v>78.150000000000006</v>
      </c>
      <c r="AA18" s="43">
        <v>79.28</v>
      </c>
      <c r="AB18" s="105">
        <v>3140700</v>
      </c>
      <c r="AC18" s="43">
        <v>79.28</v>
      </c>
      <c r="AD18" s="2">
        <f t="shared" si="3"/>
        <v>3.0300000000000011</v>
      </c>
      <c r="AE18" s="148">
        <f t="shared" si="4"/>
        <v>-2.7119892011289615E-2</v>
      </c>
    </row>
    <row r="19" spans="2:31" x14ac:dyDescent="0.25">
      <c r="B19" s="211">
        <v>42331</v>
      </c>
      <c r="C19" s="12">
        <v>0</v>
      </c>
      <c r="D19" s="222" t="s">
        <v>132</v>
      </c>
      <c r="E19" s="43">
        <v>95.56</v>
      </c>
      <c r="F19" s="43">
        <v>-168.62</v>
      </c>
      <c r="G19" s="43"/>
      <c r="H19" s="257"/>
      <c r="I19" s="43"/>
      <c r="W19" s="167">
        <v>42468</v>
      </c>
      <c r="X19" s="43">
        <v>80.650000000000006</v>
      </c>
      <c r="Y19" s="43">
        <v>82.57</v>
      </c>
      <c r="Z19" s="43">
        <v>80.650000000000006</v>
      </c>
      <c r="AA19" s="43">
        <v>81.489999999999995</v>
      </c>
      <c r="AB19" s="105">
        <v>1805400</v>
      </c>
      <c r="AC19" s="43">
        <v>81.489999999999995</v>
      </c>
      <c r="AD19" s="2">
        <f t="shared" si="3"/>
        <v>1.9199999999999875</v>
      </c>
      <c r="AE19" s="148">
        <f t="shared" si="4"/>
        <v>1.7353308364544295E-2</v>
      </c>
    </row>
    <row r="20" spans="2:31" x14ac:dyDescent="0.25">
      <c r="B20" s="211"/>
      <c r="C20" s="12"/>
      <c r="D20" s="43"/>
      <c r="E20" s="43"/>
      <c r="F20" s="43"/>
      <c r="G20" s="43"/>
      <c r="H20" s="257"/>
      <c r="I20" s="43"/>
      <c r="W20" s="167">
        <v>42467</v>
      </c>
      <c r="X20" s="43">
        <v>80.69</v>
      </c>
      <c r="Y20" s="43">
        <v>81.87</v>
      </c>
      <c r="Z20" s="43">
        <v>79.75</v>
      </c>
      <c r="AA20" s="43">
        <v>80.099999999999994</v>
      </c>
      <c r="AB20" s="105">
        <v>1652100</v>
      </c>
      <c r="AC20" s="43">
        <v>80.099999999999994</v>
      </c>
      <c r="AD20" s="2">
        <f t="shared" si="3"/>
        <v>2.1200000000000045</v>
      </c>
      <c r="AE20" s="148">
        <f t="shared" si="4"/>
        <v>-1.2939001848428999E-2</v>
      </c>
    </row>
    <row r="21" spans="2:31" x14ac:dyDescent="0.25">
      <c r="B21" s="211"/>
      <c r="C21" s="12"/>
      <c r="D21" s="43"/>
      <c r="E21" s="43"/>
      <c r="F21" s="43"/>
      <c r="G21" s="43"/>
      <c r="H21" s="257"/>
      <c r="I21" s="43"/>
      <c r="W21" s="167">
        <v>42466</v>
      </c>
      <c r="X21" s="43">
        <v>80.94</v>
      </c>
      <c r="Y21" s="43">
        <v>81.489999999999995</v>
      </c>
      <c r="Z21" s="43">
        <v>79.52</v>
      </c>
      <c r="AA21" s="43">
        <v>81.150000000000006</v>
      </c>
      <c r="AB21" s="105">
        <v>1065600</v>
      </c>
      <c r="AC21" s="43">
        <v>81.150000000000006</v>
      </c>
      <c r="AD21" s="2">
        <f t="shared" si="3"/>
        <v>1.9699999999999989</v>
      </c>
      <c r="AE21" s="148">
        <f t="shared" si="4"/>
        <v>-6.1576354679804268E-4</v>
      </c>
    </row>
    <row r="22" spans="2:31" x14ac:dyDescent="0.25">
      <c r="B22" s="211"/>
      <c r="C22" s="12"/>
      <c r="D22" s="43"/>
      <c r="E22" s="43"/>
      <c r="F22" s="43"/>
      <c r="G22" s="43"/>
      <c r="H22" s="257"/>
      <c r="I22" s="43"/>
      <c r="W22" s="167">
        <v>42465</v>
      </c>
      <c r="X22" s="43">
        <v>81.75</v>
      </c>
      <c r="Y22" s="43">
        <v>82.11</v>
      </c>
      <c r="Z22" s="43">
        <v>80.819999999999993</v>
      </c>
      <c r="AA22" s="43">
        <v>81.2</v>
      </c>
      <c r="AB22" s="105">
        <v>1116500</v>
      </c>
      <c r="AC22" s="43">
        <v>81.2</v>
      </c>
      <c r="AD22" s="2">
        <f t="shared" si="3"/>
        <v>1.2900000000000063</v>
      </c>
      <c r="AE22" s="148">
        <f t="shared" si="4"/>
        <v>-1.5638259182931158E-2</v>
      </c>
    </row>
    <row r="23" spans="2:31" x14ac:dyDescent="0.25">
      <c r="B23" s="211"/>
      <c r="C23" s="12"/>
      <c r="D23" s="43"/>
      <c r="E23" s="43"/>
      <c r="F23" s="43"/>
      <c r="G23" s="43"/>
      <c r="H23" s="257"/>
      <c r="I23" s="43"/>
      <c r="W23" s="167">
        <v>42464</v>
      </c>
      <c r="X23" s="43">
        <v>83.13</v>
      </c>
      <c r="Y23" s="43">
        <v>84.09</v>
      </c>
      <c r="Z23" s="43">
        <v>82.42</v>
      </c>
      <c r="AA23" s="43">
        <v>82.49</v>
      </c>
      <c r="AB23" s="105">
        <v>935200</v>
      </c>
      <c r="AC23" s="43">
        <v>82.49</v>
      </c>
      <c r="AD23" s="2">
        <f t="shared" si="3"/>
        <v>1.6700000000000017</v>
      </c>
      <c r="AE23" s="148">
        <f t="shared" si="4"/>
        <v>-5.7852235747861691E-3</v>
      </c>
    </row>
    <row r="24" spans="2:31" x14ac:dyDescent="0.25">
      <c r="W24" s="167">
        <v>42461</v>
      </c>
      <c r="X24" s="43">
        <v>82.43</v>
      </c>
      <c r="Y24" s="43">
        <v>83.45</v>
      </c>
      <c r="Z24" s="43">
        <v>81.84</v>
      </c>
      <c r="AA24" s="43">
        <v>82.97</v>
      </c>
      <c r="AB24" s="105">
        <v>1391700</v>
      </c>
      <c r="AC24" s="43">
        <v>82.97</v>
      </c>
      <c r="AD24" s="2">
        <f t="shared" si="3"/>
        <v>1.6099999999999994</v>
      </c>
      <c r="AE24" s="148">
        <f t="shared" si="4"/>
        <v>-3.363363363363403E-3</v>
      </c>
    </row>
    <row r="25" spans="2:31" x14ac:dyDescent="0.25">
      <c r="W25" s="167">
        <v>42460</v>
      </c>
      <c r="X25" s="43">
        <v>84.41</v>
      </c>
      <c r="Y25" s="43">
        <v>84.41</v>
      </c>
      <c r="Z25" s="43">
        <v>83.15</v>
      </c>
      <c r="AA25" s="43">
        <v>83.25</v>
      </c>
      <c r="AB25" s="105">
        <v>1568900</v>
      </c>
      <c r="AC25" s="43">
        <v>83.25</v>
      </c>
      <c r="AD25" s="2">
        <f t="shared" si="3"/>
        <v>1.2599999999999909</v>
      </c>
      <c r="AE25" s="148">
        <f t="shared" si="4"/>
        <v>-1.7699115044247815E-2</v>
      </c>
    </row>
    <row r="26" spans="2:31" x14ac:dyDescent="0.25">
      <c r="W26" s="167">
        <v>42459</v>
      </c>
      <c r="X26" s="43">
        <v>83.32</v>
      </c>
      <c r="Y26" s="43">
        <v>86.66</v>
      </c>
      <c r="Z26" s="43">
        <v>83.24</v>
      </c>
      <c r="AA26" s="43">
        <v>84.75</v>
      </c>
      <c r="AB26" s="105">
        <v>1809400</v>
      </c>
      <c r="AC26" s="43">
        <v>84.75</v>
      </c>
      <c r="AD26" s="2">
        <f t="shared" si="3"/>
        <v>3.4200000000000017</v>
      </c>
      <c r="AE26" s="148">
        <f t="shared" si="4"/>
        <v>2.3550724637681153E-2</v>
      </c>
    </row>
    <row r="27" spans="2:31" x14ac:dyDescent="0.25">
      <c r="W27" s="167">
        <v>42458</v>
      </c>
      <c r="X27" s="43">
        <v>81.14</v>
      </c>
      <c r="Y27" s="43">
        <v>83.33</v>
      </c>
      <c r="Z27" s="43">
        <v>80.489999999999995</v>
      </c>
      <c r="AA27" s="43">
        <v>82.8</v>
      </c>
      <c r="AB27" s="105">
        <v>872200</v>
      </c>
      <c r="AC27" s="43">
        <v>82.8</v>
      </c>
      <c r="AD27" s="2">
        <f t="shared" si="3"/>
        <v>2.8400000000000034</v>
      </c>
      <c r="AE27" s="148">
        <f t="shared" si="4"/>
        <v>1.2844036697247763E-2</v>
      </c>
    </row>
    <row r="28" spans="2:31" x14ac:dyDescent="0.25">
      <c r="W28" s="167">
        <v>42457</v>
      </c>
      <c r="X28" s="43">
        <v>83.78</v>
      </c>
      <c r="Y28" s="43">
        <v>83.78</v>
      </c>
      <c r="Z28" s="43">
        <v>80.87</v>
      </c>
      <c r="AA28" s="43">
        <v>81.75</v>
      </c>
      <c r="AB28" s="105">
        <v>1539100</v>
      </c>
      <c r="AC28" s="43">
        <v>81.75</v>
      </c>
      <c r="AD28" s="2">
        <f t="shared" si="3"/>
        <v>2.9099999999999966</v>
      </c>
      <c r="AE28" s="148">
        <f t="shared" si="4"/>
        <v>-2.5277214737093212E-2</v>
      </c>
    </row>
    <row r="29" spans="2:31" x14ac:dyDescent="0.25">
      <c r="W29" s="167">
        <v>42453</v>
      </c>
      <c r="X29" s="43">
        <v>82.19</v>
      </c>
      <c r="Y29" s="43">
        <v>83.92</v>
      </c>
      <c r="Z29" s="43">
        <v>81.400000000000006</v>
      </c>
      <c r="AA29" s="43">
        <v>83.87</v>
      </c>
      <c r="AB29" s="105">
        <v>640200</v>
      </c>
      <c r="AC29" s="43">
        <v>83.87</v>
      </c>
      <c r="AD29" s="2">
        <f t="shared" si="3"/>
        <v>2.519999999999996</v>
      </c>
      <c r="AE29" s="148">
        <f t="shared" si="4"/>
        <v>1.2189234853970721E-2</v>
      </c>
    </row>
    <row r="30" spans="2:31" x14ac:dyDescent="0.25">
      <c r="W30" s="167">
        <v>42452</v>
      </c>
      <c r="X30" s="43">
        <v>84.37</v>
      </c>
      <c r="Y30" s="43">
        <v>84.54</v>
      </c>
      <c r="Z30" s="43">
        <v>82.74</v>
      </c>
      <c r="AA30" s="43">
        <v>82.86</v>
      </c>
      <c r="AB30" s="105">
        <v>1097900</v>
      </c>
      <c r="AC30" s="43">
        <v>82.86</v>
      </c>
      <c r="AD30" s="2">
        <f t="shared" si="3"/>
        <v>1.8000000000000114</v>
      </c>
      <c r="AE30" s="148">
        <f t="shared" si="4"/>
        <v>-1.7081850533807841E-2</v>
      </c>
    </row>
    <row r="31" spans="2:31" x14ac:dyDescent="0.25">
      <c r="W31" s="167">
        <v>42451</v>
      </c>
      <c r="X31" s="43">
        <v>83.37</v>
      </c>
      <c r="Y31" s="43">
        <v>85.25</v>
      </c>
      <c r="Z31" s="43">
        <v>83.27</v>
      </c>
      <c r="AA31" s="43">
        <v>84.3</v>
      </c>
      <c r="AB31" s="105">
        <v>1808700</v>
      </c>
      <c r="AC31" s="43">
        <v>84.3</v>
      </c>
      <c r="AD31" s="2">
        <f t="shared" si="3"/>
        <v>1.980000000000004</v>
      </c>
      <c r="AE31" s="148">
        <f t="shared" si="4"/>
        <v>3.0937648738695867E-3</v>
      </c>
    </row>
    <row r="32" spans="2:31" x14ac:dyDescent="0.25">
      <c r="W32" s="167">
        <v>42450</v>
      </c>
      <c r="X32" s="43">
        <v>83.74</v>
      </c>
      <c r="Y32" s="43">
        <v>85.24</v>
      </c>
      <c r="Z32" s="43">
        <v>83.23</v>
      </c>
      <c r="AA32" s="43">
        <v>84.04</v>
      </c>
      <c r="AB32" s="105">
        <v>1019800</v>
      </c>
      <c r="AC32" s="43">
        <v>84.04</v>
      </c>
      <c r="AD32" s="2">
        <f t="shared" si="3"/>
        <v>2.0099999999999909</v>
      </c>
      <c r="AE32" s="148">
        <f t="shared" si="4"/>
        <v>2.3803856224713371E-4</v>
      </c>
    </row>
    <row r="33" spans="15:31" x14ac:dyDescent="0.25">
      <c r="W33" s="167">
        <v>42447</v>
      </c>
      <c r="X33" s="43">
        <v>83.11</v>
      </c>
      <c r="Y33" s="43">
        <v>84.57</v>
      </c>
      <c r="Z33" s="43">
        <v>83.11</v>
      </c>
      <c r="AA33" s="43">
        <v>84.02</v>
      </c>
      <c r="AB33" s="105">
        <v>3333600</v>
      </c>
      <c r="AC33" s="43">
        <v>84.02</v>
      </c>
      <c r="AD33" s="2">
        <f t="shared" si="3"/>
        <v>1.4599999999999937</v>
      </c>
      <c r="AE33" s="148">
        <f t="shared" si="4"/>
        <v>1.4734299516908189E-2</v>
      </c>
    </row>
    <row r="34" spans="15:31" x14ac:dyDescent="0.25">
      <c r="W34" s="167">
        <v>42446</v>
      </c>
      <c r="X34" s="43">
        <v>80.97</v>
      </c>
      <c r="Y34" s="43">
        <v>82.99</v>
      </c>
      <c r="Z34" s="43">
        <v>80.290000000000006</v>
      </c>
      <c r="AA34" s="43">
        <v>82.8</v>
      </c>
      <c r="AB34" s="105">
        <v>1670500</v>
      </c>
      <c r="AC34" s="43">
        <v>82.8</v>
      </c>
      <c r="AD34" s="2">
        <f t="shared" si="3"/>
        <v>2.6999999999999886</v>
      </c>
      <c r="AE34" s="148">
        <f t="shared" si="4"/>
        <v>2.234843807877529E-2</v>
      </c>
    </row>
    <row r="35" spans="15:31" x14ac:dyDescent="0.25">
      <c r="W35" s="167">
        <v>42445</v>
      </c>
      <c r="X35" s="43">
        <v>78.599999999999994</v>
      </c>
      <c r="Y35" s="43">
        <v>81.41</v>
      </c>
      <c r="Z35" s="43">
        <v>77.58</v>
      </c>
      <c r="AA35" s="43">
        <v>80.989999999999995</v>
      </c>
      <c r="AB35" s="105">
        <v>1456800</v>
      </c>
      <c r="AC35" s="43">
        <v>80.989999999999995</v>
      </c>
      <c r="AD35" s="2">
        <f t="shared" si="3"/>
        <v>3.8299999999999983</v>
      </c>
      <c r="AE35" s="148">
        <f t="shared" si="4"/>
        <v>2.5189873417721387E-2</v>
      </c>
    </row>
    <row r="36" spans="15:31" x14ac:dyDescent="0.25">
      <c r="W36" s="167">
        <v>42444</v>
      </c>
      <c r="X36" s="43">
        <v>78.27</v>
      </c>
      <c r="Y36" s="43">
        <v>79.09</v>
      </c>
      <c r="Z36" s="43">
        <v>77.3</v>
      </c>
      <c r="AA36" s="43">
        <v>79</v>
      </c>
      <c r="AB36" s="105">
        <v>987200</v>
      </c>
      <c r="AC36" s="43">
        <v>79</v>
      </c>
      <c r="AD36" s="2">
        <f t="shared" si="3"/>
        <v>1.7900000000000063</v>
      </c>
      <c r="AE36" s="148">
        <f t="shared" si="4"/>
        <v>3.7989109788538755E-4</v>
      </c>
    </row>
    <row r="37" spans="15:31" x14ac:dyDescent="0.25">
      <c r="W37" s="167">
        <v>42443</v>
      </c>
      <c r="X37" s="43">
        <v>78.31</v>
      </c>
      <c r="Y37" s="43">
        <v>80.040000000000006</v>
      </c>
      <c r="Z37" s="43">
        <v>78.239999999999995</v>
      </c>
      <c r="AA37" s="43">
        <v>78.97</v>
      </c>
      <c r="AB37" s="105">
        <v>1537200</v>
      </c>
      <c r="AC37" s="43">
        <v>78.97</v>
      </c>
      <c r="AD37" s="2">
        <f t="shared" si="3"/>
        <v>1.8000000000000114</v>
      </c>
      <c r="AE37" s="148">
        <f t="shared" si="4"/>
        <v>-5.0626502974315812E-4</v>
      </c>
    </row>
    <row r="38" spans="15:31" x14ac:dyDescent="0.25">
      <c r="W38" s="167">
        <v>42440</v>
      </c>
      <c r="X38" s="43">
        <v>76.67</v>
      </c>
      <c r="Y38" s="43">
        <v>79.31</v>
      </c>
      <c r="Z38" s="43">
        <v>76.209999999999994</v>
      </c>
      <c r="AA38" s="43">
        <v>79.010000000000005</v>
      </c>
      <c r="AB38" s="105">
        <v>1851400</v>
      </c>
      <c r="AC38" s="43">
        <v>79.010000000000005</v>
      </c>
      <c r="AD38" s="2">
        <f t="shared" si="3"/>
        <v>3.1000000000000085</v>
      </c>
      <c r="AE38" s="148">
        <f t="shared" si="4"/>
        <v>4.2898627243928233E-2</v>
      </c>
    </row>
    <row r="39" spans="15:31" x14ac:dyDescent="0.25">
      <c r="W39" s="167">
        <v>42439</v>
      </c>
      <c r="X39" s="43">
        <v>76.86</v>
      </c>
      <c r="Y39" s="43">
        <v>77.05</v>
      </c>
      <c r="Z39" s="43">
        <v>74.7</v>
      </c>
      <c r="AA39" s="43">
        <v>75.760000000000005</v>
      </c>
      <c r="AB39" s="105">
        <v>2232000</v>
      </c>
      <c r="AC39" s="43">
        <v>75.760000000000005</v>
      </c>
      <c r="AD39" s="2">
        <f t="shared" si="3"/>
        <v>2.3499999999999943</v>
      </c>
      <c r="AE39" s="148">
        <f t="shared" si="4"/>
        <v>1.3201320132028016E-4</v>
      </c>
    </row>
    <row r="40" spans="15:31" x14ac:dyDescent="0.25">
      <c r="W40" s="167">
        <v>42438</v>
      </c>
      <c r="X40" s="43">
        <v>76.97</v>
      </c>
      <c r="Y40" s="43">
        <v>77.5</v>
      </c>
      <c r="Z40" s="43">
        <v>75.27</v>
      </c>
      <c r="AA40" s="43">
        <v>75.75</v>
      </c>
      <c r="AB40" s="105">
        <v>2479000</v>
      </c>
      <c r="AC40" s="43">
        <v>75.75</v>
      </c>
      <c r="AD40" s="2">
        <f t="shared" si="3"/>
        <v>2.230000000000004</v>
      </c>
      <c r="AE40" s="148">
        <f t="shared" si="4"/>
        <v>-7.9884756416972458E-3</v>
      </c>
    </row>
    <row r="41" spans="15:31" x14ac:dyDescent="0.25">
      <c r="W41" s="167">
        <v>42437</v>
      </c>
      <c r="X41" s="43">
        <v>79.37</v>
      </c>
      <c r="Y41" s="43">
        <v>79.72</v>
      </c>
      <c r="Z41" s="43">
        <v>75.959999999999994</v>
      </c>
      <c r="AA41" s="43">
        <v>76.36</v>
      </c>
      <c r="AB41" s="105">
        <v>5990900</v>
      </c>
      <c r="AC41" s="43">
        <v>76.36</v>
      </c>
      <c r="AD41" s="2">
        <f t="shared" si="3"/>
        <v>3.7600000000000051</v>
      </c>
      <c r="AE41" s="148">
        <f t="shared" si="4"/>
        <v>-4.2147516307074806E-2</v>
      </c>
    </row>
    <row r="42" spans="15:31" ht="20.25" thickBot="1" x14ac:dyDescent="0.35">
      <c r="O42" s="164" t="s">
        <v>78</v>
      </c>
      <c r="P42" s="164"/>
      <c r="R42" s="37"/>
      <c r="T42" s="165" t="s">
        <v>94</v>
      </c>
      <c r="W42" s="167">
        <v>42436</v>
      </c>
      <c r="X42" s="43">
        <v>77.040000000000006</v>
      </c>
      <c r="Y42" s="43">
        <v>79.989999999999995</v>
      </c>
      <c r="Z42" s="43">
        <v>76.7</v>
      </c>
      <c r="AA42" s="43">
        <v>79.72</v>
      </c>
      <c r="AB42" s="105">
        <v>3184600</v>
      </c>
      <c r="AC42" s="43">
        <v>79.72</v>
      </c>
      <c r="AD42" s="2">
        <f t="shared" si="3"/>
        <v>3.289999999999992</v>
      </c>
      <c r="AE42" s="148">
        <f t="shared" si="4"/>
        <v>2.9974160206718281E-2</v>
      </c>
    </row>
    <row r="43" spans="15:31" ht="15.75" thickTop="1" x14ac:dyDescent="0.25">
      <c r="O43" s="93">
        <v>1.1000000000000001</v>
      </c>
      <c r="P43" s="93">
        <f t="shared" ref="P43:P63" si="5">O43*$Q$4</f>
        <v>98.054000000000002</v>
      </c>
      <c r="Q43" s="2"/>
      <c r="R43" s="37"/>
      <c r="T43" s="12" t="s">
        <v>100</v>
      </c>
      <c r="U43" s="98">
        <v>90.72</v>
      </c>
      <c r="W43" s="167">
        <v>42433</v>
      </c>
      <c r="X43" s="43">
        <v>77.25</v>
      </c>
      <c r="Y43" s="43">
        <v>78.69</v>
      </c>
      <c r="Z43" s="43">
        <v>77.239999999999995</v>
      </c>
      <c r="AA43" s="43">
        <v>77.400000000000006</v>
      </c>
      <c r="AB43" s="105">
        <v>1109200</v>
      </c>
      <c r="AC43" s="43">
        <v>77.400000000000006</v>
      </c>
      <c r="AD43" s="2">
        <f t="shared" si="3"/>
        <v>1.4500000000000028</v>
      </c>
      <c r="AE43" s="148">
        <f t="shared" si="4"/>
        <v>5.1948051948051965E-3</v>
      </c>
    </row>
    <row r="44" spans="15:31" x14ac:dyDescent="0.25">
      <c r="O44" s="93">
        <v>1.0900000000000001</v>
      </c>
      <c r="P44" s="93">
        <f t="shared" si="5"/>
        <v>97.162600000000012</v>
      </c>
      <c r="Q44" s="2"/>
      <c r="R44" s="37"/>
      <c r="T44" s="12" t="s">
        <v>101</v>
      </c>
      <c r="U44" s="98">
        <v>90.52</v>
      </c>
      <c r="W44" s="167">
        <v>42432</v>
      </c>
      <c r="X44" s="43">
        <v>76.47</v>
      </c>
      <c r="Y44" s="43">
        <v>78.47</v>
      </c>
      <c r="Z44" s="43">
        <v>76.47</v>
      </c>
      <c r="AA44" s="43">
        <v>77</v>
      </c>
      <c r="AB44" s="105">
        <v>1613400</v>
      </c>
      <c r="AC44" s="43">
        <v>77</v>
      </c>
      <c r="AD44" s="2">
        <f t="shared" si="3"/>
        <v>2</v>
      </c>
      <c r="AE44" s="148">
        <f t="shared" si="4"/>
        <v>7.8534031413610705E-3</v>
      </c>
    </row>
    <row r="45" spans="15:31" x14ac:dyDescent="0.25">
      <c r="O45" s="93">
        <v>1.08</v>
      </c>
      <c r="P45" s="93">
        <f t="shared" si="5"/>
        <v>96.271200000000007</v>
      </c>
      <c r="Q45" s="2"/>
      <c r="R45" s="37"/>
      <c r="T45" s="12" t="s">
        <v>102</v>
      </c>
      <c r="U45" s="98" t="s">
        <v>349</v>
      </c>
      <c r="W45" s="167">
        <v>42431</v>
      </c>
      <c r="X45" s="43">
        <v>76.069999999999993</v>
      </c>
      <c r="Y45" s="43">
        <v>77.430000000000007</v>
      </c>
      <c r="Z45" s="43">
        <v>75.650000000000006</v>
      </c>
      <c r="AA45" s="43">
        <v>76.400000000000006</v>
      </c>
      <c r="AB45" s="105">
        <v>1730500</v>
      </c>
      <c r="AC45" s="43">
        <v>76.400000000000006</v>
      </c>
      <c r="AD45" s="2">
        <f t="shared" si="3"/>
        <v>1.7800000000000011</v>
      </c>
      <c r="AE45" s="148">
        <f t="shared" si="4"/>
        <v>1.4473509494091097E-2</v>
      </c>
    </row>
    <row r="46" spans="15:31" x14ac:dyDescent="0.25">
      <c r="O46" s="93">
        <v>1.07</v>
      </c>
      <c r="P46" s="93">
        <f t="shared" si="5"/>
        <v>95.379800000000003</v>
      </c>
      <c r="Q46" s="2"/>
      <c r="R46" s="37"/>
      <c r="T46" s="12" t="s">
        <v>103</v>
      </c>
      <c r="U46" s="98" t="s">
        <v>350</v>
      </c>
      <c r="W46" s="167">
        <v>42430</v>
      </c>
      <c r="X46" s="43">
        <v>73.69</v>
      </c>
      <c r="Y46" s="43">
        <v>75.680000000000007</v>
      </c>
      <c r="Z46" s="43">
        <v>73.31</v>
      </c>
      <c r="AA46" s="43">
        <v>75.31</v>
      </c>
      <c r="AB46" s="105">
        <v>1852600</v>
      </c>
      <c r="AC46" s="43">
        <v>75.31</v>
      </c>
      <c r="AD46" s="2">
        <f t="shared" si="3"/>
        <v>2.3700000000000045</v>
      </c>
      <c r="AE46" s="148">
        <f t="shared" si="4"/>
        <v>2.9246959136258077E-2</v>
      </c>
    </row>
    <row r="47" spans="15:31" x14ac:dyDescent="0.25">
      <c r="O47" s="93">
        <v>1.06</v>
      </c>
      <c r="P47" s="93">
        <f t="shared" si="5"/>
        <v>94.488399999999999</v>
      </c>
      <c r="Q47" s="2"/>
      <c r="R47" s="37"/>
      <c r="T47" s="12" t="s">
        <v>104</v>
      </c>
      <c r="U47" s="98">
        <v>91.16</v>
      </c>
      <c r="W47" s="167">
        <v>42429</v>
      </c>
      <c r="X47" s="43">
        <v>74.69</v>
      </c>
      <c r="Y47" s="43">
        <v>75.38</v>
      </c>
      <c r="Z47" s="43">
        <v>73.16</v>
      </c>
      <c r="AA47" s="43">
        <v>73.17</v>
      </c>
      <c r="AB47" s="105">
        <v>1494800</v>
      </c>
      <c r="AC47" s="43">
        <v>73.17</v>
      </c>
      <c r="AD47" s="2">
        <f t="shared" si="3"/>
        <v>2.2199999999999989</v>
      </c>
      <c r="AE47" s="148">
        <f t="shared" si="4"/>
        <v>-2.048192771084334E-2</v>
      </c>
    </row>
    <row r="48" spans="15:31" x14ac:dyDescent="0.25">
      <c r="O48" s="93">
        <v>1.05</v>
      </c>
      <c r="P48" s="93">
        <f t="shared" si="5"/>
        <v>93.597000000000008</v>
      </c>
      <c r="Q48" s="2"/>
      <c r="R48" s="37"/>
      <c r="T48" s="12" t="s">
        <v>105</v>
      </c>
      <c r="U48" s="98">
        <v>1.28294</v>
      </c>
      <c r="W48" s="167">
        <v>42426</v>
      </c>
      <c r="X48" s="43">
        <v>73.95</v>
      </c>
      <c r="Y48" s="43">
        <v>76.150000000000006</v>
      </c>
      <c r="Z48" s="43">
        <v>73.790000000000006</v>
      </c>
      <c r="AA48" s="43">
        <v>74.7</v>
      </c>
      <c r="AB48" s="105">
        <v>1333000</v>
      </c>
      <c r="AC48" s="43">
        <v>74.7</v>
      </c>
      <c r="AD48" s="2">
        <f t="shared" si="3"/>
        <v>2.3599999999999994</v>
      </c>
      <c r="AE48" s="148">
        <f t="shared" si="4"/>
        <v>1.3981267815935894E-2</v>
      </c>
    </row>
    <row r="49" spans="15:31" x14ac:dyDescent="0.25">
      <c r="O49" s="93">
        <v>1.04</v>
      </c>
      <c r="P49" s="93">
        <f t="shared" si="5"/>
        <v>92.705600000000004</v>
      </c>
      <c r="Q49" s="2"/>
      <c r="R49" s="37"/>
      <c r="T49" s="12" t="s">
        <v>125</v>
      </c>
      <c r="U49" s="98" t="s">
        <v>270</v>
      </c>
      <c r="W49" s="167">
        <v>42425</v>
      </c>
      <c r="X49" s="43">
        <v>74.23</v>
      </c>
      <c r="Y49" s="43">
        <v>74.97</v>
      </c>
      <c r="Z49" s="43">
        <v>72.64</v>
      </c>
      <c r="AA49" s="43">
        <v>73.67</v>
      </c>
      <c r="AB49" s="105">
        <v>977900</v>
      </c>
      <c r="AC49" s="43">
        <v>73.67</v>
      </c>
      <c r="AD49" s="2">
        <f t="shared" si="3"/>
        <v>2.3299999999999983</v>
      </c>
      <c r="AE49" s="148">
        <f t="shared" si="4"/>
        <v>-3.6516094130375487E-3</v>
      </c>
    </row>
    <row r="50" spans="15:31" x14ac:dyDescent="0.25">
      <c r="O50" s="93">
        <v>1.03</v>
      </c>
      <c r="P50" s="93">
        <f t="shared" si="5"/>
        <v>91.8142</v>
      </c>
      <c r="Q50" s="2"/>
      <c r="R50" s="37"/>
      <c r="T50" s="12"/>
      <c r="U50" s="98"/>
      <c r="W50" s="167">
        <v>42424</v>
      </c>
      <c r="X50" s="43">
        <v>72.53</v>
      </c>
      <c r="Y50" s="43">
        <v>74.239999999999995</v>
      </c>
      <c r="Z50" s="43">
        <v>72.010000000000005</v>
      </c>
      <c r="AA50" s="43">
        <v>73.94</v>
      </c>
      <c r="AB50" s="105">
        <v>781400</v>
      </c>
      <c r="AC50" s="43">
        <v>73.94</v>
      </c>
      <c r="AD50" s="2">
        <f t="shared" si="3"/>
        <v>2.2299999999999898</v>
      </c>
      <c r="AE50" s="148">
        <f t="shared" si="4"/>
        <v>9.4761066738846544E-4</v>
      </c>
    </row>
    <row r="51" spans="15:31" x14ac:dyDescent="0.25">
      <c r="O51" s="93">
        <v>1.02</v>
      </c>
      <c r="P51" s="93">
        <f t="shared" si="5"/>
        <v>90.922799999999995</v>
      </c>
      <c r="Q51" s="2"/>
      <c r="R51" s="37"/>
      <c r="T51" s="12" t="s">
        <v>107</v>
      </c>
      <c r="U51" s="98" t="s">
        <v>351</v>
      </c>
      <c r="W51" s="167">
        <v>42423</v>
      </c>
      <c r="X51" s="43">
        <v>76.12</v>
      </c>
      <c r="Y51" s="43">
        <v>76.94</v>
      </c>
      <c r="Z51" s="43">
        <v>73.72</v>
      </c>
      <c r="AA51" s="43">
        <v>73.87</v>
      </c>
      <c r="AB51" s="105">
        <v>942400</v>
      </c>
      <c r="AC51" s="43">
        <v>73.87</v>
      </c>
      <c r="AD51" s="2">
        <f t="shared" si="3"/>
        <v>3.2199999999999989</v>
      </c>
      <c r="AE51" s="148">
        <f t="shared" si="4"/>
        <v>-2.7514481305950356E-2</v>
      </c>
    </row>
    <row r="52" spans="15:31" x14ac:dyDescent="0.25">
      <c r="O52" s="93">
        <v>1.01</v>
      </c>
      <c r="P52" s="93">
        <f t="shared" si="5"/>
        <v>90.031400000000005</v>
      </c>
      <c r="Q52" s="2"/>
      <c r="R52" s="37"/>
      <c r="T52" s="12" t="s">
        <v>108</v>
      </c>
      <c r="U52" s="98" t="s">
        <v>352</v>
      </c>
      <c r="W52" s="167">
        <v>42422</v>
      </c>
      <c r="X52" s="43">
        <v>75</v>
      </c>
      <c r="Y52" s="43">
        <v>77.150000000000006</v>
      </c>
      <c r="Z52" s="43">
        <v>75</v>
      </c>
      <c r="AA52" s="43">
        <v>75.959999999999994</v>
      </c>
      <c r="AB52" s="105">
        <v>1846000</v>
      </c>
      <c r="AC52" s="43">
        <v>75.959999999999994</v>
      </c>
      <c r="AD52" s="2">
        <f t="shared" si="3"/>
        <v>2.1500000000000057</v>
      </c>
      <c r="AE52" s="148">
        <f t="shared" si="4"/>
        <v>1.2799999999999923E-2</v>
      </c>
    </row>
    <row r="53" spans="15:31" x14ac:dyDescent="0.25">
      <c r="O53" s="93">
        <v>1</v>
      </c>
      <c r="P53" s="93">
        <f t="shared" si="5"/>
        <v>89.14</v>
      </c>
      <c r="Q53" s="2"/>
      <c r="R53" s="37"/>
      <c r="T53" s="12" t="s">
        <v>109</v>
      </c>
      <c r="U53" s="100">
        <v>1827988</v>
      </c>
      <c r="W53" s="167">
        <v>42419</v>
      </c>
      <c r="X53" s="43">
        <v>74.5</v>
      </c>
      <c r="Y53" s="43">
        <v>75.5</v>
      </c>
      <c r="Z53" s="43">
        <v>74.05</v>
      </c>
      <c r="AA53" s="43">
        <v>75</v>
      </c>
      <c r="AB53" s="105">
        <v>1434900</v>
      </c>
      <c r="AC53" s="43">
        <v>75</v>
      </c>
      <c r="AD53" s="2">
        <f t="shared" si="3"/>
        <v>1.4500000000000028</v>
      </c>
      <c r="AE53" s="148">
        <f t="shared" si="4"/>
        <v>2.2718161165309336E-3</v>
      </c>
    </row>
    <row r="54" spans="15:31" x14ac:dyDescent="0.25">
      <c r="O54" s="93">
        <v>0.99</v>
      </c>
      <c r="P54" s="93">
        <f t="shared" si="5"/>
        <v>88.248599999999996</v>
      </c>
      <c r="Q54" s="2"/>
      <c r="R54" s="37"/>
      <c r="T54" s="12" t="s">
        <v>112</v>
      </c>
      <c r="U54" s="100">
        <v>1926160</v>
      </c>
      <c r="W54" s="167">
        <v>42418</v>
      </c>
      <c r="X54" s="43">
        <v>75.67</v>
      </c>
      <c r="Y54" s="43">
        <v>76.209999999999994</v>
      </c>
      <c r="Z54" s="43">
        <v>74.09</v>
      </c>
      <c r="AA54" s="43">
        <v>74.83</v>
      </c>
      <c r="AB54" s="105">
        <v>1049200</v>
      </c>
      <c r="AC54" s="43">
        <v>74.83</v>
      </c>
      <c r="AD54" s="2">
        <f t="shared" si="3"/>
        <v>2.1199999999999903</v>
      </c>
      <c r="AE54" s="148">
        <f t="shared" si="4"/>
        <v>-1.2405965421670828E-2</v>
      </c>
    </row>
    <row r="55" spans="15:31" x14ac:dyDescent="0.25">
      <c r="O55" s="93">
        <v>0.98</v>
      </c>
      <c r="P55" s="93">
        <f t="shared" si="5"/>
        <v>87.357200000000006</v>
      </c>
      <c r="Q55" s="2"/>
      <c r="R55" s="37"/>
      <c r="T55" s="12" t="s">
        <v>110</v>
      </c>
      <c r="U55" s="98" t="s">
        <v>353</v>
      </c>
      <c r="W55" s="167">
        <v>42417</v>
      </c>
      <c r="X55" s="43">
        <v>74.349999999999994</v>
      </c>
      <c r="Y55" s="43">
        <v>76.02</v>
      </c>
      <c r="Z55" s="43">
        <v>73.63</v>
      </c>
      <c r="AA55" s="43">
        <v>75.77</v>
      </c>
      <c r="AB55" s="105">
        <v>2032000</v>
      </c>
      <c r="AC55" s="43">
        <v>75.77</v>
      </c>
      <c r="AD55" s="2">
        <f t="shared" si="3"/>
        <v>2.3900000000000006</v>
      </c>
      <c r="AE55" s="148">
        <f t="shared" si="4"/>
        <v>2.4057305041221833E-2</v>
      </c>
    </row>
    <row r="56" spans="15:31" x14ac:dyDescent="0.25">
      <c r="O56" s="93">
        <v>0.97</v>
      </c>
      <c r="P56" s="93">
        <f t="shared" si="5"/>
        <v>86.465800000000002</v>
      </c>
      <c r="T56" s="12" t="s">
        <v>113</v>
      </c>
      <c r="U56" s="98">
        <v>17.5</v>
      </c>
      <c r="W56" s="167">
        <v>42416</v>
      </c>
      <c r="X56" s="43">
        <v>72.95</v>
      </c>
      <c r="Y56" s="43">
        <v>74.33</v>
      </c>
      <c r="Z56" s="43">
        <v>72.56</v>
      </c>
      <c r="AA56" s="43">
        <v>73.989999999999995</v>
      </c>
      <c r="AB56" s="105">
        <v>1365600</v>
      </c>
      <c r="AC56" s="43">
        <v>73.989999999999995</v>
      </c>
      <c r="AD56" s="2">
        <f t="shared" si="3"/>
        <v>1.769999999999996</v>
      </c>
      <c r="AE56" s="148">
        <f t="shared" si="4"/>
        <v>1.9707828004410066E-2</v>
      </c>
    </row>
    <row r="57" spans="15:31" x14ac:dyDescent="0.25">
      <c r="O57" s="93">
        <v>0.96</v>
      </c>
      <c r="P57" s="93">
        <f t="shared" si="5"/>
        <v>85.574399999999997</v>
      </c>
      <c r="T57" s="12" t="s">
        <v>114</v>
      </c>
      <c r="U57" s="98">
        <v>5.0999999999999996</v>
      </c>
      <c r="W57" s="167">
        <v>42412</v>
      </c>
      <c r="X57" s="43">
        <v>71.67</v>
      </c>
      <c r="Y57" s="43">
        <v>73.59</v>
      </c>
      <c r="Z57" s="43">
        <v>71.06</v>
      </c>
      <c r="AA57" s="43">
        <v>72.56</v>
      </c>
      <c r="AB57" s="105">
        <v>1520400</v>
      </c>
      <c r="AC57" s="43">
        <v>72.56</v>
      </c>
      <c r="AD57" s="2">
        <f t="shared" si="3"/>
        <v>2.5300000000000011</v>
      </c>
      <c r="AE57" s="148">
        <f t="shared" si="4"/>
        <v>1.2418027068508364E-2</v>
      </c>
    </row>
    <row r="58" spans="15:31" x14ac:dyDescent="0.25">
      <c r="O58" s="93">
        <v>0.95</v>
      </c>
      <c r="P58" s="93">
        <f t="shared" si="5"/>
        <v>84.682999999999993</v>
      </c>
      <c r="T58" s="12" t="s">
        <v>111</v>
      </c>
      <c r="U58" s="98" t="s">
        <v>288</v>
      </c>
      <c r="W58" s="167">
        <v>42411</v>
      </c>
      <c r="X58" s="43">
        <v>71.73</v>
      </c>
      <c r="Y58" s="43">
        <v>72.22</v>
      </c>
      <c r="Z58" s="43">
        <v>69.989999999999995</v>
      </c>
      <c r="AA58" s="43">
        <v>71.67</v>
      </c>
      <c r="AB58" s="105">
        <v>1849700</v>
      </c>
      <c r="AC58" s="43">
        <v>71.67</v>
      </c>
      <c r="AD58" s="2">
        <f t="shared" si="3"/>
        <v>2.230000000000004</v>
      </c>
      <c r="AE58" s="148">
        <f t="shared" si="4"/>
        <v>-1.8488085456039416E-2</v>
      </c>
    </row>
    <row r="59" spans="15:31" x14ac:dyDescent="0.25">
      <c r="O59" s="93">
        <v>0.94</v>
      </c>
      <c r="P59" s="93">
        <f t="shared" si="5"/>
        <v>83.791600000000003</v>
      </c>
      <c r="W59" s="167">
        <v>42410</v>
      </c>
      <c r="X59" s="43">
        <v>72.17</v>
      </c>
      <c r="Y59" s="43">
        <v>73.66</v>
      </c>
      <c r="Z59" s="43">
        <v>71.680000000000007</v>
      </c>
      <c r="AA59" s="43">
        <v>73.02</v>
      </c>
      <c r="AB59" s="105">
        <v>1607300</v>
      </c>
      <c r="AC59" s="43">
        <v>73.02</v>
      </c>
      <c r="AD59" s="2">
        <f t="shared" si="3"/>
        <v>1.9799999999999898</v>
      </c>
      <c r="AE59" s="148">
        <f t="shared" si="4"/>
        <v>2.2402688322598729E-2</v>
      </c>
    </row>
    <row r="60" spans="15:31" x14ac:dyDescent="0.25">
      <c r="O60" s="93">
        <v>0.93</v>
      </c>
      <c r="P60" s="93">
        <f t="shared" si="5"/>
        <v>82.900199999999998</v>
      </c>
      <c r="W60" s="167">
        <v>42409</v>
      </c>
      <c r="X60" s="43">
        <v>69.7</v>
      </c>
      <c r="Y60" s="43">
        <v>73.3</v>
      </c>
      <c r="Z60" s="43">
        <v>69.12</v>
      </c>
      <c r="AA60" s="43">
        <v>71.42</v>
      </c>
      <c r="AB60" s="105">
        <v>4331800</v>
      </c>
      <c r="AC60" s="43">
        <v>71.42</v>
      </c>
      <c r="AD60" s="2">
        <f t="shared" si="3"/>
        <v>4.1799999999999926</v>
      </c>
      <c r="AE60" s="148">
        <f t="shared" si="4"/>
        <v>1.319336076039157E-2</v>
      </c>
    </row>
    <row r="61" spans="15:31" x14ac:dyDescent="0.25">
      <c r="O61" s="93">
        <v>0.92</v>
      </c>
      <c r="P61" s="93">
        <f t="shared" si="5"/>
        <v>82.008800000000008</v>
      </c>
      <c r="W61" s="167">
        <v>42408</v>
      </c>
      <c r="X61" s="43">
        <v>69.349999999999994</v>
      </c>
      <c r="Y61" s="43">
        <v>71.56</v>
      </c>
      <c r="Z61" s="43">
        <v>69.150000000000006</v>
      </c>
      <c r="AA61" s="43">
        <v>70.489999999999995</v>
      </c>
      <c r="AB61" s="105">
        <v>2733600</v>
      </c>
      <c r="AC61" s="43">
        <v>70.489999999999995</v>
      </c>
      <c r="AD61" s="2">
        <f t="shared" si="3"/>
        <v>2.4099999999999966</v>
      </c>
      <c r="AE61" s="148">
        <f t="shared" si="4"/>
        <v>4.9900199600798611E-3</v>
      </c>
    </row>
    <row r="62" spans="15:31" x14ac:dyDescent="0.25">
      <c r="O62" s="93">
        <v>0.91</v>
      </c>
      <c r="P62" s="93">
        <f t="shared" si="5"/>
        <v>81.117400000000004</v>
      </c>
      <c r="W62" s="167">
        <v>42405</v>
      </c>
      <c r="X62" s="43">
        <v>69.13</v>
      </c>
      <c r="Y62" s="43">
        <v>70.61</v>
      </c>
      <c r="Z62" s="43">
        <v>68.56</v>
      </c>
      <c r="AA62" s="43">
        <v>70.14</v>
      </c>
      <c r="AB62" s="105">
        <v>1507300</v>
      </c>
      <c r="AC62" s="43">
        <v>70.14</v>
      </c>
      <c r="AD62" s="2">
        <f t="shared" si="3"/>
        <v>2.0499999999999972</v>
      </c>
      <c r="AE62" s="148">
        <f t="shared" si="4"/>
        <v>1.1099899091826293E-2</v>
      </c>
    </row>
    <row r="63" spans="15:31" x14ac:dyDescent="0.25">
      <c r="O63" s="93">
        <v>0.9</v>
      </c>
      <c r="P63" s="93">
        <f t="shared" si="5"/>
        <v>80.225999999999999</v>
      </c>
      <c r="W63" s="167">
        <v>42404</v>
      </c>
      <c r="X63" s="43">
        <v>67.52</v>
      </c>
      <c r="Y63" s="43">
        <v>69.989999999999995</v>
      </c>
      <c r="Z63" s="43">
        <v>67.52</v>
      </c>
      <c r="AA63" s="43">
        <v>69.37</v>
      </c>
      <c r="AB63" s="105">
        <v>2072800</v>
      </c>
      <c r="AC63" s="43">
        <v>69.37</v>
      </c>
      <c r="AD63" s="2">
        <f t="shared" si="3"/>
        <v>2.4699999999999989</v>
      </c>
      <c r="AE63" s="148">
        <f t="shared" si="4"/>
        <v>3.0451574569221762E-2</v>
      </c>
    </row>
    <row r="64" spans="15:31" x14ac:dyDescent="0.25">
      <c r="W64" s="167">
        <v>42403</v>
      </c>
      <c r="X64" s="43">
        <v>66.88</v>
      </c>
      <c r="Y64" s="43">
        <v>67.680000000000007</v>
      </c>
      <c r="Z64" s="43">
        <v>64.510000000000005</v>
      </c>
      <c r="AA64" s="43">
        <v>67.319999999999993</v>
      </c>
      <c r="AB64" s="105">
        <v>1876400</v>
      </c>
      <c r="AC64" s="43">
        <v>67.319999999999993</v>
      </c>
      <c r="AD64" s="2">
        <f t="shared" si="3"/>
        <v>3.1700000000000017</v>
      </c>
      <c r="AE64" s="148" t="e">
        <f t="shared" si="4"/>
        <v>#DIV/0!</v>
      </c>
    </row>
    <row r="65" spans="23:31" x14ac:dyDescent="0.25">
      <c r="W65" s="167">
        <v>42403</v>
      </c>
      <c r="X65" s="43" t="s">
        <v>143</v>
      </c>
      <c r="Y65" s="43"/>
      <c r="Z65" s="43"/>
      <c r="AA65" s="43"/>
      <c r="AB65" s="105"/>
      <c r="AC65" s="43"/>
      <c r="AD65" s="2">
        <f t="shared" si="3"/>
        <v>0</v>
      </c>
      <c r="AE65" s="148">
        <f t="shared" si="4"/>
        <v>-1</v>
      </c>
    </row>
    <row r="66" spans="23:31" x14ac:dyDescent="0.25">
      <c r="W66" s="167">
        <v>42402</v>
      </c>
      <c r="X66" s="43">
        <v>69.13</v>
      </c>
      <c r="Y66" s="43">
        <v>69.510000000000005</v>
      </c>
      <c r="Z66" s="43">
        <v>66.459999999999994</v>
      </c>
      <c r="AA66" s="43">
        <v>66.599999999999994</v>
      </c>
      <c r="AB66" s="105">
        <v>1426000</v>
      </c>
      <c r="AC66" s="43">
        <v>66.010000000000005</v>
      </c>
      <c r="AD66" s="2">
        <f t="shared" si="3"/>
        <v>3.0500000000000114</v>
      </c>
      <c r="AE66" s="148">
        <f t="shared" si="4"/>
        <v>-5.1171481960615051E-2</v>
      </c>
    </row>
    <row r="67" spans="23:31" x14ac:dyDescent="0.25">
      <c r="W67" s="167">
        <v>42401</v>
      </c>
      <c r="X67" s="43">
        <v>70.16</v>
      </c>
      <c r="Y67" s="43">
        <v>70.55</v>
      </c>
      <c r="Z67" s="43">
        <v>69</v>
      </c>
      <c r="AA67" s="43">
        <v>70.19</v>
      </c>
      <c r="AB67" s="105">
        <v>1468600</v>
      </c>
      <c r="AC67" s="43">
        <v>69.569999999999993</v>
      </c>
      <c r="AD67" s="2">
        <f t="shared" ref="AD67:AD68" si="6">Y67-Z67</f>
        <v>1.5499999999999972</v>
      </c>
      <c r="AE67" s="148">
        <f t="shared" ref="AE67" si="7">AC67/AC68-1</f>
        <v>-4.4361763022324752E-3</v>
      </c>
    </row>
    <row r="68" spans="23:31" x14ac:dyDescent="0.25">
      <c r="W68" s="167">
        <v>42398</v>
      </c>
      <c r="X68" s="43">
        <v>70.8</v>
      </c>
      <c r="Y68" s="43">
        <v>71.47</v>
      </c>
      <c r="Z68" s="43">
        <v>70.040000000000006</v>
      </c>
      <c r="AA68" s="43">
        <v>70.5</v>
      </c>
      <c r="AB68" s="105">
        <v>2058000</v>
      </c>
      <c r="AC68" s="43">
        <v>69.88</v>
      </c>
      <c r="AD68" s="2">
        <f t="shared" si="6"/>
        <v>1.4299999999999926</v>
      </c>
      <c r="AE68" s="148" t="e">
        <f>AC68/AC69-1</f>
        <v>#DIV/0!</v>
      </c>
    </row>
    <row r="69" spans="23:31" x14ac:dyDescent="0.25">
      <c r="W69" s="167" t="s">
        <v>124</v>
      </c>
      <c r="X69" s="43"/>
      <c r="Y69" s="43"/>
      <c r="Z69" s="43"/>
      <c r="AA69" s="43"/>
      <c r="AB69" s="105"/>
      <c r="AC69" s="43"/>
      <c r="AD69" s="2">
        <f>Y69-Z69</f>
        <v>0</v>
      </c>
      <c r="AE69" s="148" t="e">
        <f>AC69/AC70-1</f>
        <v>#DIV/0!</v>
      </c>
    </row>
  </sheetData>
  <conditionalFormatting sqref="Q7">
    <cfRule type="expression" dxfId="179" priority="32">
      <formula>Q7&gt;0</formula>
    </cfRule>
    <cfRule type="expression" dxfId="178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77" priority="21">
      <formula>F20&gt;0</formula>
    </cfRule>
    <cfRule type="expression" dxfId="176" priority="22">
      <formula>F20&lt;0</formula>
    </cfRule>
  </conditionalFormatting>
  <conditionalFormatting sqref="H17:H23">
    <cfRule type="expression" dxfId="175" priority="15">
      <formula>H17&gt;0</formula>
    </cfRule>
    <cfRule type="expression" dxfId="174" priority="16">
      <formula>H17&lt;0</formula>
    </cfRule>
  </conditionalFormatting>
  <conditionalFormatting sqref="F17:F19">
    <cfRule type="expression" dxfId="173" priority="1">
      <formula>F17&gt;0</formula>
    </cfRule>
    <cfRule type="expression" dxfId="172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171</v>
      </c>
      <c r="AJ1" s="13" t="s">
        <v>172</v>
      </c>
      <c r="AK1" s="13" t="s">
        <v>173</v>
      </c>
      <c r="AL1" s="13" t="s">
        <v>174</v>
      </c>
      <c r="AO1" s="13" t="s">
        <v>175</v>
      </c>
      <c r="AP1" s="13" t="s">
        <v>59</v>
      </c>
      <c r="AQ1" s="13" t="s">
        <v>177</v>
      </c>
    </row>
    <row r="2" spans="1:43" x14ac:dyDescent="0.25">
      <c r="A2" s="6" t="s">
        <v>35</v>
      </c>
      <c r="B2" s="1">
        <v>42166</v>
      </c>
      <c r="C2" s="7">
        <v>10</v>
      </c>
      <c r="D2" s="47">
        <v>55.7</v>
      </c>
      <c r="E2" s="47">
        <v>0</v>
      </c>
      <c r="F2" s="47">
        <f t="shared" ref="F2:F11" si="0">C2*D2+E2</f>
        <v>557</v>
      </c>
      <c r="G2" s="1">
        <v>42208</v>
      </c>
      <c r="H2" s="7">
        <v>10</v>
      </c>
      <c r="I2" s="47">
        <v>56</v>
      </c>
      <c r="J2" s="47">
        <v>0.01</v>
      </c>
      <c r="K2" s="47">
        <f t="shared" ref="K2:K19" si="1">H2*I2-J2</f>
        <v>559.99</v>
      </c>
      <c r="O2" s="13" t="s">
        <v>57</v>
      </c>
      <c r="Q2">
        <f>C35-H35</f>
        <v>130</v>
      </c>
      <c r="T2" s="1"/>
      <c r="W2" s="143">
        <v>42493</v>
      </c>
      <c r="X2" s="12">
        <v>29.8</v>
      </c>
      <c r="Y2" s="12">
        <v>29.95</v>
      </c>
      <c r="Z2" s="12">
        <v>26.28</v>
      </c>
      <c r="AA2" s="12">
        <v>26.45</v>
      </c>
      <c r="AB2" s="105">
        <v>8300700</v>
      </c>
      <c r="AC2" s="12">
        <v>26.45</v>
      </c>
      <c r="AD2" s="2">
        <f>Y2-Z2</f>
        <v>3.6699999999999982</v>
      </c>
      <c r="AE2" s="148">
        <f>AC2/AC3-1</f>
        <v>-0.10490693739424706</v>
      </c>
      <c r="AP2" t="s">
        <v>176</v>
      </c>
    </row>
    <row r="3" spans="1:43" x14ac:dyDescent="0.25">
      <c r="A3" s="26" t="s">
        <v>71</v>
      </c>
      <c r="B3" s="1">
        <v>42205</v>
      </c>
      <c r="C3" s="7">
        <v>10</v>
      </c>
      <c r="D3" s="47">
        <v>52.6</v>
      </c>
      <c r="E3" s="47">
        <v>0</v>
      </c>
      <c r="F3" s="47">
        <f t="shared" si="0"/>
        <v>526</v>
      </c>
      <c r="G3" s="1">
        <v>42234</v>
      </c>
      <c r="H3" s="7">
        <v>25</v>
      </c>
      <c r="I3" s="47">
        <v>50.88</v>
      </c>
      <c r="J3" s="47">
        <v>0.02</v>
      </c>
      <c r="K3" s="47">
        <f t="shared" si="1"/>
        <v>1271.98</v>
      </c>
      <c r="O3" s="13" t="s">
        <v>58</v>
      </c>
      <c r="Q3" s="90">
        <f>IF(Q2=0, Q4, (F35-K35)/Q2)</f>
        <v>27.882153846153791</v>
      </c>
      <c r="W3" s="143">
        <v>42492</v>
      </c>
      <c r="X3" s="12">
        <v>30.05</v>
      </c>
      <c r="Y3" s="12">
        <v>30.25</v>
      </c>
      <c r="Z3" s="12">
        <v>28.35</v>
      </c>
      <c r="AA3" s="12">
        <v>29.55</v>
      </c>
      <c r="AB3" s="105">
        <v>4675500</v>
      </c>
      <c r="AC3" s="12">
        <v>29.55</v>
      </c>
      <c r="AD3" s="2">
        <f t="shared" ref="AD3:AD66" si="2">Y3-Z3</f>
        <v>1.8999999999999986</v>
      </c>
      <c r="AE3" s="148">
        <f t="shared" ref="AE3:AE66" si="3">AC3/AC4-1</f>
        <v>-2.5395778364116106E-2</v>
      </c>
      <c r="AI3" t="s">
        <v>184</v>
      </c>
      <c r="AJ3">
        <v>150</v>
      </c>
      <c r="AK3">
        <v>30.21</v>
      </c>
      <c r="AL3" s="260">
        <v>4531.5</v>
      </c>
      <c r="AO3" s="260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7">
        <v>50.9</v>
      </c>
      <c r="E4" s="47">
        <v>0</v>
      </c>
      <c r="F4" s="47">
        <f t="shared" si="0"/>
        <v>763.5</v>
      </c>
      <c r="G4" s="1">
        <v>42314</v>
      </c>
      <c r="H4" s="92">
        <v>150</v>
      </c>
      <c r="I4" s="47">
        <v>31.5</v>
      </c>
      <c r="J4" s="47">
        <v>0.09</v>
      </c>
      <c r="K4" s="47">
        <f t="shared" si="1"/>
        <v>4724.91</v>
      </c>
      <c r="O4" s="13" t="s">
        <v>66</v>
      </c>
      <c r="Q4" s="59">
        <v>26.45</v>
      </c>
      <c r="T4" s="1"/>
      <c r="W4" s="143">
        <v>42489</v>
      </c>
      <c r="X4" s="12">
        <v>32.68</v>
      </c>
      <c r="Y4" s="12">
        <v>33.15</v>
      </c>
      <c r="Z4" s="12">
        <v>29.4</v>
      </c>
      <c r="AA4" s="12">
        <v>30.32</v>
      </c>
      <c r="AB4" s="105">
        <v>6037000</v>
      </c>
      <c r="AC4" s="12">
        <v>30.32</v>
      </c>
      <c r="AD4" s="2">
        <f t="shared" si="2"/>
        <v>3.75</v>
      </c>
      <c r="AE4" s="148">
        <f t="shared" si="3"/>
        <v>-5.9553349875930528E-2</v>
      </c>
      <c r="AI4" t="s">
        <v>185</v>
      </c>
      <c r="AJ4">
        <v>-150</v>
      </c>
      <c r="AK4" t="s">
        <v>180</v>
      </c>
      <c r="AL4" t="s">
        <v>180</v>
      </c>
      <c r="AO4" s="260">
        <v>-4582.42</v>
      </c>
      <c r="AP4" t="s">
        <v>180</v>
      </c>
      <c r="AQ4" t="s">
        <v>180</v>
      </c>
    </row>
    <row r="5" spans="1:43" x14ac:dyDescent="0.25">
      <c r="B5" s="1">
        <v>42233</v>
      </c>
      <c r="C5" s="7">
        <v>15</v>
      </c>
      <c r="D5" s="47">
        <v>46.8</v>
      </c>
      <c r="E5" s="47">
        <v>0</v>
      </c>
      <c r="F5" s="47">
        <f t="shared" si="0"/>
        <v>702</v>
      </c>
      <c r="G5" s="1">
        <v>42317</v>
      </c>
      <c r="H5" s="92">
        <v>150</v>
      </c>
      <c r="I5" s="47">
        <v>31.5</v>
      </c>
      <c r="J5" s="47">
        <v>0.09</v>
      </c>
      <c r="K5" s="47">
        <f t="shared" si="1"/>
        <v>4724.91</v>
      </c>
      <c r="O5" s="13" t="s">
        <v>67</v>
      </c>
      <c r="Q5" s="3">
        <f>Q4*Q2</f>
        <v>3438.5</v>
      </c>
      <c r="W5" s="143">
        <v>42488</v>
      </c>
      <c r="X5" s="12">
        <v>32.99</v>
      </c>
      <c r="Y5" s="12">
        <v>34.17</v>
      </c>
      <c r="Z5" s="12">
        <v>32</v>
      </c>
      <c r="AA5" s="12">
        <v>32.24</v>
      </c>
      <c r="AB5" s="105">
        <v>3251600</v>
      </c>
      <c r="AC5" s="12">
        <v>32.24</v>
      </c>
      <c r="AD5" s="2">
        <f t="shared" si="2"/>
        <v>2.1700000000000017</v>
      </c>
      <c r="AE5" s="148">
        <f t="shared" si="3"/>
        <v>-3.212248574001797E-2</v>
      </c>
      <c r="AI5" t="s">
        <v>188</v>
      </c>
      <c r="AJ5">
        <v>150</v>
      </c>
      <c r="AK5">
        <v>30.65</v>
      </c>
      <c r="AL5" s="260">
        <v>4597.5</v>
      </c>
      <c r="AO5" s="260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7">
        <v>47.45</v>
      </c>
      <c r="E6" s="47">
        <v>0</v>
      </c>
      <c r="F6" s="47">
        <f t="shared" si="0"/>
        <v>949</v>
      </c>
      <c r="G6" s="1">
        <v>42340</v>
      </c>
      <c r="H6" s="92">
        <v>150</v>
      </c>
      <c r="I6" s="47">
        <v>30.55</v>
      </c>
      <c r="J6" s="47">
        <v>0.08</v>
      </c>
      <c r="K6" s="47">
        <f t="shared" si="1"/>
        <v>4582.42</v>
      </c>
      <c r="O6" s="13" t="s">
        <v>64</v>
      </c>
      <c r="Q6" s="2">
        <f>Q3*Q2</f>
        <v>3624.679999999993</v>
      </c>
      <c r="W6" s="143">
        <v>42487</v>
      </c>
      <c r="X6" s="12">
        <v>32.99</v>
      </c>
      <c r="Y6" s="12">
        <v>34.44</v>
      </c>
      <c r="Z6" s="12">
        <v>32.82</v>
      </c>
      <c r="AA6" s="12">
        <v>33.31</v>
      </c>
      <c r="AB6" s="105">
        <v>4894500</v>
      </c>
      <c r="AC6" s="12">
        <v>33.31</v>
      </c>
      <c r="AD6" s="2">
        <f t="shared" si="2"/>
        <v>1.6199999999999974</v>
      </c>
      <c r="AE6" s="148">
        <f t="shared" si="3"/>
        <v>9.3939393939395099E-3</v>
      </c>
      <c r="AI6" t="s">
        <v>182</v>
      </c>
      <c r="AJ6">
        <v>150</v>
      </c>
      <c r="AK6">
        <v>30.65</v>
      </c>
      <c r="AL6" s="260">
        <v>4597.5</v>
      </c>
      <c r="AO6" s="260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7">
        <v>44.3</v>
      </c>
      <c r="E7" s="47">
        <v>0</v>
      </c>
      <c r="F7" s="47">
        <f t="shared" si="0"/>
        <v>1550.5</v>
      </c>
      <c r="G7" s="1">
        <v>42342</v>
      </c>
      <c r="H7" s="92">
        <v>150</v>
      </c>
      <c r="I7" s="47">
        <v>30.45</v>
      </c>
      <c r="J7" s="47">
        <v>0.08</v>
      </c>
      <c r="K7" s="47">
        <f t="shared" si="1"/>
        <v>4567.42</v>
      </c>
      <c r="O7" s="13" t="s">
        <v>65</v>
      </c>
      <c r="Q7" s="2">
        <f>IF(Q2=0, K35-F35,Q5-Q6)</f>
        <v>-186.17999999999302</v>
      </c>
      <c r="R7" s="175"/>
      <c r="W7" s="143">
        <v>42486</v>
      </c>
      <c r="X7" s="12">
        <v>31.56</v>
      </c>
      <c r="Y7" s="12">
        <v>33.6</v>
      </c>
      <c r="Z7" s="12">
        <v>31.5</v>
      </c>
      <c r="AA7" s="12">
        <v>33</v>
      </c>
      <c r="AB7" s="105">
        <v>3681900</v>
      </c>
      <c r="AC7" s="12">
        <v>33</v>
      </c>
      <c r="AD7" s="2">
        <f t="shared" si="2"/>
        <v>2.1000000000000014</v>
      </c>
      <c r="AE7" s="148">
        <f t="shared" si="3"/>
        <v>5.8370750481077538E-2</v>
      </c>
      <c r="AI7" t="s">
        <v>189</v>
      </c>
      <c r="AJ7">
        <v>100</v>
      </c>
      <c r="AK7">
        <v>30.55</v>
      </c>
      <c r="AL7" s="260">
        <v>3054.64</v>
      </c>
      <c r="AO7" s="260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7">
        <v>41.35</v>
      </c>
      <c r="E8" s="47">
        <v>0</v>
      </c>
      <c r="F8" s="47">
        <f t="shared" si="0"/>
        <v>2894.5</v>
      </c>
      <c r="G8" s="1">
        <v>42345</v>
      </c>
      <c r="H8" s="92">
        <v>100</v>
      </c>
      <c r="I8" s="47">
        <v>34.5</v>
      </c>
      <c r="J8" s="47">
        <v>0.06</v>
      </c>
      <c r="K8" s="47">
        <f t="shared" si="1"/>
        <v>3449.94</v>
      </c>
      <c r="O8" s="13" t="s">
        <v>90</v>
      </c>
      <c r="Q8" s="148">
        <f>(Q4-Q3)/Q3</f>
        <v>-5.1364534248538721E-2</v>
      </c>
      <c r="W8" s="143">
        <v>42485</v>
      </c>
      <c r="X8" s="12">
        <v>33</v>
      </c>
      <c r="Y8" s="12">
        <v>33.94</v>
      </c>
      <c r="Z8" s="12">
        <v>30.71</v>
      </c>
      <c r="AA8" s="12">
        <v>31.18</v>
      </c>
      <c r="AB8" s="105">
        <v>6967000</v>
      </c>
      <c r="AC8" s="12">
        <v>31.18</v>
      </c>
      <c r="AD8" s="2">
        <f t="shared" si="2"/>
        <v>3.2299999999999969</v>
      </c>
      <c r="AE8" s="148">
        <f t="shared" si="3"/>
        <v>-6.4787042591481825E-2</v>
      </c>
      <c r="AI8" t="s">
        <v>181</v>
      </c>
      <c r="AJ8">
        <v>40</v>
      </c>
      <c r="AK8">
        <v>48.47</v>
      </c>
      <c r="AL8" s="260">
        <v>1938.69</v>
      </c>
      <c r="AO8" s="260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7">
        <v>40.229999999999997</v>
      </c>
      <c r="E9" s="47">
        <v>0</v>
      </c>
      <c r="F9" s="47">
        <f t="shared" si="0"/>
        <v>2413.7999999999997</v>
      </c>
      <c r="G9" s="1">
        <v>42356</v>
      </c>
      <c r="H9" s="92">
        <v>150</v>
      </c>
      <c r="I9" s="47">
        <v>43.25</v>
      </c>
      <c r="J9" s="47">
        <v>0.12</v>
      </c>
      <c r="K9" s="47">
        <f t="shared" si="1"/>
        <v>6487.38</v>
      </c>
      <c r="W9" s="143">
        <v>42482</v>
      </c>
      <c r="X9" s="12">
        <v>34.04</v>
      </c>
      <c r="Y9" s="12">
        <v>35.229999999999997</v>
      </c>
      <c r="Z9" s="12">
        <v>32.82</v>
      </c>
      <c r="AA9" s="12">
        <v>33.340000000000003</v>
      </c>
      <c r="AB9" s="105">
        <v>5521800</v>
      </c>
      <c r="AC9" s="12">
        <v>33.340000000000003</v>
      </c>
      <c r="AD9" s="2">
        <f t="shared" si="2"/>
        <v>2.4099999999999966</v>
      </c>
      <c r="AE9" s="148">
        <f t="shared" si="3"/>
        <v>-1.5648066135222738E-2</v>
      </c>
      <c r="AI9" t="s">
        <v>179</v>
      </c>
    </row>
    <row r="10" spans="1:43" x14ac:dyDescent="0.25">
      <c r="B10" s="1">
        <v>42300</v>
      </c>
      <c r="C10" s="7">
        <v>100</v>
      </c>
      <c r="D10" s="47">
        <v>39.57</v>
      </c>
      <c r="E10" s="47">
        <v>0</v>
      </c>
      <c r="F10" s="47">
        <f t="shared" si="0"/>
        <v>3957</v>
      </c>
      <c r="G10" s="1">
        <v>42359</v>
      </c>
      <c r="H10" s="92">
        <v>20</v>
      </c>
      <c r="I10" s="47">
        <v>51.05</v>
      </c>
      <c r="J10" s="47">
        <v>0.02</v>
      </c>
      <c r="K10" s="47">
        <f t="shared" si="1"/>
        <v>1020.98</v>
      </c>
      <c r="W10" s="143">
        <v>42481</v>
      </c>
      <c r="X10" s="12">
        <v>32.75</v>
      </c>
      <c r="Y10" s="12">
        <v>35</v>
      </c>
      <c r="Z10" s="12">
        <v>32.75</v>
      </c>
      <c r="AA10" s="12">
        <v>33.869999999999997</v>
      </c>
      <c r="AB10" s="105">
        <v>5887500</v>
      </c>
      <c r="AC10" s="12">
        <v>33.869999999999997</v>
      </c>
      <c r="AD10" s="2">
        <f t="shared" si="2"/>
        <v>2.25</v>
      </c>
      <c r="AE10" s="148">
        <f t="shared" si="3"/>
        <v>3.7366003062787145E-2</v>
      </c>
      <c r="AI10" t="s">
        <v>181</v>
      </c>
      <c r="AJ10">
        <v>30</v>
      </c>
      <c r="AK10">
        <v>55.87</v>
      </c>
      <c r="AL10" s="260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7">
        <v>100</v>
      </c>
      <c r="D11" s="47">
        <v>37.950000000000003</v>
      </c>
      <c r="E11" s="47">
        <v>0</v>
      </c>
      <c r="F11" s="47">
        <f t="shared" si="0"/>
        <v>3795.0000000000005</v>
      </c>
      <c r="G11" s="1">
        <v>42361</v>
      </c>
      <c r="H11" s="92">
        <v>30</v>
      </c>
      <c r="I11" s="47">
        <v>57.95</v>
      </c>
      <c r="J11" s="47">
        <v>0.03</v>
      </c>
      <c r="K11" s="47">
        <f t="shared" si="1"/>
        <v>1738.47</v>
      </c>
      <c r="W11" s="143">
        <v>42480</v>
      </c>
      <c r="X11" s="12">
        <v>30.4</v>
      </c>
      <c r="Y11" s="12">
        <v>34.35</v>
      </c>
      <c r="Z11" s="12">
        <v>30.3</v>
      </c>
      <c r="AA11" s="12">
        <v>32.65</v>
      </c>
      <c r="AB11" s="105">
        <v>9391200</v>
      </c>
      <c r="AC11" s="12">
        <v>32.65</v>
      </c>
      <c r="AD11" s="2">
        <f t="shared" si="2"/>
        <v>4.0500000000000007</v>
      </c>
      <c r="AE11" s="148">
        <f t="shared" si="3"/>
        <v>7.8269484808454415E-2</v>
      </c>
      <c r="AI11" t="s">
        <v>179</v>
      </c>
    </row>
    <row r="12" spans="1:43" x14ac:dyDescent="0.25">
      <c r="B12" s="1">
        <v>42311</v>
      </c>
      <c r="C12" s="7">
        <v>150</v>
      </c>
      <c r="D12" s="47">
        <v>30.5</v>
      </c>
      <c r="E12" s="47">
        <v>6.95</v>
      </c>
      <c r="F12" s="47">
        <f t="shared" ref="F12:F24" si="4">C12*D12+E12</f>
        <v>4581.95</v>
      </c>
      <c r="G12" s="1">
        <v>42426</v>
      </c>
      <c r="H12" s="92">
        <v>50</v>
      </c>
      <c r="I12" s="47">
        <v>19.149999999999999</v>
      </c>
      <c r="J12" s="47">
        <v>0.02</v>
      </c>
      <c r="K12" s="47">
        <f t="shared" si="1"/>
        <v>957.4799999999999</v>
      </c>
      <c r="W12" s="143">
        <v>42479</v>
      </c>
      <c r="X12" s="12">
        <v>30.61</v>
      </c>
      <c r="Y12" s="12">
        <v>30.85</v>
      </c>
      <c r="Z12" s="12">
        <v>29.76</v>
      </c>
      <c r="AA12" s="12">
        <v>30.28</v>
      </c>
      <c r="AB12" s="105">
        <v>3607900</v>
      </c>
      <c r="AC12" s="12">
        <v>30.28</v>
      </c>
      <c r="AD12" s="2">
        <f t="shared" si="2"/>
        <v>1.0899999999999999</v>
      </c>
      <c r="AE12" s="148">
        <f t="shared" si="3"/>
        <v>9.9173553719023033E-4</v>
      </c>
      <c r="AI12" t="s">
        <v>181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7">
        <v>30.65</v>
      </c>
      <c r="E13" s="47">
        <v>0</v>
      </c>
      <c r="F13" s="47">
        <f t="shared" si="4"/>
        <v>4597.5</v>
      </c>
      <c r="G13" s="1">
        <v>42430</v>
      </c>
      <c r="H13" s="92">
        <v>75</v>
      </c>
      <c r="I13" s="47">
        <v>18.350000000000001</v>
      </c>
      <c r="J13" s="47">
        <v>0.03</v>
      </c>
      <c r="K13" s="47">
        <f t="shared" si="1"/>
        <v>1376.22</v>
      </c>
      <c r="W13" s="143">
        <v>42478</v>
      </c>
      <c r="X13" s="12">
        <v>28.5</v>
      </c>
      <c r="Y13" s="12">
        <v>31.18</v>
      </c>
      <c r="Z13" s="12">
        <v>28.35</v>
      </c>
      <c r="AA13" s="12">
        <v>30.25</v>
      </c>
      <c r="AB13" s="105">
        <v>4974500</v>
      </c>
      <c r="AC13" s="12">
        <v>30.25</v>
      </c>
      <c r="AD13" s="2">
        <f t="shared" si="2"/>
        <v>2.8299999999999983</v>
      </c>
      <c r="AE13" s="148">
        <f t="shared" si="3"/>
        <v>4.1666666666666741E-2</v>
      </c>
      <c r="AI13" t="s">
        <v>179</v>
      </c>
    </row>
    <row r="14" spans="1:43" x14ac:dyDescent="0.25">
      <c r="B14" s="1">
        <v>42317</v>
      </c>
      <c r="C14" s="7">
        <v>150</v>
      </c>
      <c r="D14" s="47">
        <v>30.65</v>
      </c>
      <c r="E14" s="47">
        <v>0</v>
      </c>
      <c r="F14" s="47">
        <f t="shared" si="4"/>
        <v>4597.5</v>
      </c>
      <c r="G14" s="1">
        <v>42432</v>
      </c>
      <c r="H14" s="92">
        <v>50</v>
      </c>
      <c r="I14" s="47">
        <v>20.67</v>
      </c>
      <c r="J14" s="47">
        <v>0.02</v>
      </c>
      <c r="K14" s="47">
        <f t="shared" si="1"/>
        <v>1033.48</v>
      </c>
      <c r="W14" s="143">
        <v>42475</v>
      </c>
      <c r="X14" s="12">
        <v>29.05</v>
      </c>
      <c r="Y14" s="12">
        <v>29.38</v>
      </c>
      <c r="Z14" s="12">
        <v>28.63</v>
      </c>
      <c r="AA14" s="12">
        <v>29.04</v>
      </c>
      <c r="AB14" s="105">
        <v>2297700</v>
      </c>
      <c r="AC14" s="12">
        <v>29.04</v>
      </c>
      <c r="AD14" s="2">
        <f t="shared" si="2"/>
        <v>0.75</v>
      </c>
      <c r="AE14" s="148">
        <f t="shared" si="3"/>
        <v>-8.5353362922498954E-3</v>
      </c>
      <c r="AI14" t="s">
        <v>190</v>
      </c>
      <c r="AJ14">
        <v>20</v>
      </c>
      <c r="AK14">
        <v>58.82</v>
      </c>
      <c r="AL14" s="260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7">
        <v>30.21</v>
      </c>
      <c r="E15" s="47">
        <v>0</v>
      </c>
      <c r="F15" s="47">
        <f t="shared" si="4"/>
        <v>4531.5</v>
      </c>
      <c r="G15" s="1">
        <v>42437</v>
      </c>
      <c r="H15" s="92">
        <v>25</v>
      </c>
      <c r="I15" s="47">
        <v>26.85</v>
      </c>
      <c r="J15" s="47">
        <v>0.01</v>
      </c>
      <c r="K15" s="47">
        <f t="shared" si="1"/>
        <v>671.24</v>
      </c>
      <c r="W15" s="143">
        <v>42474</v>
      </c>
      <c r="X15" s="12">
        <v>29.5</v>
      </c>
      <c r="Y15" s="12">
        <v>29.67</v>
      </c>
      <c r="Z15" s="12">
        <v>29</v>
      </c>
      <c r="AA15" s="12">
        <v>29.29</v>
      </c>
      <c r="AB15" s="105">
        <v>2416800</v>
      </c>
      <c r="AC15" s="12">
        <v>29.29</v>
      </c>
      <c r="AD15" s="2">
        <f t="shared" si="2"/>
        <v>0.67000000000000171</v>
      </c>
      <c r="AE15" s="148">
        <f t="shared" si="3"/>
        <v>-3.0633083730429167E-3</v>
      </c>
      <c r="AI15" t="s">
        <v>179</v>
      </c>
    </row>
    <row r="16" spans="1:43" x14ac:dyDescent="0.25">
      <c r="B16" s="1">
        <v>42408</v>
      </c>
      <c r="C16" s="7">
        <v>25</v>
      </c>
      <c r="D16" s="47">
        <v>26.59</v>
      </c>
      <c r="E16" s="47">
        <v>0</v>
      </c>
      <c r="F16" s="47">
        <f t="shared" si="4"/>
        <v>664.75</v>
      </c>
      <c r="G16" s="1">
        <v>42466</v>
      </c>
      <c r="H16" s="92">
        <v>30</v>
      </c>
      <c r="I16" s="47">
        <v>28.08</v>
      </c>
      <c r="J16" s="47">
        <v>0.02</v>
      </c>
      <c r="K16" s="47">
        <f t="shared" si="1"/>
        <v>842.38</v>
      </c>
      <c r="W16" s="143">
        <v>42473</v>
      </c>
      <c r="X16" s="12">
        <v>29.46</v>
      </c>
      <c r="Y16" s="12">
        <v>29.64</v>
      </c>
      <c r="Z16" s="12">
        <v>28.34</v>
      </c>
      <c r="AA16" s="12">
        <v>29.38</v>
      </c>
      <c r="AB16" s="105">
        <v>4663400</v>
      </c>
      <c r="AC16" s="12">
        <v>29.38</v>
      </c>
      <c r="AD16" s="2">
        <f t="shared" si="2"/>
        <v>1.3000000000000007</v>
      </c>
      <c r="AE16" s="148">
        <f t="shared" si="3"/>
        <v>-1.6989466530751285E-3</v>
      </c>
      <c r="AI16" t="s">
        <v>190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2:43" x14ac:dyDescent="0.25">
      <c r="B17" s="1">
        <v>42423</v>
      </c>
      <c r="C17" s="7">
        <v>50</v>
      </c>
      <c r="D17" s="47">
        <v>18.149999999999999</v>
      </c>
      <c r="E17" s="47">
        <v>0</v>
      </c>
      <c r="F17" s="47">
        <f t="shared" si="4"/>
        <v>907.49999999999989</v>
      </c>
      <c r="G17" s="1">
        <v>42471</v>
      </c>
      <c r="H17" s="92">
        <v>30</v>
      </c>
      <c r="I17" s="47">
        <v>29.37</v>
      </c>
      <c r="J17" s="47">
        <v>0.02</v>
      </c>
      <c r="K17" s="47">
        <f t="shared" si="1"/>
        <v>881.08</v>
      </c>
      <c r="W17" s="143">
        <v>42472</v>
      </c>
      <c r="X17" s="12">
        <v>28.82</v>
      </c>
      <c r="Y17" s="12">
        <v>29.6</v>
      </c>
      <c r="Z17" s="12">
        <v>28.26</v>
      </c>
      <c r="AA17" s="12">
        <v>29.43</v>
      </c>
      <c r="AB17" s="105">
        <v>3063200</v>
      </c>
      <c r="AC17" s="12">
        <v>29.43</v>
      </c>
      <c r="AD17" s="2">
        <f t="shared" si="2"/>
        <v>1.3399999999999999</v>
      </c>
      <c r="AE17" s="148">
        <f t="shared" si="3"/>
        <v>4.0664780763790542E-2</v>
      </c>
      <c r="AI17" t="s">
        <v>179</v>
      </c>
    </row>
    <row r="18" spans="2:43" x14ac:dyDescent="0.25">
      <c r="B18" s="1">
        <v>42426</v>
      </c>
      <c r="C18" s="7">
        <v>50</v>
      </c>
      <c r="D18" s="47">
        <v>18.7</v>
      </c>
      <c r="E18" s="47">
        <v>0</v>
      </c>
      <c r="F18" s="47">
        <f t="shared" si="4"/>
        <v>935</v>
      </c>
      <c r="G18" s="1">
        <v>42480</v>
      </c>
      <c r="H18" s="92">
        <v>100</v>
      </c>
      <c r="I18" s="47">
        <v>31.79</v>
      </c>
      <c r="J18" s="47">
        <v>7.0000000000000007E-2</v>
      </c>
      <c r="K18" s="47">
        <f t="shared" si="1"/>
        <v>3178.93</v>
      </c>
      <c r="W18" s="143">
        <v>42471</v>
      </c>
      <c r="X18" s="12">
        <v>28.95</v>
      </c>
      <c r="Y18" s="12">
        <v>29.45</v>
      </c>
      <c r="Z18" s="12">
        <v>28.1</v>
      </c>
      <c r="AA18" s="12">
        <v>28.28</v>
      </c>
      <c r="AB18" s="105">
        <v>4028100</v>
      </c>
      <c r="AC18" s="12">
        <v>28.28</v>
      </c>
      <c r="AD18" s="2">
        <f t="shared" si="2"/>
        <v>1.3499999999999979</v>
      </c>
      <c r="AE18" s="148">
        <f t="shared" si="3"/>
        <v>1.0360843158270905E-2</v>
      </c>
      <c r="AI18" t="s">
        <v>186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2:43" x14ac:dyDescent="0.25">
      <c r="B19" s="1">
        <v>42430</v>
      </c>
      <c r="C19" s="7">
        <v>75</v>
      </c>
      <c r="D19" s="47">
        <v>17.989999999999998</v>
      </c>
      <c r="E19" s="47">
        <v>0</v>
      </c>
      <c r="F19" s="47">
        <f t="shared" si="4"/>
        <v>1349.2499999999998</v>
      </c>
      <c r="G19" s="1">
        <v>42486</v>
      </c>
      <c r="H19" s="92">
        <v>60</v>
      </c>
      <c r="I19" s="47">
        <v>32.5</v>
      </c>
      <c r="J19" s="47">
        <v>0.04</v>
      </c>
      <c r="K19" s="47">
        <f t="shared" si="1"/>
        <v>1949.96</v>
      </c>
      <c r="W19" s="143">
        <v>42468</v>
      </c>
      <c r="X19" s="12">
        <v>28.06</v>
      </c>
      <c r="Y19" s="12">
        <v>29.43</v>
      </c>
      <c r="Z19" s="12">
        <v>27.7</v>
      </c>
      <c r="AA19" s="12">
        <v>27.99</v>
      </c>
      <c r="AB19" s="105">
        <v>6069800</v>
      </c>
      <c r="AC19" s="12">
        <v>27.99</v>
      </c>
      <c r="AD19" s="2">
        <f t="shared" si="2"/>
        <v>1.7300000000000004</v>
      </c>
      <c r="AE19" s="148">
        <f t="shared" si="3"/>
        <v>3.6666666666666625E-2</v>
      </c>
      <c r="AI19" t="s">
        <v>179</v>
      </c>
    </row>
    <row r="20" spans="2:43" x14ac:dyDescent="0.25">
      <c r="B20" s="1">
        <v>42451</v>
      </c>
      <c r="C20" s="7">
        <v>30</v>
      </c>
      <c r="D20" s="47">
        <v>25.08</v>
      </c>
      <c r="E20" s="47">
        <v>0</v>
      </c>
      <c r="F20" s="47">
        <f t="shared" si="4"/>
        <v>752.4</v>
      </c>
      <c r="H20" s="198"/>
      <c r="I20" s="3"/>
      <c r="J20" s="3"/>
      <c r="K20" s="3"/>
      <c r="W20" s="143">
        <v>42467</v>
      </c>
      <c r="X20" s="12">
        <v>28.45</v>
      </c>
      <c r="Y20" s="12">
        <v>28.9</v>
      </c>
      <c r="Z20" s="12">
        <v>26.2</v>
      </c>
      <c r="AA20" s="12">
        <v>27</v>
      </c>
      <c r="AB20" s="105">
        <v>3998300</v>
      </c>
      <c r="AC20" s="12">
        <v>27</v>
      </c>
      <c r="AD20" s="2">
        <f t="shared" si="2"/>
        <v>2.6999999999999993</v>
      </c>
      <c r="AE20" s="148">
        <f t="shared" si="3"/>
        <v>-3.5025017869907082E-2</v>
      </c>
      <c r="AI20" t="s">
        <v>187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2:43" x14ac:dyDescent="0.25">
      <c r="B21" s="1">
        <v>42471</v>
      </c>
      <c r="C21" s="7">
        <v>30</v>
      </c>
      <c r="D21" s="47">
        <v>28.67</v>
      </c>
      <c r="E21" s="47">
        <v>0</v>
      </c>
      <c r="F21" s="47">
        <f t="shared" si="4"/>
        <v>860.1</v>
      </c>
      <c r="W21" s="143">
        <v>42466</v>
      </c>
      <c r="X21" s="12">
        <v>26.75</v>
      </c>
      <c r="Y21" s="12">
        <v>29.24</v>
      </c>
      <c r="Z21" s="12">
        <v>26.6</v>
      </c>
      <c r="AA21" s="12">
        <v>27.98</v>
      </c>
      <c r="AB21" s="105">
        <v>5710200</v>
      </c>
      <c r="AC21" s="12">
        <v>27.98</v>
      </c>
      <c r="AD21" s="2">
        <f t="shared" si="2"/>
        <v>2.639999999999997</v>
      </c>
      <c r="AE21" s="148">
        <f t="shared" si="3"/>
        <v>4.676393565282444E-2</v>
      </c>
      <c r="AI21" t="s">
        <v>179</v>
      </c>
    </row>
    <row r="22" spans="2:43" x14ac:dyDescent="0.25">
      <c r="B22" s="1">
        <v>42485</v>
      </c>
      <c r="C22" s="4">
        <v>100</v>
      </c>
      <c r="D22" s="3">
        <v>31.25</v>
      </c>
      <c r="E22" s="3">
        <v>0</v>
      </c>
      <c r="F22" s="3">
        <f t="shared" si="4"/>
        <v>3125</v>
      </c>
      <c r="W22" s="143">
        <v>42465</v>
      </c>
      <c r="X22" s="12">
        <v>24.67</v>
      </c>
      <c r="Y22" s="12">
        <v>27.25</v>
      </c>
      <c r="Z22" s="12">
        <v>24.5</v>
      </c>
      <c r="AA22" s="12">
        <v>26.73</v>
      </c>
      <c r="AB22" s="105">
        <v>4108100</v>
      </c>
      <c r="AC22" s="12">
        <v>26.73</v>
      </c>
      <c r="AD22" s="2">
        <f t="shared" si="2"/>
        <v>2.75</v>
      </c>
      <c r="AE22" s="148">
        <f t="shared" si="3"/>
        <v>6.9199999999999928E-2</v>
      </c>
      <c r="AI22" t="s">
        <v>187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2:43" x14ac:dyDescent="0.25">
      <c r="B23" s="1">
        <v>42489</v>
      </c>
      <c r="C23" s="7">
        <v>60</v>
      </c>
      <c r="D23" s="47">
        <v>30.51</v>
      </c>
      <c r="E23" s="47">
        <v>0</v>
      </c>
      <c r="F23" s="47">
        <f t="shared" si="4"/>
        <v>1830.6000000000001</v>
      </c>
      <c r="W23" s="143">
        <v>42464</v>
      </c>
      <c r="X23" s="12">
        <v>24.5</v>
      </c>
      <c r="Y23" s="12">
        <v>25.38</v>
      </c>
      <c r="Z23" s="12">
        <v>24.5</v>
      </c>
      <c r="AA23" s="12">
        <v>25</v>
      </c>
      <c r="AB23" s="105">
        <v>2486700</v>
      </c>
      <c r="AC23" s="12">
        <v>25</v>
      </c>
      <c r="AD23" s="2">
        <f t="shared" si="2"/>
        <v>0.87999999999999901</v>
      </c>
      <c r="AE23" s="148">
        <f t="shared" si="3"/>
        <v>2.9654036243822013E-2</v>
      </c>
      <c r="AI23" t="s">
        <v>179</v>
      </c>
    </row>
    <row r="24" spans="2:43" x14ac:dyDescent="0.25">
      <c r="B24" s="1">
        <v>42493</v>
      </c>
      <c r="C24" s="4">
        <v>30</v>
      </c>
      <c r="D24" s="2">
        <v>26.75</v>
      </c>
      <c r="E24" s="2">
        <v>0</v>
      </c>
      <c r="F24" s="2">
        <f t="shared" si="4"/>
        <v>802.5</v>
      </c>
      <c r="W24" s="143">
        <v>42461</v>
      </c>
      <c r="X24" s="12">
        <v>25.27</v>
      </c>
      <c r="Y24" s="12">
        <v>25.74</v>
      </c>
      <c r="Z24" s="12">
        <v>23.96</v>
      </c>
      <c r="AA24" s="12">
        <v>24.28</v>
      </c>
      <c r="AB24" s="105">
        <v>3570700</v>
      </c>
      <c r="AC24" s="12">
        <v>24.28</v>
      </c>
      <c r="AD24" s="2">
        <f t="shared" si="2"/>
        <v>1.7799999999999976</v>
      </c>
      <c r="AE24" s="148">
        <f t="shared" si="3"/>
        <v>-1.2205044751830596E-2</v>
      </c>
      <c r="AI24" t="s">
        <v>191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2:43" x14ac:dyDescent="0.25">
      <c r="W25" s="143">
        <v>42460</v>
      </c>
      <c r="X25" s="12">
        <v>23.34</v>
      </c>
      <c r="Y25" s="12">
        <v>25.11</v>
      </c>
      <c r="Z25" s="12">
        <v>23.32</v>
      </c>
      <c r="AA25" s="12">
        <v>24.58</v>
      </c>
      <c r="AB25" s="105">
        <v>3861200</v>
      </c>
      <c r="AC25" s="12">
        <v>24.58</v>
      </c>
      <c r="AD25" s="2">
        <f t="shared" si="2"/>
        <v>1.7899999999999991</v>
      </c>
      <c r="AE25" s="148">
        <f t="shared" si="3"/>
        <v>5.4483054483054572E-2</v>
      </c>
      <c r="AI25" t="s">
        <v>179</v>
      </c>
    </row>
    <row r="26" spans="2:43" x14ac:dyDescent="0.25">
      <c r="W26" s="143">
        <v>42459</v>
      </c>
      <c r="X26" s="12">
        <v>23</v>
      </c>
      <c r="Y26" s="12">
        <v>23.4</v>
      </c>
      <c r="Z26" s="12">
        <v>22.25</v>
      </c>
      <c r="AA26" s="12">
        <v>23.31</v>
      </c>
      <c r="AB26" s="105">
        <v>3192800</v>
      </c>
      <c r="AC26" s="12">
        <v>23.31</v>
      </c>
      <c r="AD26" s="2">
        <f t="shared" si="2"/>
        <v>1.1499999999999986</v>
      </c>
      <c r="AE26" s="148">
        <f t="shared" si="3"/>
        <v>3.7383177570093462E-2</v>
      </c>
    </row>
    <row r="27" spans="2:43" x14ac:dyDescent="0.25">
      <c r="W27" s="143">
        <v>42458</v>
      </c>
      <c r="X27" s="12">
        <v>21.16</v>
      </c>
      <c r="Y27" s="12">
        <v>22.74</v>
      </c>
      <c r="Z27" s="12">
        <v>21.01</v>
      </c>
      <c r="AA27" s="12">
        <v>22.47</v>
      </c>
      <c r="AB27" s="105">
        <v>2589400</v>
      </c>
      <c r="AC27" s="12">
        <v>22.47</v>
      </c>
      <c r="AD27" s="2">
        <f t="shared" si="2"/>
        <v>1.7299999999999969</v>
      </c>
      <c r="AE27" s="148">
        <f t="shared" si="3"/>
        <v>3.596127247579517E-2</v>
      </c>
    </row>
    <row r="28" spans="2:43" x14ac:dyDescent="0.25">
      <c r="W28" s="143">
        <v>42457</v>
      </c>
      <c r="X28" s="12">
        <v>22.22</v>
      </c>
      <c r="Y28" s="12">
        <v>22.44</v>
      </c>
      <c r="Z28" s="12">
        <v>21.49</v>
      </c>
      <c r="AA28" s="12">
        <v>21.69</v>
      </c>
      <c r="AB28" s="105">
        <v>2732400</v>
      </c>
      <c r="AC28" s="12">
        <v>21.69</v>
      </c>
      <c r="AD28" s="2">
        <f t="shared" si="2"/>
        <v>0.95000000000000284</v>
      </c>
      <c r="AE28" s="148">
        <f t="shared" si="3"/>
        <v>-2.3852385238523732E-2</v>
      </c>
    </row>
    <row r="29" spans="2:43" x14ac:dyDescent="0.25">
      <c r="W29" s="143">
        <v>42453</v>
      </c>
      <c r="X29" s="12">
        <v>21.8</v>
      </c>
      <c r="Y29" s="12">
        <v>23.3</v>
      </c>
      <c r="Z29" s="12">
        <v>21.25</v>
      </c>
      <c r="AA29" s="12">
        <v>22.22</v>
      </c>
      <c r="AB29" s="105">
        <v>3859300</v>
      </c>
      <c r="AC29" s="12">
        <v>22.22</v>
      </c>
      <c r="AD29" s="2">
        <f t="shared" si="2"/>
        <v>2.0500000000000007</v>
      </c>
      <c r="AE29" s="148">
        <f t="shared" si="3"/>
        <v>-6.2611806797853164E-3</v>
      </c>
    </row>
    <row r="30" spans="2:43" x14ac:dyDescent="0.25">
      <c r="W30" s="143">
        <v>42452</v>
      </c>
      <c r="X30" s="12">
        <v>24.5</v>
      </c>
      <c r="Y30" s="12">
        <v>24.96</v>
      </c>
      <c r="Z30" s="12">
        <v>22.05</v>
      </c>
      <c r="AA30" s="12">
        <v>22.36</v>
      </c>
      <c r="AB30" s="105">
        <v>7436500</v>
      </c>
      <c r="AC30" s="12">
        <v>22.36</v>
      </c>
      <c r="AD30" s="2">
        <f t="shared" si="2"/>
        <v>2.91</v>
      </c>
      <c r="AE30" s="148">
        <f t="shared" si="3"/>
        <v>-9.7295115058538606E-2</v>
      </c>
    </row>
    <row r="31" spans="2:43" x14ac:dyDescent="0.25">
      <c r="W31" s="143">
        <v>42451</v>
      </c>
      <c r="X31" s="12">
        <v>26.24</v>
      </c>
      <c r="Y31" s="12">
        <v>26.6</v>
      </c>
      <c r="Z31" s="12">
        <v>24.54</v>
      </c>
      <c r="AA31" s="12">
        <v>24.77</v>
      </c>
      <c r="AB31" s="105">
        <v>3806300</v>
      </c>
      <c r="AC31" s="12">
        <v>24.77</v>
      </c>
      <c r="AD31" s="2">
        <f t="shared" si="2"/>
        <v>2.0600000000000023</v>
      </c>
      <c r="AE31" s="148">
        <f t="shared" si="3"/>
        <v>-6.7394578313253017E-2</v>
      </c>
    </row>
    <row r="32" spans="2:43" x14ac:dyDescent="0.25">
      <c r="W32" s="143">
        <v>42450</v>
      </c>
      <c r="X32" s="12">
        <v>26.91</v>
      </c>
      <c r="Y32" s="12">
        <v>27.4</v>
      </c>
      <c r="Z32" s="12">
        <v>26.3</v>
      </c>
      <c r="AA32" s="12">
        <v>26.56</v>
      </c>
      <c r="AB32" s="105">
        <v>2341500</v>
      </c>
      <c r="AC32" s="12">
        <v>26.56</v>
      </c>
      <c r="AD32" s="2">
        <f t="shared" si="2"/>
        <v>1.0999999999999979</v>
      </c>
      <c r="AE32" s="148">
        <f t="shared" si="3"/>
        <v>-1.8477457501847705E-2</v>
      </c>
    </row>
    <row r="33" spans="1:31" x14ac:dyDescent="0.25">
      <c r="W33" s="143">
        <v>42447</v>
      </c>
      <c r="X33" s="12">
        <v>27.44</v>
      </c>
      <c r="Y33" s="12">
        <v>27.67</v>
      </c>
      <c r="Z33" s="12">
        <v>26.86</v>
      </c>
      <c r="AA33" s="12">
        <v>27.06</v>
      </c>
      <c r="AB33" s="105">
        <v>3498700</v>
      </c>
      <c r="AC33" s="12">
        <v>27.06</v>
      </c>
      <c r="AD33" s="2">
        <f t="shared" si="2"/>
        <v>0.81000000000000227</v>
      </c>
      <c r="AE33" s="148">
        <f t="shared" si="3"/>
        <v>1.1210762331838486E-2</v>
      </c>
    </row>
    <row r="34" spans="1:31" x14ac:dyDescent="0.25">
      <c r="W34" s="143">
        <v>42446</v>
      </c>
      <c r="X34" s="12">
        <v>27.26</v>
      </c>
      <c r="Y34" s="12">
        <v>27.45</v>
      </c>
      <c r="Z34" s="12">
        <v>25.75</v>
      </c>
      <c r="AA34" s="12">
        <v>26.76</v>
      </c>
      <c r="AB34" s="105">
        <v>3888100</v>
      </c>
      <c r="AC34" s="12">
        <v>26.76</v>
      </c>
      <c r="AD34" s="2">
        <f t="shared" si="2"/>
        <v>1.6999999999999993</v>
      </c>
      <c r="AE34" s="148">
        <f t="shared" si="3"/>
        <v>-1.8649757553150792E-3</v>
      </c>
    </row>
    <row r="35" spans="1:31" x14ac:dyDescent="0.25">
      <c r="A35" s="35" t="s">
        <v>81</v>
      </c>
      <c r="B35" s="16"/>
      <c r="C35" s="16">
        <f>SUM(C2:C34)</f>
        <v>1485</v>
      </c>
      <c r="D35" s="21"/>
      <c r="E35" s="21"/>
      <c r="F35" s="21">
        <f>SUM(F2:F34)</f>
        <v>47643.85</v>
      </c>
      <c r="G35" s="16"/>
      <c r="H35" s="16">
        <f>SUM(H2:H34)</f>
        <v>1355</v>
      </c>
      <c r="I35" s="21"/>
      <c r="J35" s="21"/>
      <c r="K35" s="21">
        <f>SUM(K2:K34)</f>
        <v>44019.170000000006</v>
      </c>
      <c r="L35" s="16"/>
      <c r="M35" s="16"/>
      <c r="W35" s="143">
        <v>42445</v>
      </c>
      <c r="X35" s="12">
        <v>27.14</v>
      </c>
      <c r="Y35" s="12">
        <v>27.73</v>
      </c>
      <c r="Z35" s="12">
        <v>26.4</v>
      </c>
      <c r="AA35" s="12">
        <v>26.81</v>
      </c>
      <c r="AB35" s="105">
        <v>2670700</v>
      </c>
      <c r="AC35" s="12">
        <v>26.81</v>
      </c>
      <c r="AD35" s="2">
        <f t="shared" si="2"/>
        <v>1.3300000000000018</v>
      </c>
      <c r="AE35" s="148">
        <f t="shared" si="3"/>
        <v>-2.0460358056266115E-2</v>
      </c>
    </row>
    <row r="36" spans="1:31" x14ac:dyDescent="0.25">
      <c r="W36" s="143">
        <v>42444</v>
      </c>
      <c r="X36" s="12">
        <v>27</v>
      </c>
      <c r="Y36" s="12">
        <v>28.29</v>
      </c>
      <c r="Z36" s="12">
        <v>26.5</v>
      </c>
      <c r="AA36" s="12">
        <v>27.37</v>
      </c>
      <c r="AB36" s="105">
        <v>4504300</v>
      </c>
      <c r="AC36" s="12">
        <v>27.37</v>
      </c>
      <c r="AD36" s="2">
        <f t="shared" si="2"/>
        <v>1.7899999999999991</v>
      </c>
      <c r="AE36" s="148">
        <f t="shared" si="3"/>
        <v>1.6338655774229549E-2</v>
      </c>
    </row>
    <row r="37" spans="1:31" x14ac:dyDescent="0.25">
      <c r="B37" s="209" t="s">
        <v>116</v>
      </c>
      <c r="C37" s="209" t="s">
        <v>159</v>
      </c>
      <c r="D37" s="210" t="s">
        <v>158</v>
      </c>
      <c r="E37" s="212" t="s">
        <v>160</v>
      </c>
      <c r="F37" s="213" t="s">
        <v>65</v>
      </c>
      <c r="G37" s="250" t="s">
        <v>164</v>
      </c>
      <c r="H37" s="213" t="s">
        <v>90</v>
      </c>
      <c r="I37" s="250" t="s">
        <v>170</v>
      </c>
      <c r="W37" s="143">
        <v>42443</v>
      </c>
      <c r="X37" s="12">
        <v>25.6</v>
      </c>
      <c r="Y37" s="12">
        <v>27.25</v>
      </c>
      <c r="Z37" s="12">
        <v>25.11</v>
      </c>
      <c r="AA37" s="12">
        <v>26.93</v>
      </c>
      <c r="AB37" s="105">
        <v>4023300</v>
      </c>
      <c r="AC37" s="12">
        <v>26.93</v>
      </c>
      <c r="AD37" s="2">
        <f t="shared" si="2"/>
        <v>2.1400000000000006</v>
      </c>
      <c r="AE37" s="148">
        <f t="shared" si="3"/>
        <v>4.8267808485792152E-2</v>
      </c>
    </row>
    <row r="38" spans="1:31" x14ac:dyDescent="0.25">
      <c r="B38" s="211">
        <v>42304</v>
      </c>
      <c r="C38" s="12">
        <v>400</v>
      </c>
      <c r="D38" s="220">
        <v>40.69</v>
      </c>
      <c r="E38" s="43">
        <v>37.96</v>
      </c>
      <c r="F38" s="43">
        <f>C38*(E38-D38)</f>
        <v>-1091.9999999999986</v>
      </c>
      <c r="G38" s="43">
        <f>D38*C38</f>
        <v>16276</v>
      </c>
      <c r="H38" s="257">
        <f>(E38-D38)/D38</f>
        <v>-6.7092651757188426E-2</v>
      </c>
      <c r="I38" s="43"/>
      <c r="W38" s="143">
        <v>42440</v>
      </c>
      <c r="X38" s="12">
        <v>26.18</v>
      </c>
      <c r="Y38" s="12">
        <v>26.41</v>
      </c>
      <c r="Z38" s="12">
        <v>25.39</v>
      </c>
      <c r="AA38" s="12">
        <v>25.69</v>
      </c>
      <c r="AB38" s="105">
        <v>3073700</v>
      </c>
      <c r="AC38" s="12">
        <v>25.69</v>
      </c>
      <c r="AD38" s="2">
        <f t="shared" si="2"/>
        <v>1.0199999999999996</v>
      </c>
      <c r="AE38" s="148">
        <f t="shared" si="3"/>
        <v>-1.759082217973218E-2</v>
      </c>
    </row>
    <row r="39" spans="1:31" x14ac:dyDescent="0.25">
      <c r="B39" s="211">
        <v>42306</v>
      </c>
      <c r="C39" s="12">
        <v>550</v>
      </c>
      <c r="D39" s="220">
        <v>37.92</v>
      </c>
      <c r="E39" s="43">
        <v>38.07</v>
      </c>
      <c r="F39" s="43">
        <f t="shared" ref="F39:F66" si="5">C39*(E39-D39)</f>
        <v>82.499999999999218</v>
      </c>
      <c r="G39" s="43">
        <f t="shared" ref="G39:G67" si="6">D39*C39</f>
        <v>20856</v>
      </c>
      <c r="H39" s="257">
        <f t="shared" ref="H39:H66" si="7">(E39-D39)/D39</f>
        <v>3.9556962025316077E-3</v>
      </c>
      <c r="I39" s="43"/>
      <c r="W39" s="143">
        <v>42439</v>
      </c>
      <c r="X39" s="12">
        <v>26.85</v>
      </c>
      <c r="Y39" s="12">
        <v>26.9</v>
      </c>
      <c r="Z39" s="12">
        <v>25.35</v>
      </c>
      <c r="AA39" s="12">
        <v>26.15</v>
      </c>
      <c r="AB39" s="105">
        <v>4566600</v>
      </c>
      <c r="AC39" s="12">
        <v>26.15</v>
      </c>
      <c r="AD39" s="2">
        <f t="shared" si="2"/>
        <v>1.5499999999999972</v>
      </c>
      <c r="AE39" s="148">
        <f t="shared" si="3"/>
        <v>-1.9083969465648609E-3</v>
      </c>
    </row>
    <row r="40" spans="1:31" x14ac:dyDescent="0.25">
      <c r="B40" s="211">
        <v>42309</v>
      </c>
      <c r="C40" s="12">
        <v>550</v>
      </c>
      <c r="D40" s="220">
        <v>37.92</v>
      </c>
      <c r="E40" s="43">
        <v>29.65</v>
      </c>
      <c r="F40" s="43">
        <f t="shared" si="5"/>
        <v>-4548.5000000000018</v>
      </c>
      <c r="G40" s="43">
        <f t="shared" si="6"/>
        <v>20856</v>
      </c>
      <c r="H40" s="257">
        <f t="shared" si="7"/>
        <v>-0.21809071729957813</v>
      </c>
      <c r="I40" s="43"/>
      <c r="W40" s="143">
        <v>42438</v>
      </c>
      <c r="X40" s="12">
        <v>25.47</v>
      </c>
      <c r="Y40" s="12">
        <v>26.75</v>
      </c>
      <c r="Z40" s="12">
        <v>25.15</v>
      </c>
      <c r="AA40" s="12">
        <v>26.2</v>
      </c>
      <c r="AB40" s="105">
        <v>5625600</v>
      </c>
      <c r="AC40" s="12">
        <v>26.2</v>
      </c>
      <c r="AD40" s="2">
        <f t="shared" si="2"/>
        <v>1.6000000000000014</v>
      </c>
      <c r="AE40" s="148">
        <f t="shared" si="3"/>
        <v>4.4657097288676173E-2</v>
      </c>
    </row>
    <row r="41" spans="1:31" x14ac:dyDescent="0.25">
      <c r="B41" s="211">
        <v>42311</v>
      </c>
      <c r="C41" s="12">
        <v>550</v>
      </c>
      <c r="D41" s="220">
        <v>37.69</v>
      </c>
      <c r="E41" s="43">
        <v>30.17</v>
      </c>
      <c r="F41" s="43">
        <f t="shared" si="5"/>
        <v>-4135.9999999999982</v>
      </c>
      <c r="G41" s="43">
        <f t="shared" si="6"/>
        <v>20729.5</v>
      </c>
      <c r="H41" s="257">
        <f t="shared" si="7"/>
        <v>-0.199522419739984</v>
      </c>
      <c r="I41" s="43"/>
      <c r="O41" s="37"/>
      <c r="W41" s="143">
        <v>42437</v>
      </c>
      <c r="X41" s="12">
        <v>25.97</v>
      </c>
      <c r="Y41" s="12">
        <v>26.9</v>
      </c>
      <c r="Z41" s="12">
        <v>24.38</v>
      </c>
      <c r="AA41" s="12">
        <v>25.08</v>
      </c>
      <c r="AB41" s="105">
        <v>9002700</v>
      </c>
      <c r="AC41" s="12">
        <v>25.08</v>
      </c>
      <c r="AD41" s="2">
        <f t="shared" si="2"/>
        <v>2.5199999999999996</v>
      </c>
      <c r="AE41" s="148">
        <f t="shared" si="3"/>
        <v>3.6792062835882433E-2</v>
      </c>
    </row>
    <row r="42" spans="1:31" ht="20.25" thickBot="1" x14ac:dyDescent="0.35">
      <c r="B42" s="211">
        <v>42312</v>
      </c>
      <c r="C42" s="12">
        <v>550</v>
      </c>
      <c r="D42" s="220">
        <v>37.46</v>
      </c>
      <c r="E42" s="43">
        <v>29.8</v>
      </c>
      <c r="F42" s="43">
        <f t="shared" si="5"/>
        <v>-4213</v>
      </c>
      <c r="G42" s="43">
        <f t="shared" si="6"/>
        <v>20603</v>
      </c>
      <c r="H42" s="257">
        <f t="shared" si="7"/>
        <v>-0.20448478376935397</v>
      </c>
      <c r="I42" s="43"/>
      <c r="O42" s="427" t="s">
        <v>78</v>
      </c>
      <c r="P42" s="427"/>
      <c r="Q42" s="37"/>
      <c r="T42" s="101" t="s">
        <v>115</v>
      </c>
      <c r="W42" s="143">
        <v>42436</v>
      </c>
      <c r="X42" s="12">
        <v>22.64</v>
      </c>
      <c r="Y42" s="12">
        <v>24.77</v>
      </c>
      <c r="Z42" s="12">
        <v>22.63</v>
      </c>
      <c r="AA42" s="12">
        <v>24.19</v>
      </c>
      <c r="AB42" s="105">
        <v>7431300</v>
      </c>
      <c r="AC42" s="12">
        <v>24.19</v>
      </c>
      <c r="AD42" s="2">
        <f t="shared" si="2"/>
        <v>2.1400000000000006</v>
      </c>
      <c r="AE42" s="148">
        <f t="shared" si="3"/>
        <v>8.0393032603841119E-2</v>
      </c>
    </row>
    <row r="43" spans="1:31" ht="15.75" thickTop="1" x14ac:dyDescent="0.25">
      <c r="B43" s="211">
        <v>42335</v>
      </c>
      <c r="C43" s="12">
        <v>550</v>
      </c>
      <c r="D43" s="220">
        <v>37.369999999999997</v>
      </c>
      <c r="E43" s="43">
        <v>29.87</v>
      </c>
      <c r="F43" s="43">
        <f t="shared" si="5"/>
        <v>-4124.9999999999982</v>
      </c>
      <c r="G43" s="43">
        <f t="shared" si="6"/>
        <v>20553.5</v>
      </c>
      <c r="H43" s="257">
        <f t="shared" si="7"/>
        <v>-0.20069574525020062</v>
      </c>
      <c r="I43" s="43"/>
      <c r="O43" s="93">
        <v>1.1399999999999999</v>
      </c>
      <c r="P43" s="93">
        <f t="shared" ref="P43:P51" si="8">O43*$Q$4</f>
        <v>30.152999999999995</v>
      </c>
      <c r="Q43" s="37"/>
      <c r="T43" s="138" t="s">
        <v>100</v>
      </c>
      <c r="U43" s="108">
        <v>29.55</v>
      </c>
      <c r="W43" s="143">
        <v>42433</v>
      </c>
      <c r="X43" s="12">
        <v>22.49</v>
      </c>
      <c r="Y43" s="12">
        <v>25</v>
      </c>
      <c r="Z43" s="12">
        <v>21.4</v>
      </c>
      <c r="AA43" s="12">
        <v>22.39</v>
      </c>
      <c r="AB43" s="105">
        <v>10777100</v>
      </c>
      <c r="AC43" s="12">
        <v>22.39</v>
      </c>
      <c r="AD43" s="2">
        <f t="shared" si="2"/>
        <v>3.6000000000000014</v>
      </c>
      <c r="AE43" s="148">
        <f t="shared" si="3"/>
        <v>-4.4464206313916677E-3</v>
      </c>
    </row>
    <row r="44" spans="1:31" x14ac:dyDescent="0.25">
      <c r="B44" s="211">
        <v>42339</v>
      </c>
      <c r="C44" s="12">
        <v>400</v>
      </c>
      <c r="D44" s="220">
        <v>39.96</v>
      </c>
      <c r="E44" s="43">
        <v>31.39</v>
      </c>
      <c r="F44" s="43">
        <f t="shared" si="5"/>
        <v>-3428</v>
      </c>
      <c r="G44" s="43">
        <f t="shared" si="6"/>
        <v>15984</v>
      </c>
      <c r="H44" s="257">
        <f t="shared" si="7"/>
        <v>-0.21446446446446446</v>
      </c>
      <c r="I44" s="43"/>
      <c r="O44" s="93">
        <v>1.1299999999999999</v>
      </c>
      <c r="P44" s="93">
        <f t="shared" si="8"/>
        <v>29.888499999999997</v>
      </c>
      <c r="Q44" s="37"/>
      <c r="T44" s="103" t="s">
        <v>101</v>
      </c>
      <c r="U44" s="98">
        <v>29.8</v>
      </c>
      <c r="W44" s="143">
        <v>42432</v>
      </c>
      <c r="X44" s="12">
        <v>19.850000000000001</v>
      </c>
      <c r="Y44" s="12">
        <v>23.84</v>
      </c>
      <c r="Z44" s="12">
        <v>19.23</v>
      </c>
      <c r="AA44" s="12">
        <v>22.49</v>
      </c>
      <c r="AB44" s="105">
        <v>13459400</v>
      </c>
      <c r="AC44" s="12">
        <v>22.49</v>
      </c>
      <c r="AD44" s="2">
        <f t="shared" si="2"/>
        <v>4.6099999999999994</v>
      </c>
      <c r="AE44" s="148">
        <f t="shared" si="3"/>
        <v>0.1557040082219936</v>
      </c>
    </row>
    <row r="45" spans="1:31" x14ac:dyDescent="0.25">
      <c r="B45" s="211">
        <v>42340</v>
      </c>
      <c r="C45" s="12">
        <v>300</v>
      </c>
      <c r="D45" s="220">
        <v>41.78</v>
      </c>
      <c r="E45" s="43">
        <v>34.35</v>
      </c>
      <c r="F45" s="43">
        <f t="shared" si="5"/>
        <v>-2229</v>
      </c>
      <c r="G45" s="43">
        <f t="shared" si="6"/>
        <v>12534</v>
      </c>
      <c r="H45" s="257">
        <f t="shared" si="7"/>
        <v>-0.17783628530397319</v>
      </c>
      <c r="I45" s="43"/>
      <c r="O45" s="93">
        <v>1.1200000000000001</v>
      </c>
      <c r="P45" s="93">
        <f t="shared" si="8"/>
        <v>29.624000000000002</v>
      </c>
      <c r="Q45" s="37"/>
      <c r="T45" s="103" t="s">
        <v>102</v>
      </c>
      <c r="U45" s="98" t="s">
        <v>386</v>
      </c>
      <c r="W45" s="143">
        <v>42431</v>
      </c>
      <c r="X45" s="12">
        <v>18.36</v>
      </c>
      <c r="Y45" s="12">
        <v>19.8</v>
      </c>
      <c r="Z45" s="12">
        <v>18.03</v>
      </c>
      <c r="AA45" s="12">
        <v>19.46</v>
      </c>
      <c r="AB45" s="105">
        <v>4748200</v>
      </c>
      <c r="AC45" s="12">
        <v>19.46</v>
      </c>
      <c r="AD45" s="2">
        <f t="shared" si="2"/>
        <v>1.7699999999999996</v>
      </c>
      <c r="AE45" s="148">
        <f t="shared" si="3"/>
        <v>8.0510827318156508E-2</v>
      </c>
    </row>
    <row r="46" spans="1:31" x14ac:dyDescent="0.25">
      <c r="B46" s="211">
        <v>42349</v>
      </c>
      <c r="C46" s="12">
        <v>300</v>
      </c>
      <c r="D46" s="220">
        <v>41.78</v>
      </c>
      <c r="E46" s="43">
        <v>37.04</v>
      </c>
      <c r="F46" s="43">
        <f t="shared" si="5"/>
        <v>-1422.0000000000007</v>
      </c>
      <c r="G46" s="43">
        <f t="shared" si="6"/>
        <v>12534</v>
      </c>
      <c r="H46" s="257">
        <f t="shared" si="7"/>
        <v>-0.11345141215892776</v>
      </c>
      <c r="I46" s="43"/>
      <c r="O46" s="93">
        <v>1.1100000000000001</v>
      </c>
      <c r="P46" s="93">
        <f t="shared" si="8"/>
        <v>29.359500000000001</v>
      </c>
      <c r="Q46" s="93"/>
      <c r="T46" s="103" t="s">
        <v>103</v>
      </c>
      <c r="U46" s="98" t="s">
        <v>387</v>
      </c>
      <c r="W46" s="143">
        <v>42430</v>
      </c>
      <c r="X46" s="12">
        <v>18.82</v>
      </c>
      <c r="Y46" s="12">
        <v>18.850000000000001</v>
      </c>
      <c r="Z46" s="12">
        <v>17.72</v>
      </c>
      <c r="AA46" s="12">
        <v>18.010000000000002</v>
      </c>
      <c r="AB46" s="105">
        <v>4015500</v>
      </c>
      <c r="AC46" s="12">
        <v>18.010000000000002</v>
      </c>
      <c r="AD46" s="2">
        <f t="shared" si="2"/>
        <v>1.1300000000000026</v>
      </c>
      <c r="AE46" s="148">
        <f t="shared" si="3"/>
        <v>-2.2788931090613085E-2</v>
      </c>
    </row>
    <row r="47" spans="1:31" x14ac:dyDescent="0.25">
      <c r="B47" s="211">
        <v>42353</v>
      </c>
      <c r="C47" s="12">
        <v>150</v>
      </c>
      <c r="D47" s="220">
        <v>40.32</v>
      </c>
      <c r="E47" s="43">
        <v>40.049999999999997</v>
      </c>
      <c r="F47" s="43">
        <f t="shared" si="5"/>
        <v>-40.500000000000469</v>
      </c>
      <c r="G47" s="43">
        <f t="shared" si="6"/>
        <v>6048</v>
      </c>
      <c r="H47" s="257">
        <f t="shared" si="7"/>
        <v>-6.6964285714286491E-3</v>
      </c>
      <c r="I47" s="43"/>
      <c r="O47" s="93">
        <v>1.1000000000000001</v>
      </c>
      <c r="P47" s="93">
        <f t="shared" si="8"/>
        <v>29.095000000000002</v>
      </c>
      <c r="Q47" s="93"/>
      <c r="T47" s="103" t="s">
        <v>104</v>
      </c>
      <c r="U47" s="98">
        <v>40.81</v>
      </c>
      <c r="W47" s="143">
        <v>42429</v>
      </c>
      <c r="X47" s="12">
        <v>19</v>
      </c>
      <c r="Y47" s="12">
        <v>19.399999999999999</v>
      </c>
      <c r="Z47" s="12">
        <v>18.399999999999999</v>
      </c>
      <c r="AA47" s="12">
        <v>18.43</v>
      </c>
      <c r="AB47" s="105">
        <v>3335600</v>
      </c>
      <c r="AC47" s="12">
        <v>18.43</v>
      </c>
      <c r="AD47" s="2">
        <f t="shared" si="2"/>
        <v>1</v>
      </c>
      <c r="AE47" s="148">
        <f t="shared" si="3"/>
        <v>-1.9680851063829885E-2</v>
      </c>
    </row>
    <row r="48" spans="1:31" x14ac:dyDescent="0.25">
      <c r="B48" s="211">
        <v>42354</v>
      </c>
      <c r="C48" s="12">
        <v>130</v>
      </c>
      <c r="D48" s="220">
        <v>38.67</v>
      </c>
      <c r="E48" s="43">
        <v>53.69</v>
      </c>
      <c r="F48" s="43">
        <f t="shared" si="5"/>
        <v>1952.5999999999995</v>
      </c>
      <c r="G48" s="43">
        <f t="shared" si="6"/>
        <v>5027.1000000000004</v>
      </c>
      <c r="H48" s="257">
        <f t="shared" si="7"/>
        <v>0.38841479182829053</v>
      </c>
      <c r="I48" s="43"/>
      <c r="O48" s="93">
        <v>1.0900000000000001</v>
      </c>
      <c r="P48" s="93">
        <f t="shared" si="8"/>
        <v>28.830500000000001</v>
      </c>
      <c r="Q48" s="93"/>
      <c r="T48" s="103" t="s">
        <v>105</v>
      </c>
      <c r="U48" s="98">
        <v>2.0508899999999999</v>
      </c>
      <c r="W48" s="143">
        <v>42426</v>
      </c>
      <c r="X48" s="12">
        <v>19.100000000000001</v>
      </c>
      <c r="Y48" s="12">
        <v>19.53</v>
      </c>
      <c r="Z48" s="12">
        <v>18.510000000000002</v>
      </c>
      <c r="AA48" s="12">
        <v>18.8</v>
      </c>
      <c r="AB48" s="105">
        <v>3806900</v>
      </c>
      <c r="AC48" s="12">
        <v>18.8</v>
      </c>
      <c r="AD48" s="2">
        <f t="shared" si="2"/>
        <v>1.0199999999999996</v>
      </c>
      <c r="AE48" s="148">
        <f t="shared" si="3"/>
        <v>8.5836909871244149E-3</v>
      </c>
    </row>
    <row r="49" spans="2:31" x14ac:dyDescent="0.25">
      <c r="B49" s="211">
        <v>42356</v>
      </c>
      <c r="C49" s="291">
        <v>130</v>
      </c>
      <c r="D49" s="292">
        <v>38.67</v>
      </c>
      <c r="E49" s="43">
        <v>57.26</v>
      </c>
      <c r="F49" s="43">
        <f t="shared" si="5"/>
        <v>2416.6999999999994</v>
      </c>
      <c r="G49" s="43">
        <f t="shared" si="6"/>
        <v>5027.1000000000004</v>
      </c>
      <c r="H49" s="257">
        <f t="shared" si="7"/>
        <v>0.48073441944659934</v>
      </c>
      <c r="I49" s="43"/>
      <c r="O49" s="93">
        <v>1.08</v>
      </c>
      <c r="P49" s="93">
        <f t="shared" si="8"/>
        <v>28.566000000000003</v>
      </c>
      <c r="Q49" s="93"/>
      <c r="T49" s="103" t="s">
        <v>106</v>
      </c>
      <c r="U49" s="98" t="s">
        <v>271</v>
      </c>
      <c r="W49" s="143">
        <v>42425</v>
      </c>
      <c r="X49" s="12">
        <v>19</v>
      </c>
      <c r="Y49" s="12">
        <v>19.27</v>
      </c>
      <c r="Z49" s="12">
        <v>18.25</v>
      </c>
      <c r="AA49" s="12">
        <v>18.64</v>
      </c>
      <c r="AB49" s="105">
        <v>4276100</v>
      </c>
      <c r="AC49" s="12">
        <v>18.64</v>
      </c>
      <c r="AD49" s="2">
        <f t="shared" si="2"/>
        <v>1.0199999999999996</v>
      </c>
      <c r="AE49" s="148">
        <f t="shared" si="3"/>
        <v>-1.3756613756613634E-2</v>
      </c>
    </row>
    <row r="50" spans="2:31" x14ac:dyDescent="0.25">
      <c r="B50" s="211">
        <v>42356</v>
      </c>
      <c r="C50" s="314">
        <v>100</v>
      </c>
      <c r="D50" s="315">
        <v>32.880000000000003</v>
      </c>
      <c r="E50" s="43">
        <v>56.74</v>
      </c>
      <c r="F50" s="43">
        <f t="shared" si="5"/>
        <v>2386</v>
      </c>
      <c r="G50" s="43">
        <f t="shared" si="6"/>
        <v>3288.0000000000005</v>
      </c>
      <c r="H50" s="257">
        <f t="shared" si="7"/>
        <v>0.72566909975669092</v>
      </c>
      <c r="I50" s="43"/>
      <c r="O50" s="93">
        <v>1.07</v>
      </c>
      <c r="P50" s="93">
        <f t="shared" si="8"/>
        <v>28.301500000000001</v>
      </c>
      <c r="Q50" s="93"/>
      <c r="T50" s="103"/>
      <c r="U50" s="98"/>
      <c r="W50" s="143">
        <v>42424</v>
      </c>
      <c r="X50" s="12">
        <v>17.66</v>
      </c>
      <c r="Y50" s="12">
        <v>19.3</v>
      </c>
      <c r="Z50" s="12">
        <v>17.27</v>
      </c>
      <c r="AA50" s="12">
        <v>18.899999999999999</v>
      </c>
      <c r="AB50" s="105">
        <v>5545600</v>
      </c>
      <c r="AC50" s="12">
        <v>18.899999999999999</v>
      </c>
      <c r="AD50" s="2">
        <f t="shared" si="2"/>
        <v>2.0300000000000011</v>
      </c>
      <c r="AE50" s="148">
        <f t="shared" si="3"/>
        <v>5.2924791086350842E-2</v>
      </c>
    </row>
    <row r="51" spans="2:31" x14ac:dyDescent="0.25">
      <c r="B51" s="211">
        <v>42403</v>
      </c>
      <c r="C51" s="405">
        <v>100</v>
      </c>
      <c r="D51" s="413">
        <v>32.880000000000003</v>
      </c>
      <c r="E51" s="43">
        <v>31.36</v>
      </c>
      <c r="F51" s="43">
        <f t="shared" si="5"/>
        <v>-152.00000000000031</v>
      </c>
      <c r="G51" s="43">
        <f t="shared" si="6"/>
        <v>3288.0000000000005</v>
      </c>
      <c r="H51" s="257">
        <f t="shared" si="7"/>
        <v>-4.6228710462287194E-2</v>
      </c>
      <c r="I51" s="43"/>
      <c r="O51" s="93">
        <v>1.06</v>
      </c>
      <c r="P51" s="93">
        <f t="shared" si="8"/>
        <v>28.036999999999999</v>
      </c>
      <c r="Q51" s="93"/>
      <c r="T51" s="103" t="s">
        <v>107</v>
      </c>
      <c r="U51" s="98" t="s">
        <v>388</v>
      </c>
      <c r="W51" s="143">
        <v>42423</v>
      </c>
      <c r="X51" s="12">
        <v>18.760000000000002</v>
      </c>
      <c r="Y51" s="12">
        <v>18.95</v>
      </c>
      <c r="Z51" s="12">
        <v>17.82</v>
      </c>
      <c r="AA51" s="12">
        <v>17.95</v>
      </c>
      <c r="AB51" s="105">
        <v>5173600</v>
      </c>
      <c r="AC51" s="12">
        <v>17.95</v>
      </c>
      <c r="AD51" s="2">
        <f t="shared" si="2"/>
        <v>1.129999999999999</v>
      </c>
      <c r="AE51" s="148">
        <f t="shared" si="3"/>
        <v>-5.9224318658280928E-2</v>
      </c>
    </row>
    <row r="52" spans="2:31" x14ac:dyDescent="0.25">
      <c r="B52" s="211">
        <v>42408</v>
      </c>
      <c r="C52" s="314">
        <v>125</v>
      </c>
      <c r="D52" s="315">
        <v>31.625</v>
      </c>
      <c r="E52" s="43">
        <v>27.94</v>
      </c>
      <c r="F52" s="43">
        <f t="shared" si="5"/>
        <v>-460.62499999999983</v>
      </c>
      <c r="G52" s="43">
        <f t="shared" si="6"/>
        <v>3953.125</v>
      </c>
      <c r="H52" s="257">
        <f t="shared" si="7"/>
        <v>-0.11652173913043475</v>
      </c>
      <c r="I52" s="43"/>
      <c r="O52" s="93">
        <v>1.05</v>
      </c>
      <c r="P52" s="93">
        <f t="shared" ref="P52" si="9">O52*$Q$4</f>
        <v>27.772500000000001</v>
      </c>
      <c r="Q52" s="93"/>
      <c r="T52" s="103" t="s">
        <v>108</v>
      </c>
      <c r="U52" s="98" t="s">
        <v>207</v>
      </c>
      <c r="W52" s="143">
        <v>42422</v>
      </c>
      <c r="X52" s="12">
        <v>19.55</v>
      </c>
      <c r="Y52" s="12">
        <v>19.78</v>
      </c>
      <c r="Z52" s="12">
        <v>18.8</v>
      </c>
      <c r="AA52" s="12">
        <v>19.079999999999998</v>
      </c>
      <c r="AB52" s="105">
        <v>4020700</v>
      </c>
      <c r="AC52" s="12">
        <v>19.079999999999998</v>
      </c>
      <c r="AD52" s="2">
        <f t="shared" si="2"/>
        <v>0.98000000000000043</v>
      </c>
      <c r="AE52" s="148">
        <f t="shared" si="3"/>
        <v>1.381509032943673E-2</v>
      </c>
    </row>
    <row r="53" spans="2:31" x14ac:dyDescent="0.25">
      <c r="B53" s="211">
        <v>42415</v>
      </c>
      <c r="C53" s="314">
        <v>125</v>
      </c>
      <c r="D53" s="315">
        <v>31.625</v>
      </c>
      <c r="E53" s="43">
        <v>17.38</v>
      </c>
      <c r="F53" s="43">
        <f t="shared" si="5"/>
        <v>-1780.6250000000002</v>
      </c>
      <c r="G53" s="43">
        <f t="shared" si="6"/>
        <v>3953.125</v>
      </c>
      <c r="H53" s="257">
        <f t="shared" si="7"/>
        <v>-0.45043478260869568</v>
      </c>
      <c r="I53" s="43"/>
      <c r="O53" s="93">
        <v>1.04</v>
      </c>
      <c r="P53" s="93">
        <f t="shared" ref="P53:P56" si="10">O53*$Q$4</f>
        <v>27.507999999999999</v>
      </c>
      <c r="Q53" s="93"/>
      <c r="T53" s="103" t="s">
        <v>109</v>
      </c>
      <c r="U53" s="100">
        <v>8318528</v>
      </c>
      <c r="W53" s="143">
        <v>42419</v>
      </c>
      <c r="X53" s="12">
        <v>19.670000000000002</v>
      </c>
      <c r="Y53" s="12">
        <v>19.989999999999998</v>
      </c>
      <c r="Z53" s="12">
        <v>18.71</v>
      </c>
      <c r="AA53" s="12">
        <v>18.82</v>
      </c>
      <c r="AB53" s="105">
        <v>4684900</v>
      </c>
      <c r="AC53" s="12">
        <v>18.82</v>
      </c>
      <c r="AD53" s="2">
        <f t="shared" si="2"/>
        <v>1.2799999999999976</v>
      </c>
      <c r="AE53" s="148">
        <f t="shared" si="3"/>
        <v>-6.1346633416458851E-2</v>
      </c>
    </row>
    <row r="54" spans="2:31" x14ac:dyDescent="0.25">
      <c r="B54" s="211">
        <v>42423</v>
      </c>
      <c r="C54" s="314">
        <v>175</v>
      </c>
      <c r="D54" s="315">
        <v>27.774999999999999</v>
      </c>
      <c r="E54" s="43">
        <v>17.95</v>
      </c>
      <c r="F54" s="43">
        <f t="shared" si="5"/>
        <v>-1719.3749999999998</v>
      </c>
      <c r="G54" s="43">
        <f t="shared" si="6"/>
        <v>4860.625</v>
      </c>
      <c r="H54" s="258">
        <f t="shared" si="7"/>
        <v>-0.35373537353735374</v>
      </c>
      <c r="I54" s="43"/>
      <c r="O54" s="93">
        <v>1.03</v>
      </c>
      <c r="P54" s="93">
        <f t="shared" si="10"/>
        <v>27.243500000000001</v>
      </c>
      <c r="Q54" s="93"/>
      <c r="T54" s="103" t="s">
        <v>112</v>
      </c>
      <c r="U54" s="100">
        <v>5759830</v>
      </c>
      <c r="W54" s="143">
        <v>42418</v>
      </c>
      <c r="X54" s="12">
        <v>21.95</v>
      </c>
      <c r="Y54" s="12">
        <v>22</v>
      </c>
      <c r="Z54" s="12">
        <v>19.41</v>
      </c>
      <c r="AA54" s="12">
        <v>20.05</v>
      </c>
      <c r="AB54" s="105">
        <v>9795200</v>
      </c>
      <c r="AC54" s="12">
        <v>20.05</v>
      </c>
      <c r="AD54" s="2">
        <f t="shared" si="2"/>
        <v>2.59</v>
      </c>
      <c r="AE54" s="148">
        <f t="shared" si="3"/>
        <v>-3.5594035594035511E-2</v>
      </c>
    </row>
    <row r="55" spans="2:31" x14ac:dyDescent="0.25">
      <c r="B55" s="211">
        <v>42426</v>
      </c>
      <c r="C55" s="314">
        <v>125</v>
      </c>
      <c r="D55" s="315">
        <v>31.225000000000001</v>
      </c>
      <c r="E55" s="43">
        <v>19.149999999999999</v>
      </c>
      <c r="F55" s="43">
        <f t="shared" si="5"/>
        <v>-1509.3750000000005</v>
      </c>
      <c r="G55" s="43">
        <f t="shared" si="6"/>
        <v>3903.125</v>
      </c>
      <c r="H55" s="258">
        <f t="shared" si="7"/>
        <v>-0.38670936749399526</v>
      </c>
      <c r="I55" s="43"/>
      <c r="O55" s="93">
        <v>1.02</v>
      </c>
      <c r="P55" s="93">
        <f t="shared" si="10"/>
        <v>26.978999999999999</v>
      </c>
      <c r="Q55" s="93"/>
      <c r="T55" s="103" t="s">
        <v>110</v>
      </c>
      <c r="U55" s="98" t="s">
        <v>389</v>
      </c>
      <c r="W55" s="143">
        <v>42417</v>
      </c>
      <c r="X55" s="12">
        <v>18.989999999999998</v>
      </c>
      <c r="Y55" s="12">
        <v>22.75</v>
      </c>
      <c r="Z55" s="12">
        <v>18.75</v>
      </c>
      <c r="AA55" s="12">
        <v>20.79</v>
      </c>
      <c r="AB55" s="105">
        <v>12716700</v>
      </c>
      <c r="AC55" s="12">
        <v>20.79</v>
      </c>
      <c r="AD55" s="2">
        <f t="shared" si="2"/>
        <v>4</v>
      </c>
      <c r="AE55" s="148">
        <f t="shared" si="3"/>
        <v>0.13173652694610771</v>
      </c>
    </row>
    <row r="56" spans="2:31" x14ac:dyDescent="0.25">
      <c r="B56" s="211">
        <v>42426</v>
      </c>
      <c r="C56" s="314">
        <v>175</v>
      </c>
      <c r="D56" s="315">
        <v>27.646000000000001</v>
      </c>
      <c r="E56" s="43">
        <v>18.600000000000001</v>
      </c>
      <c r="F56" s="43">
        <f t="shared" si="5"/>
        <v>-1583.05</v>
      </c>
      <c r="G56" s="43">
        <f t="shared" si="6"/>
        <v>4838.05</v>
      </c>
      <c r="H56" s="258">
        <f t="shared" si="7"/>
        <v>-0.32720827606163638</v>
      </c>
      <c r="I56" s="43"/>
      <c r="O56" s="93">
        <v>1.01</v>
      </c>
      <c r="P56" s="93">
        <f t="shared" si="10"/>
        <v>26.714500000000001</v>
      </c>
      <c r="Q56" s="93"/>
      <c r="T56" s="103" t="s">
        <v>113</v>
      </c>
      <c r="U56" s="98" t="s">
        <v>132</v>
      </c>
      <c r="W56" s="143">
        <v>42416</v>
      </c>
      <c r="X56" s="12">
        <v>18.670000000000002</v>
      </c>
      <c r="Y56" s="12">
        <v>19.12</v>
      </c>
      <c r="Z56" s="12">
        <v>17.96</v>
      </c>
      <c r="AA56" s="12">
        <v>18.37</v>
      </c>
      <c r="AB56" s="105">
        <v>6278900</v>
      </c>
      <c r="AC56" s="12">
        <v>18.37</v>
      </c>
      <c r="AD56" s="2">
        <f t="shared" si="2"/>
        <v>1.1600000000000001</v>
      </c>
      <c r="AE56" s="148">
        <f t="shared" si="3"/>
        <v>5.6962025316455778E-2</v>
      </c>
    </row>
    <row r="57" spans="2:31" x14ac:dyDescent="0.25">
      <c r="B57" s="211">
        <v>42430</v>
      </c>
      <c r="C57" s="314">
        <v>175</v>
      </c>
      <c r="D57" s="315">
        <v>27.492000000000001</v>
      </c>
      <c r="E57" s="43">
        <v>18.010000000000002</v>
      </c>
      <c r="F57" s="43">
        <f t="shared" si="5"/>
        <v>-1659.35</v>
      </c>
      <c r="G57" s="43">
        <f t="shared" si="6"/>
        <v>4811.1000000000004</v>
      </c>
      <c r="H57" s="258">
        <f t="shared" si="7"/>
        <v>-0.34490033464280512</v>
      </c>
      <c r="I57" s="43"/>
      <c r="O57" s="93">
        <v>1</v>
      </c>
      <c r="P57" s="93">
        <f t="shared" ref="P57:P70" si="11">O57*$Q$4</f>
        <v>26.45</v>
      </c>
      <c r="Q57" s="93"/>
      <c r="T57" s="103" t="s">
        <v>114</v>
      </c>
      <c r="U57" s="98">
        <v>-0.6</v>
      </c>
      <c r="W57" s="143">
        <v>42412</v>
      </c>
      <c r="X57" s="12">
        <v>17.3</v>
      </c>
      <c r="Y57" s="12">
        <v>18.239999999999998</v>
      </c>
      <c r="Z57" s="12">
        <v>16.899999999999999</v>
      </c>
      <c r="AA57" s="12">
        <v>17.38</v>
      </c>
      <c r="AB57" s="105">
        <v>7311500</v>
      </c>
      <c r="AC57" s="12">
        <v>17.38</v>
      </c>
      <c r="AD57" s="2">
        <f t="shared" si="2"/>
        <v>1.3399999999999999</v>
      </c>
      <c r="AE57" s="148">
        <f t="shared" si="3"/>
        <v>4.2591481703659007E-2</v>
      </c>
    </row>
    <row r="58" spans="2:31" x14ac:dyDescent="0.25">
      <c r="B58" s="211">
        <v>42432</v>
      </c>
      <c r="C58" s="314">
        <v>125</v>
      </c>
      <c r="D58" s="315">
        <v>30.221</v>
      </c>
      <c r="E58" s="43">
        <v>22.49</v>
      </c>
      <c r="F58" s="43">
        <f t="shared" si="5"/>
        <v>-966.37500000000023</v>
      </c>
      <c r="G58" s="43">
        <f t="shared" si="6"/>
        <v>3777.625</v>
      </c>
      <c r="H58" s="258">
        <f t="shared" si="7"/>
        <v>-0.25581549253830121</v>
      </c>
      <c r="I58" s="43"/>
      <c r="O58" s="93">
        <v>0.99</v>
      </c>
      <c r="P58" s="93">
        <f t="shared" si="11"/>
        <v>26.185499999999998</v>
      </c>
      <c r="Q58" s="93"/>
      <c r="T58" s="103" t="s">
        <v>111</v>
      </c>
      <c r="U58" s="98" t="s">
        <v>126</v>
      </c>
      <c r="W58" s="143">
        <v>42411</v>
      </c>
      <c r="X58" s="12">
        <v>18.690000000000001</v>
      </c>
      <c r="Y58" s="12">
        <v>19.43</v>
      </c>
      <c r="Z58" s="12">
        <v>16.309999999999999</v>
      </c>
      <c r="AA58" s="12">
        <v>16.670000000000002</v>
      </c>
      <c r="AB58" s="105">
        <v>14649400</v>
      </c>
      <c r="AC58" s="12">
        <v>16.670000000000002</v>
      </c>
      <c r="AD58" s="2">
        <f t="shared" si="2"/>
        <v>3.120000000000001</v>
      </c>
      <c r="AE58" s="148">
        <f t="shared" si="3"/>
        <v>-0.10520665593129352</v>
      </c>
    </row>
    <row r="59" spans="2:31" x14ac:dyDescent="0.25">
      <c r="B59" s="211">
        <v>42436</v>
      </c>
      <c r="C59" s="314">
        <v>125</v>
      </c>
      <c r="D59" s="315">
        <v>30.221</v>
      </c>
      <c r="E59" s="43">
        <v>24.19</v>
      </c>
      <c r="F59" s="43">
        <f t="shared" si="5"/>
        <v>-753.87499999999989</v>
      </c>
      <c r="G59" s="43">
        <f t="shared" si="6"/>
        <v>3777.625</v>
      </c>
      <c r="H59" s="258">
        <f t="shared" si="7"/>
        <v>-0.19956321763012472</v>
      </c>
      <c r="I59" s="43"/>
      <c r="O59" s="93">
        <v>0.98</v>
      </c>
      <c r="P59" s="93">
        <f t="shared" si="11"/>
        <v>25.920999999999999</v>
      </c>
      <c r="Q59" s="93"/>
      <c r="W59" s="143">
        <v>42410</v>
      </c>
      <c r="X59" s="12">
        <v>19.420000000000002</v>
      </c>
      <c r="Y59" s="12">
        <v>21.95</v>
      </c>
      <c r="Z59" s="12">
        <v>18.260000000000002</v>
      </c>
      <c r="AA59" s="12">
        <v>18.63</v>
      </c>
      <c r="AB59" s="105">
        <v>33007300</v>
      </c>
      <c r="AC59" s="12">
        <v>18.63</v>
      </c>
      <c r="AD59" s="2">
        <f t="shared" si="2"/>
        <v>3.6899999999999977</v>
      </c>
      <c r="AE59" s="148">
        <f t="shared" si="3"/>
        <v>-0.29297912713472496</v>
      </c>
    </row>
    <row r="60" spans="2:31" x14ac:dyDescent="0.25">
      <c r="B60" s="211">
        <v>42437</v>
      </c>
      <c r="C60" s="405">
        <v>100</v>
      </c>
      <c r="D60" s="413">
        <v>31.064</v>
      </c>
      <c r="E60" s="43">
        <v>25.08</v>
      </c>
      <c r="F60" s="43">
        <f t="shared" si="5"/>
        <v>-598.4000000000002</v>
      </c>
      <c r="G60" s="43">
        <f t="shared" si="6"/>
        <v>3106.4</v>
      </c>
      <c r="H60" s="258">
        <f t="shared" si="7"/>
        <v>-0.19263456090651565</v>
      </c>
      <c r="I60" s="43"/>
      <c r="O60" s="93">
        <v>0.97</v>
      </c>
      <c r="P60" s="93">
        <f t="shared" si="11"/>
        <v>25.656499999999998</v>
      </c>
      <c r="Q60" s="93"/>
      <c r="W60" s="143">
        <v>42409</v>
      </c>
      <c r="X60" s="12">
        <v>27.05</v>
      </c>
      <c r="Y60" s="12">
        <v>28.22</v>
      </c>
      <c r="Z60" s="12">
        <v>25.35</v>
      </c>
      <c r="AA60" s="12">
        <v>26.35</v>
      </c>
      <c r="AB60" s="105">
        <v>6060100</v>
      </c>
      <c r="AC60" s="12">
        <v>26.35</v>
      </c>
      <c r="AD60" s="2">
        <f t="shared" si="2"/>
        <v>2.8699999999999974</v>
      </c>
      <c r="AE60" s="148">
        <f t="shared" si="3"/>
        <v>-5.6907659269863964E-2</v>
      </c>
    </row>
    <row r="61" spans="2:31" x14ac:dyDescent="0.25">
      <c r="B61" s="211">
        <v>42444</v>
      </c>
      <c r="C61" s="314">
        <v>100</v>
      </c>
      <c r="D61" s="315">
        <v>31.064</v>
      </c>
      <c r="E61" s="43">
        <v>27.37</v>
      </c>
      <c r="F61" s="43">
        <f t="shared" si="5"/>
        <v>-369.39999999999992</v>
      </c>
      <c r="G61" s="43">
        <f t="shared" si="6"/>
        <v>3106.4</v>
      </c>
      <c r="H61" s="258">
        <f t="shared" si="7"/>
        <v>-0.11891578676281223</v>
      </c>
      <c r="I61" s="43"/>
      <c r="O61" s="93">
        <v>0.96</v>
      </c>
      <c r="P61" s="93">
        <f t="shared" si="11"/>
        <v>25.391999999999999</v>
      </c>
      <c r="Q61" s="93"/>
      <c r="W61" s="143">
        <v>42408</v>
      </c>
      <c r="X61" s="12">
        <v>29.1</v>
      </c>
      <c r="Y61" s="12">
        <v>30.4</v>
      </c>
      <c r="Z61" s="12">
        <v>26.56</v>
      </c>
      <c r="AA61" s="12">
        <v>27.94</v>
      </c>
      <c r="AB61" s="105">
        <v>4018100</v>
      </c>
      <c r="AC61" s="12">
        <v>27.94</v>
      </c>
      <c r="AD61" s="2">
        <f t="shared" si="2"/>
        <v>3.84</v>
      </c>
      <c r="AE61" s="148">
        <f t="shared" si="3"/>
        <v>-5.5123435914778418E-2</v>
      </c>
    </row>
    <row r="62" spans="2:31" x14ac:dyDescent="0.25">
      <c r="B62" s="211">
        <v>42451</v>
      </c>
      <c r="C62" s="291">
        <v>130</v>
      </c>
      <c r="D62" s="292">
        <v>29.683</v>
      </c>
      <c r="E62" s="43">
        <v>24.77</v>
      </c>
      <c r="F62" s="43">
        <f t="shared" si="5"/>
        <v>-638.69000000000005</v>
      </c>
      <c r="G62" s="43">
        <f t="shared" si="6"/>
        <v>3858.79</v>
      </c>
      <c r="H62" s="258">
        <f t="shared" si="7"/>
        <v>-0.165515614998484</v>
      </c>
      <c r="I62" s="43" t="s">
        <v>237</v>
      </c>
      <c r="O62" s="93">
        <v>0.95</v>
      </c>
      <c r="P62" s="93">
        <f t="shared" si="11"/>
        <v>25.127499999999998</v>
      </c>
      <c r="Q62" s="93"/>
      <c r="W62" s="143">
        <v>42405</v>
      </c>
      <c r="X62" s="12">
        <v>29.22</v>
      </c>
      <c r="Y62" s="12">
        <v>30.61</v>
      </c>
      <c r="Z62" s="12">
        <v>28.4</v>
      </c>
      <c r="AA62" s="12">
        <v>29.57</v>
      </c>
      <c r="AB62" s="105">
        <v>3839100</v>
      </c>
      <c r="AC62" s="12">
        <v>29.57</v>
      </c>
      <c r="AD62" s="2">
        <f t="shared" si="2"/>
        <v>2.2100000000000009</v>
      </c>
      <c r="AE62" s="148">
        <f t="shared" si="3"/>
        <v>2.7127839945744192E-3</v>
      </c>
    </row>
    <row r="63" spans="2:31" x14ac:dyDescent="0.25">
      <c r="B63" s="211">
        <v>42460</v>
      </c>
      <c r="C63" s="12">
        <v>130</v>
      </c>
      <c r="D63" s="220">
        <v>29.683</v>
      </c>
      <c r="E63" s="43">
        <v>23.31</v>
      </c>
      <c r="F63" s="43">
        <f t="shared" si="5"/>
        <v>-828.49000000000012</v>
      </c>
      <c r="G63" s="43">
        <f t="shared" si="6"/>
        <v>3858.79</v>
      </c>
      <c r="H63" s="258">
        <f t="shared" si="7"/>
        <v>-0.21470201799009539</v>
      </c>
      <c r="I63" s="43"/>
      <c r="O63" s="93">
        <v>0.94</v>
      </c>
      <c r="P63" s="93">
        <f t="shared" si="11"/>
        <v>24.863</v>
      </c>
      <c r="Q63" s="93"/>
      <c r="W63" s="143">
        <v>42404</v>
      </c>
      <c r="X63" s="12">
        <v>31.42</v>
      </c>
      <c r="Y63" s="12">
        <v>32.049999999999997</v>
      </c>
      <c r="Z63" s="12">
        <v>28.56</v>
      </c>
      <c r="AA63" s="12">
        <v>29.49</v>
      </c>
      <c r="AB63" s="105">
        <v>5217900</v>
      </c>
      <c r="AC63" s="12">
        <v>29.49</v>
      </c>
      <c r="AD63" s="2">
        <f t="shared" si="2"/>
        <v>3.4899999999999984</v>
      </c>
      <c r="AE63" s="148">
        <f t="shared" si="3"/>
        <v>-5.9630102040816313E-2</v>
      </c>
    </row>
    <row r="64" spans="2:31" x14ac:dyDescent="0.25">
      <c r="B64" s="211">
        <v>42466</v>
      </c>
      <c r="C64" s="12">
        <v>100</v>
      </c>
      <c r="D64" s="220">
        <v>30.164999999999999</v>
      </c>
      <c r="E64" s="43">
        <v>27.98</v>
      </c>
      <c r="F64" s="43">
        <f t="shared" si="5"/>
        <v>-218.49999999999989</v>
      </c>
      <c r="G64" s="43">
        <f t="shared" si="6"/>
        <v>3016.5</v>
      </c>
      <c r="H64" s="258">
        <f t="shared" si="7"/>
        <v>-7.2434941156969954E-2</v>
      </c>
      <c r="I64" s="43"/>
      <c r="O64" s="93">
        <v>0.93</v>
      </c>
      <c r="P64" s="93">
        <f t="shared" si="11"/>
        <v>24.598500000000001</v>
      </c>
      <c r="W64" s="143">
        <v>42403</v>
      </c>
      <c r="X64" s="12">
        <v>32.340000000000003</v>
      </c>
      <c r="Y64" s="12">
        <v>33.090000000000003</v>
      </c>
      <c r="Z64" s="12">
        <v>30.23</v>
      </c>
      <c r="AA64" s="12">
        <v>31.36</v>
      </c>
      <c r="AB64" s="105">
        <v>3213000</v>
      </c>
      <c r="AC64" s="12">
        <v>31.36</v>
      </c>
      <c r="AD64" s="2">
        <f t="shared" si="2"/>
        <v>2.860000000000003</v>
      </c>
      <c r="AE64" s="148">
        <f t="shared" si="3"/>
        <v>-2.122347066167285E-2</v>
      </c>
    </row>
    <row r="65" spans="2:31" x14ac:dyDescent="0.25">
      <c r="B65" s="211">
        <v>42471</v>
      </c>
      <c r="C65" s="405">
        <v>100</v>
      </c>
      <c r="D65" s="413">
        <v>29.954999999999998</v>
      </c>
      <c r="E65" s="43">
        <v>28.28</v>
      </c>
      <c r="F65" s="43">
        <f t="shared" si="5"/>
        <v>-167.49999999999972</v>
      </c>
      <c r="G65" s="43">
        <f t="shared" si="6"/>
        <v>2995.5</v>
      </c>
      <c r="H65" s="258">
        <f t="shared" si="7"/>
        <v>-5.5917209147053823E-2</v>
      </c>
      <c r="I65" s="43"/>
      <c r="O65" s="93">
        <v>0.92</v>
      </c>
      <c r="P65" s="93">
        <f t="shared" si="11"/>
        <v>24.334</v>
      </c>
      <c r="W65" s="143">
        <v>42402</v>
      </c>
      <c r="X65" s="12">
        <v>33.56</v>
      </c>
      <c r="Y65" s="12">
        <v>33.58</v>
      </c>
      <c r="Z65" s="12">
        <v>30.3</v>
      </c>
      <c r="AA65" s="12">
        <v>32.04</v>
      </c>
      <c r="AB65" s="105">
        <v>3231600</v>
      </c>
      <c r="AC65" s="12">
        <v>32.04</v>
      </c>
      <c r="AD65" s="2">
        <f t="shared" si="2"/>
        <v>3.2799999999999976</v>
      </c>
      <c r="AE65" s="148">
        <f t="shared" si="3"/>
        <v>-5.0947867298578142E-2</v>
      </c>
    </row>
    <row r="66" spans="2:31" x14ac:dyDescent="0.25">
      <c r="B66" s="211">
        <v>42478</v>
      </c>
      <c r="C66" s="12">
        <v>100</v>
      </c>
      <c r="D66" s="220">
        <v>29.954999999999998</v>
      </c>
      <c r="E66" s="43">
        <v>30.25</v>
      </c>
      <c r="F66" s="43">
        <f t="shared" si="5"/>
        <v>29.500000000000171</v>
      </c>
      <c r="G66" s="43">
        <f t="shared" si="6"/>
        <v>2995.5</v>
      </c>
      <c r="H66" s="258">
        <f t="shared" si="7"/>
        <v>9.848105491570747E-3</v>
      </c>
      <c r="I66" s="43"/>
      <c r="O66" s="93">
        <v>0.91</v>
      </c>
      <c r="P66" s="93">
        <f t="shared" si="11"/>
        <v>24.069500000000001</v>
      </c>
      <c r="W66" s="143">
        <v>42401</v>
      </c>
      <c r="X66" s="12">
        <v>35.200000000000003</v>
      </c>
      <c r="Y66" s="12">
        <v>35.85</v>
      </c>
      <c r="Z66" s="12">
        <v>33.659999999999997</v>
      </c>
      <c r="AA66" s="12">
        <v>33.76</v>
      </c>
      <c r="AB66" s="105">
        <v>2150100</v>
      </c>
      <c r="AC66" s="12">
        <v>33.76</v>
      </c>
      <c r="AD66" s="2">
        <f t="shared" si="2"/>
        <v>2.1900000000000048</v>
      </c>
      <c r="AE66" s="148">
        <f t="shared" si="3"/>
        <v>-5.3015427769986023E-2</v>
      </c>
    </row>
    <row r="67" spans="2:31" x14ac:dyDescent="0.25">
      <c r="B67" s="211">
        <v>42480</v>
      </c>
      <c r="C67" s="12">
        <v>0</v>
      </c>
      <c r="D67" s="220">
        <v>0</v>
      </c>
      <c r="E67" s="43"/>
      <c r="F67" s="43">
        <v>183.46</v>
      </c>
      <c r="G67" s="43">
        <f t="shared" si="6"/>
        <v>0</v>
      </c>
      <c r="H67" s="258"/>
      <c r="I67" s="43"/>
      <c r="O67" s="93">
        <v>0.9</v>
      </c>
      <c r="P67" s="93">
        <f t="shared" si="11"/>
        <v>23.805</v>
      </c>
      <c r="W67" s="143">
        <v>42398</v>
      </c>
      <c r="X67" s="12">
        <v>36.5</v>
      </c>
      <c r="Y67" s="12">
        <v>37.1</v>
      </c>
      <c r="Z67" s="12">
        <v>34.75</v>
      </c>
      <c r="AA67" s="12">
        <v>35.65</v>
      </c>
      <c r="AB67" s="105">
        <v>3251800</v>
      </c>
      <c r="AC67" s="12">
        <v>35.65</v>
      </c>
      <c r="AD67" s="2">
        <f t="shared" ref="AD67:AD68" si="12">Y67-Z67</f>
        <v>2.3500000000000014</v>
      </c>
      <c r="AE67" s="148" t="e">
        <f t="shared" ref="AE67:AE68" si="13">AC67/AC68-1</f>
        <v>#DIV/0!</v>
      </c>
    </row>
    <row r="68" spans="2:31" x14ac:dyDescent="0.25">
      <c r="B68" s="211">
        <v>42485</v>
      </c>
      <c r="C68" s="12">
        <v>100</v>
      </c>
      <c r="D68" s="220">
        <v>29.414999999999999</v>
      </c>
      <c r="E68" s="43">
        <v>31.18</v>
      </c>
      <c r="F68" s="43">
        <f t="shared" ref="F68:F71" si="14">C68*(E68-D68)</f>
        <v>176.50000000000006</v>
      </c>
      <c r="G68" s="43">
        <f t="shared" ref="G68:G71" si="15">D68*C68</f>
        <v>2941.5</v>
      </c>
      <c r="H68" s="258">
        <f t="shared" ref="H68:H71" si="16">(E68-D68)/D68</f>
        <v>6.0003399626041155E-2</v>
      </c>
      <c r="I68" s="43"/>
      <c r="O68" s="93">
        <v>0.89</v>
      </c>
      <c r="P68" s="93">
        <f t="shared" si="11"/>
        <v>23.540499999999998</v>
      </c>
      <c r="W68" s="12" t="s">
        <v>124</v>
      </c>
      <c r="X68" s="12"/>
      <c r="Y68" s="12"/>
      <c r="Z68" s="12"/>
      <c r="AA68" s="12"/>
      <c r="AB68" s="12"/>
      <c r="AC68" s="12"/>
      <c r="AD68" s="2">
        <f t="shared" si="12"/>
        <v>0</v>
      </c>
      <c r="AE68" s="148" t="e">
        <f t="shared" si="13"/>
        <v>#DIV/0!</v>
      </c>
    </row>
    <row r="69" spans="2:31" x14ac:dyDescent="0.25">
      <c r="B69" s="211">
        <v>42486</v>
      </c>
      <c r="C69" s="12">
        <v>40</v>
      </c>
      <c r="D69" s="220">
        <v>24.789000000000001</v>
      </c>
      <c r="E69" s="43">
        <v>33</v>
      </c>
      <c r="F69" s="43">
        <f t="shared" si="14"/>
        <v>328.43999999999994</v>
      </c>
      <c r="G69" s="43">
        <f t="shared" si="15"/>
        <v>991.56000000000006</v>
      </c>
      <c r="H69" s="258">
        <f t="shared" si="16"/>
        <v>0.33123562870628093</v>
      </c>
      <c r="I69" s="43"/>
      <c r="O69" s="93">
        <v>0.88</v>
      </c>
      <c r="P69" s="93">
        <f t="shared" si="11"/>
        <v>23.276</v>
      </c>
    </row>
    <row r="70" spans="2:31" x14ac:dyDescent="0.25">
      <c r="B70" s="211">
        <v>42489</v>
      </c>
      <c r="C70" s="12">
        <v>100</v>
      </c>
      <c r="D70" s="220">
        <v>28.222000000000001</v>
      </c>
      <c r="E70" s="43">
        <v>30.32</v>
      </c>
      <c r="F70" s="43">
        <f t="shared" si="14"/>
        <v>209.7999999999999</v>
      </c>
      <c r="G70" s="43">
        <f t="shared" si="15"/>
        <v>2822.2000000000003</v>
      </c>
      <c r="H70" s="258">
        <f t="shared" si="16"/>
        <v>7.4339168024945043E-2</v>
      </c>
      <c r="I70" s="43"/>
      <c r="O70" s="93">
        <v>0.87</v>
      </c>
      <c r="P70" s="93">
        <f t="shared" si="11"/>
        <v>23.011499999999998</v>
      </c>
    </row>
    <row r="71" spans="2:31" x14ac:dyDescent="0.25">
      <c r="B71" s="211">
        <v>42493</v>
      </c>
      <c r="C71" s="291">
        <v>130</v>
      </c>
      <c r="D71" s="292">
        <v>27.882000000000001</v>
      </c>
      <c r="E71" s="43">
        <v>26.45</v>
      </c>
      <c r="F71" s="43">
        <f t="shared" si="14"/>
        <v>-186.16000000000028</v>
      </c>
      <c r="G71" s="43">
        <f t="shared" si="15"/>
        <v>3624.6600000000003</v>
      </c>
      <c r="H71" s="258">
        <f t="shared" si="16"/>
        <v>-5.135929990674995E-2</v>
      </c>
      <c r="I71" s="43"/>
    </row>
    <row r="72" spans="2:31" x14ac:dyDescent="0.25">
      <c r="B72" s="12"/>
      <c r="C72" s="12"/>
      <c r="D72" s="220"/>
      <c r="E72" s="43"/>
      <c r="F72" s="43"/>
      <c r="G72" s="43"/>
      <c r="H72" s="258"/>
      <c r="I72" s="43"/>
    </row>
    <row r="73" spans="2:31" x14ac:dyDescent="0.25">
      <c r="B73" s="12"/>
      <c r="C73" s="12"/>
      <c r="D73" s="220"/>
      <c r="E73" s="43"/>
      <c r="F73" s="43"/>
      <c r="G73" s="43"/>
      <c r="H73" s="258"/>
      <c r="I73" s="43"/>
    </row>
    <row r="74" spans="2:31" x14ac:dyDescent="0.25">
      <c r="B74" s="12"/>
      <c r="C74" s="12"/>
      <c r="D74" s="220"/>
      <c r="E74" s="43"/>
      <c r="F74" s="43"/>
      <c r="G74" s="43"/>
      <c r="H74" s="258"/>
      <c r="I74" s="43"/>
    </row>
    <row r="75" spans="2:31" x14ac:dyDescent="0.25">
      <c r="B75" s="12"/>
      <c r="C75" s="12"/>
      <c r="D75" s="220"/>
      <c r="E75" s="43"/>
      <c r="F75" s="43"/>
      <c r="G75" s="43"/>
      <c r="H75" s="258"/>
      <c r="I75" s="43"/>
    </row>
    <row r="76" spans="2:31" x14ac:dyDescent="0.25">
      <c r="B76" s="12"/>
      <c r="C76" s="12"/>
      <c r="D76" s="220"/>
      <c r="E76" s="43"/>
      <c r="F76" s="43"/>
      <c r="G76" s="43"/>
      <c r="H76" s="258"/>
      <c r="I76" s="43"/>
    </row>
    <row r="77" spans="2:31" x14ac:dyDescent="0.25">
      <c r="B77" s="12"/>
      <c r="C77" s="12"/>
      <c r="D77" s="220"/>
      <c r="E77" s="43"/>
      <c r="F77" s="43"/>
      <c r="G77" s="43"/>
      <c r="H77" s="258"/>
      <c r="I77" s="43"/>
    </row>
  </sheetData>
  <mergeCells count="1">
    <mergeCell ref="O42:P42"/>
  </mergeCells>
  <conditionalFormatting sqref="Q7 H54:H67 F54:F67 F69:F77 H69:H77">
    <cfRule type="expression" dxfId="171" priority="21">
      <formula>F7&gt;0</formula>
    </cfRule>
    <cfRule type="expression" dxfId="170" priority="22">
      <formula>F7&lt;0</formula>
    </cfRule>
  </conditionalFormatting>
  <conditionalFormatting sqref="O43:O70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8:F53">
    <cfRule type="expression" dxfId="169" priority="5">
      <formula>F38&gt;0</formula>
    </cfRule>
    <cfRule type="expression" dxfId="168" priority="6">
      <formula>F38&lt;0</formula>
    </cfRule>
  </conditionalFormatting>
  <conditionalFormatting sqref="H38:H53">
    <cfRule type="expression" dxfId="167" priority="3">
      <formula>H38&gt;0</formula>
    </cfRule>
    <cfRule type="expression" dxfId="166" priority="4">
      <formula>H38&lt;0</formula>
    </cfRule>
  </conditionalFormatting>
  <conditionalFormatting sqref="H68 F68">
    <cfRule type="expression" dxfId="165" priority="1">
      <formula>F68&gt;0</formula>
    </cfRule>
    <cfRule type="expression" dxfId="164" priority="2">
      <formula>F68&lt;0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46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33</v>
      </c>
      <c r="B2" s="1">
        <v>42166</v>
      </c>
      <c r="C2" s="7">
        <v>10</v>
      </c>
      <c r="D2" s="47">
        <v>139.16</v>
      </c>
      <c r="E2" s="47">
        <v>0</v>
      </c>
      <c r="F2" s="47">
        <f t="shared" ref="F2:F12" si="0">D2*C2</f>
        <v>1391.6</v>
      </c>
      <c r="G2" s="84">
        <v>42213</v>
      </c>
      <c r="H2" s="7">
        <v>10</v>
      </c>
      <c r="I2" s="47">
        <f>129.5</f>
        <v>129.5</v>
      </c>
      <c r="J2" s="47">
        <v>0.02</v>
      </c>
      <c r="K2" s="4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71"/>
      <c r="W2" s="143">
        <v>42493</v>
      </c>
      <c r="X2" s="12">
        <v>145.1</v>
      </c>
      <c r="Y2" s="12">
        <v>145.99</v>
      </c>
      <c r="Z2" s="12">
        <v>142.33000000000001</v>
      </c>
      <c r="AA2" s="12">
        <v>143.19999999999999</v>
      </c>
      <c r="AB2" s="105">
        <v>2389600</v>
      </c>
      <c r="AC2" s="12">
        <v>143.19999999999999</v>
      </c>
      <c r="AD2" s="2">
        <f>Y2-Z2</f>
        <v>3.6599999999999966</v>
      </c>
      <c r="AE2" s="148">
        <f>AC2/AC3-1</f>
        <v>-1.9715224534501807E-2</v>
      </c>
    </row>
    <row r="3" spans="1:31" x14ac:dyDescent="0.25">
      <c r="A3" s="26" t="s">
        <v>71</v>
      </c>
      <c r="B3" s="426">
        <v>42212</v>
      </c>
      <c r="C3" s="7">
        <v>10</v>
      </c>
      <c r="D3" s="47">
        <v>124.25</v>
      </c>
      <c r="E3" s="47">
        <v>0</v>
      </c>
      <c r="F3" s="47">
        <f t="shared" si="0"/>
        <v>1242.5</v>
      </c>
      <c r="G3" s="1">
        <v>42258</v>
      </c>
      <c r="H3" s="7">
        <v>45</v>
      </c>
      <c r="I3" s="47">
        <v>126.8</v>
      </c>
      <c r="J3" s="47">
        <v>0.1</v>
      </c>
      <c r="K3" s="4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143.19999999999999</v>
      </c>
      <c r="T3" s="71"/>
      <c r="W3" s="143">
        <v>42492</v>
      </c>
      <c r="X3" s="12">
        <v>146.16</v>
      </c>
      <c r="Y3" s="12">
        <v>146.83000000000001</v>
      </c>
      <c r="Z3" s="12">
        <v>144.5</v>
      </c>
      <c r="AA3" s="12">
        <v>146.08000000000001</v>
      </c>
      <c r="AB3" s="105">
        <v>1948800</v>
      </c>
      <c r="AC3" s="12">
        <v>146.08000000000001</v>
      </c>
      <c r="AD3" s="2">
        <f t="shared" ref="AD3:AD66" si="1">Y3-Z3</f>
        <v>2.3300000000000125</v>
      </c>
      <c r="AE3" s="148">
        <f t="shared" ref="AE3:AE66" si="2">AC3/AC4-1</f>
        <v>2.2641509433962703E-3</v>
      </c>
    </row>
    <row r="4" spans="1:31" x14ac:dyDescent="0.25">
      <c r="B4" s="426"/>
      <c r="C4" s="7">
        <v>10</v>
      </c>
      <c r="D4" s="47">
        <v>124.25</v>
      </c>
      <c r="E4" s="47">
        <v>0</v>
      </c>
      <c r="F4" s="47">
        <f t="shared" si="0"/>
        <v>1242.5</v>
      </c>
      <c r="G4" s="1">
        <v>42265</v>
      </c>
      <c r="H4" s="92">
        <v>10</v>
      </c>
      <c r="I4" s="47">
        <v>134.5</v>
      </c>
      <c r="J4" s="47">
        <v>0.02</v>
      </c>
      <c r="K4" s="47">
        <f>H4*I4-J4</f>
        <v>1344.98</v>
      </c>
      <c r="M4" s="2"/>
      <c r="O4" s="13" t="s">
        <v>66</v>
      </c>
      <c r="Q4" s="59">
        <v>143.19999999999999</v>
      </c>
      <c r="T4" s="71"/>
      <c r="W4" s="143">
        <v>42489</v>
      </c>
      <c r="X4" s="12">
        <v>146.31</v>
      </c>
      <c r="Y4" s="12">
        <v>147.79</v>
      </c>
      <c r="Z4" s="12">
        <v>143.25</v>
      </c>
      <c r="AA4" s="12">
        <v>145.75</v>
      </c>
      <c r="AB4" s="105">
        <v>3493600</v>
      </c>
      <c r="AC4" s="12">
        <v>145.75</v>
      </c>
      <c r="AD4" s="2">
        <f t="shared" si="1"/>
        <v>4.539999999999992</v>
      </c>
      <c r="AE4" s="148">
        <f t="shared" si="2"/>
        <v>-1.5136157848503307E-2</v>
      </c>
    </row>
    <row r="5" spans="1:31" x14ac:dyDescent="0.25">
      <c r="B5" s="1">
        <v>42220</v>
      </c>
      <c r="C5" s="7">
        <v>5</v>
      </c>
      <c r="D5" s="47">
        <v>123.2</v>
      </c>
      <c r="E5" s="47">
        <v>0</v>
      </c>
      <c r="F5" s="47">
        <f t="shared" si="0"/>
        <v>616</v>
      </c>
      <c r="G5" s="1">
        <v>42290</v>
      </c>
      <c r="H5" s="92">
        <v>5</v>
      </c>
      <c r="I5" s="47">
        <v>119.15</v>
      </c>
      <c r="J5" s="47">
        <v>0.01</v>
      </c>
      <c r="K5" s="47">
        <f>H5*I5-J5</f>
        <v>595.74</v>
      </c>
      <c r="M5" s="2"/>
      <c r="O5" s="13" t="s">
        <v>67</v>
      </c>
      <c r="Q5" s="3">
        <f>Q4*Q2</f>
        <v>0</v>
      </c>
      <c r="T5" s="71"/>
      <c r="W5" s="143">
        <v>42488</v>
      </c>
      <c r="X5" s="12">
        <v>150.38999999999999</v>
      </c>
      <c r="Y5" s="12">
        <v>154.02000000000001</v>
      </c>
      <c r="Z5" s="12">
        <v>147.33000000000001</v>
      </c>
      <c r="AA5" s="12">
        <v>147.99</v>
      </c>
      <c r="AB5" s="105">
        <v>2548200</v>
      </c>
      <c r="AC5" s="12">
        <v>147.99</v>
      </c>
      <c r="AD5" s="2">
        <f t="shared" si="1"/>
        <v>6.6899999999999977</v>
      </c>
      <c r="AE5" s="148">
        <f t="shared" si="2"/>
        <v>-2.33617105523658E-2</v>
      </c>
    </row>
    <row r="6" spans="1:31" x14ac:dyDescent="0.25">
      <c r="B6" s="1">
        <v>42220</v>
      </c>
      <c r="C6" s="7">
        <v>20</v>
      </c>
      <c r="D6" s="47">
        <v>122.2</v>
      </c>
      <c r="E6" s="47">
        <v>0</v>
      </c>
      <c r="F6" s="47">
        <f t="shared" si="0"/>
        <v>2444</v>
      </c>
      <c r="G6" s="1">
        <v>42311</v>
      </c>
      <c r="H6" s="92">
        <v>45</v>
      </c>
      <c r="I6" s="47">
        <v>127.75</v>
      </c>
      <c r="J6" s="47">
        <v>0.11</v>
      </c>
      <c r="K6" s="47">
        <f>H6*I6-J6</f>
        <v>5748.64</v>
      </c>
      <c r="M6" s="2"/>
      <c r="O6" s="13" t="s">
        <v>64</v>
      </c>
      <c r="Q6" s="2">
        <f>Q3*Q2</f>
        <v>0</v>
      </c>
      <c r="T6" s="71"/>
      <c r="W6" s="143">
        <v>42487</v>
      </c>
      <c r="X6" s="12">
        <v>147.21</v>
      </c>
      <c r="Y6" s="12">
        <v>153.36000000000001</v>
      </c>
      <c r="Z6" s="12">
        <v>146.5</v>
      </c>
      <c r="AA6" s="12">
        <v>151.53</v>
      </c>
      <c r="AB6" s="105">
        <v>3893000</v>
      </c>
      <c r="AC6" s="12">
        <v>151.53</v>
      </c>
      <c r="AD6" s="2">
        <f t="shared" si="1"/>
        <v>6.8600000000000136</v>
      </c>
      <c r="AE6" s="148">
        <f t="shared" si="2"/>
        <v>5.1074555585035597E-3</v>
      </c>
    </row>
    <row r="7" spans="1:31" ht="15.75" x14ac:dyDescent="0.25">
      <c r="B7" s="426">
        <v>42240</v>
      </c>
      <c r="C7" s="7">
        <v>5</v>
      </c>
      <c r="D7" s="47">
        <v>120.5</v>
      </c>
      <c r="E7" s="47">
        <v>0</v>
      </c>
      <c r="F7" s="4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176"/>
      <c r="T7" s="71"/>
      <c r="W7" s="143">
        <v>42486</v>
      </c>
      <c r="X7" s="12">
        <v>151.49</v>
      </c>
      <c r="Y7" s="12">
        <v>154.11000000000001</v>
      </c>
      <c r="Z7" s="12">
        <v>150.04</v>
      </c>
      <c r="AA7" s="12">
        <v>150.76</v>
      </c>
      <c r="AB7" s="105">
        <v>2563300</v>
      </c>
      <c r="AC7" s="12">
        <v>150.76</v>
      </c>
      <c r="AD7" s="2">
        <f t="shared" si="1"/>
        <v>4.0700000000000216</v>
      </c>
      <c r="AE7" s="148">
        <f t="shared" si="2"/>
        <v>1.1133467471495573E-2</v>
      </c>
    </row>
    <row r="8" spans="1:31" x14ac:dyDescent="0.25">
      <c r="B8" s="430"/>
      <c r="C8" s="7">
        <v>10</v>
      </c>
      <c r="D8" s="47">
        <v>120.5</v>
      </c>
      <c r="E8" s="47">
        <v>0</v>
      </c>
      <c r="F8" s="47">
        <f t="shared" si="0"/>
        <v>1205</v>
      </c>
      <c r="O8" s="13" t="s">
        <v>90</v>
      </c>
      <c r="Q8" s="148">
        <f>(Q4-Q3)/Q3</f>
        <v>0</v>
      </c>
      <c r="T8" s="71"/>
      <c r="W8" s="143">
        <v>42485</v>
      </c>
      <c r="X8" s="12">
        <v>150.25</v>
      </c>
      <c r="Y8" s="12">
        <v>150.86000000000001</v>
      </c>
      <c r="Z8" s="12">
        <v>148.77000000000001</v>
      </c>
      <c r="AA8" s="12">
        <v>149.1</v>
      </c>
      <c r="AB8" s="105">
        <v>1087000</v>
      </c>
      <c r="AC8" s="12">
        <v>149.1</v>
      </c>
      <c r="AD8" s="2">
        <f t="shared" si="1"/>
        <v>2.0900000000000034</v>
      </c>
      <c r="AE8" s="148">
        <f t="shared" si="2"/>
        <v>-8.1819996008781759E-3</v>
      </c>
    </row>
    <row r="9" spans="1:31" x14ac:dyDescent="0.25">
      <c r="B9" s="1">
        <v>42286</v>
      </c>
      <c r="C9" s="7">
        <v>15</v>
      </c>
      <c r="D9" s="47">
        <v>117.5</v>
      </c>
      <c r="E9" s="47">
        <v>0</v>
      </c>
      <c r="F9" s="47">
        <f t="shared" si="0"/>
        <v>1762.5</v>
      </c>
      <c r="T9" s="75"/>
      <c r="W9" s="143">
        <v>42482</v>
      </c>
      <c r="X9" s="12">
        <v>150.4</v>
      </c>
      <c r="Y9" s="12">
        <v>152.94</v>
      </c>
      <c r="Z9" s="12">
        <v>148.72999999999999</v>
      </c>
      <c r="AA9" s="12">
        <v>150.33000000000001</v>
      </c>
      <c r="AB9" s="105">
        <v>2569900</v>
      </c>
      <c r="AC9" s="12">
        <v>150.33000000000001</v>
      </c>
      <c r="AD9" s="2">
        <f t="shared" si="1"/>
        <v>4.210000000000008</v>
      </c>
      <c r="AE9" s="148">
        <f t="shared" si="2"/>
        <v>-6.7393458870167455E-3</v>
      </c>
    </row>
    <row r="10" spans="1:31" x14ac:dyDescent="0.25">
      <c r="B10" s="1">
        <v>42286</v>
      </c>
      <c r="C10" s="7">
        <v>10</v>
      </c>
      <c r="D10" s="47">
        <v>115.6</v>
      </c>
      <c r="E10" s="47">
        <v>0</v>
      </c>
      <c r="F10" s="47">
        <f t="shared" si="0"/>
        <v>1156</v>
      </c>
      <c r="W10" s="143">
        <v>42481</v>
      </c>
      <c r="X10" s="12">
        <v>152.9</v>
      </c>
      <c r="Y10" s="12">
        <v>153.28</v>
      </c>
      <c r="Z10" s="12">
        <v>150.44999999999999</v>
      </c>
      <c r="AA10" s="12">
        <v>151.35</v>
      </c>
      <c r="AB10" s="105">
        <v>1611700</v>
      </c>
      <c r="AC10" s="12">
        <v>151.35</v>
      </c>
      <c r="AD10" s="2">
        <f t="shared" si="1"/>
        <v>2.8300000000000125</v>
      </c>
      <c r="AE10" s="148">
        <f t="shared" si="2"/>
        <v>-1.226913789727857E-2</v>
      </c>
    </row>
    <row r="11" spans="1:31" x14ac:dyDescent="0.25">
      <c r="B11" s="1">
        <v>42286</v>
      </c>
      <c r="C11" s="7">
        <v>10</v>
      </c>
      <c r="D11" s="47">
        <v>113.5</v>
      </c>
      <c r="E11" s="47">
        <v>0</v>
      </c>
      <c r="F11" s="47">
        <f t="shared" si="0"/>
        <v>1135</v>
      </c>
      <c r="W11" s="143">
        <v>42480</v>
      </c>
      <c r="X11" s="12">
        <v>151.46</v>
      </c>
      <c r="Y11" s="12">
        <v>154.1</v>
      </c>
      <c r="Z11" s="12">
        <v>150.4</v>
      </c>
      <c r="AA11" s="12">
        <v>153.22999999999999</v>
      </c>
      <c r="AB11" s="105">
        <v>1943500</v>
      </c>
      <c r="AC11" s="12">
        <v>153.22999999999999</v>
      </c>
      <c r="AD11" s="2">
        <f t="shared" si="1"/>
        <v>3.6999999999999886</v>
      </c>
      <c r="AE11" s="148">
        <f t="shared" si="2"/>
        <v>1.4298007546170721E-2</v>
      </c>
    </row>
    <row r="12" spans="1:31" x14ac:dyDescent="0.25">
      <c r="B12" s="1">
        <v>42286</v>
      </c>
      <c r="C12" s="7">
        <v>10</v>
      </c>
      <c r="D12" s="47">
        <v>111.8</v>
      </c>
      <c r="E12" s="47">
        <v>0</v>
      </c>
      <c r="F12" s="47">
        <f t="shared" si="0"/>
        <v>1118</v>
      </c>
      <c r="G12" s="2"/>
      <c r="W12" s="143">
        <v>42479</v>
      </c>
      <c r="X12" s="12">
        <v>156.44999999999999</v>
      </c>
      <c r="Y12" s="12">
        <v>156.77000000000001</v>
      </c>
      <c r="Z12" s="12">
        <v>150.79</v>
      </c>
      <c r="AA12" s="12">
        <v>151.07</v>
      </c>
      <c r="AB12" s="105">
        <v>2456000</v>
      </c>
      <c r="AC12" s="12">
        <v>151.07</v>
      </c>
      <c r="AD12" s="2">
        <f t="shared" si="1"/>
        <v>5.9800000000000182</v>
      </c>
      <c r="AE12" s="148">
        <f t="shared" si="2"/>
        <v>-3.098139833226432E-2</v>
      </c>
    </row>
    <row r="13" spans="1:31" x14ac:dyDescent="0.25">
      <c r="W13" s="143">
        <v>42478</v>
      </c>
      <c r="X13" s="12">
        <v>155.35</v>
      </c>
      <c r="Y13" s="12">
        <v>156.4</v>
      </c>
      <c r="Z13" s="12">
        <v>153.81</v>
      </c>
      <c r="AA13" s="12">
        <v>155.9</v>
      </c>
      <c r="AB13" s="105">
        <v>1529700</v>
      </c>
      <c r="AC13" s="12">
        <v>155.9</v>
      </c>
      <c r="AD13" s="2">
        <f t="shared" si="1"/>
        <v>2.5900000000000034</v>
      </c>
      <c r="AE13" s="148">
        <f t="shared" si="2"/>
        <v>2.6368255193258694E-3</v>
      </c>
    </row>
    <row r="14" spans="1:31" x14ac:dyDescent="0.25">
      <c r="A14" s="72" t="s">
        <v>81</v>
      </c>
      <c r="B14" s="73"/>
      <c r="C14" s="73">
        <f>SUM(C2:C13)</f>
        <v>115</v>
      </c>
      <c r="D14" s="74"/>
      <c r="E14" s="74"/>
      <c r="F14" s="74">
        <f>SUM(F2:F13)</f>
        <v>13915.6</v>
      </c>
      <c r="G14" s="73"/>
      <c r="H14" s="73">
        <f>SUM(H2:H13)</f>
        <v>115</v>
      </c>
      <c r="I14" s="74"/>
      <c r="J14" s="74"/>
      <c r="K14" s="74">
        <f>SUM(K2:K13)</f>
        <v>14690.239999999998</v>
      </c>
      <c r="L14" s="73"/>
      <c r="M14" s="74">
        <f>SUM(M2:M13)</f>
        <v>6.1</v>
      </c>
      <c r="W14" s="143">
        <v>42475</v>
      </c>
      <c r="X14" s="12">
        <v>158.13</v>
      </c>
      <c r="Y14" s="12">
        <v>158.34</v>
      </c>
      <c r="Z14" s="12">
        <v>154.52000000000001</v>
      </c>
      <c r="AA14" s="12">
        <v>155.49</v>
      </c>
      <c r="AB14" s="105">
        <v>2768500</v>
      </c>
      <c r="AC14" s="12">
        <v>155.49</v>
      </c>
      <c r="AD14" s="2">
        <f t="shared" si="1"/>
        <v>3.8199999999999932</v>
      </c>
      <c r="AE14" s="148">
        <f t="shared" si="2"/>
        <v>-2.0967132602946581E-2</v>
      </c>
    </row>
    <row r="15" spans="1:31" x14ac:dyDescent="0.25">
      <c r="W15" s="143">
        <v>42474</v>
      </c>
      <c r="X15" s="12">
        <v>157.29</v>
      </c>
      <c r="Y15" s="12">
        <v>159.11000000000001</v>
      </c>
      <c r="Z15" s="12">
        <v>156</v>
      </c>
      <c r="AA15" s="12">
        <v>158.82</v>
      </c>
      <c r="AB15" s="105">
        <v>2754900</v>
      </c>
      <c r="AC15" s="12">
        <v>158.82</v>
      </c>
      <c r="AD15" s="2">
        <f t="shared" si="1"/>
        <v>3.1100000000000136</v>
      </c>
      <c r="AE15" s="148">
        <f t="shared" si="2"/>
        <v>-4.138449962377666E-3</v>
      </c>
    </row>
    <row r="16" spans="1:31" x14ac:dyDescent="0.25">
      <c r="B16" s="209" t="s">
        <v>116</v>
      </c>
      <c r="C16" s="209" t="s">
        <v>159</v>
      </c>
      <c r="D16" s="210" t="s">
        <v>158</v>
      </c>
      <c r="E16" s="212" t="s">
        <v>160</v>
      </c>
      <c r="F16" s="213" t="s">
        <v>65</v>
      </c>
      <c r="G16" s="250" t="s">
        <v>164</v>
      </c>
      <c r="H16" s="213" t="s">
        <v>90</v>
      </c>
      <c r="W16" s="143">
        <v>42473</v>
      </c>
      <c r="X16" s="12">
        <v>156.47</v>
      </c>
      <c r="Y16" s="12">
        <v>159.65</v>
      </c>
      <c r="Z16" s="12">
        <v>155.61000000000001</v>
      </c>
      <c r="AA16" s="12">
        <v>159.47999999999999</v>
      </c>
      <c r="AB16" s="105">
        <v>2173000</v>
      </c>
      <c r="AC16" s="12">
        <v>159.47999999999999</v>
      </c>
      <c r="AD16" s="2">
        <f t="shared" si="1"/>
        <v>4.039999999999992</v>
      </c>
      <c r="AE16" s="148">
        <f t="shared" si="2"/>
        <v>2.6056745801968706E-2</v>
      </c>
    </row>
    <row r="17" spans="2:31" x14ac:dyDescent="0.25">
      <c r="B17" s="211">
        <v>42305</v>
      </c>
      <c r="C17" s="12">
        <v>45</v>
      </c>
      <c r="D17" s="43">
        <v>110.4</v>
      </c>
      <c r="E17" s="43">
        <v>127.09</v>
      </c>
      <c r="F17" s="43">
        <v>751.15</v>
      </c>
      <c r="G17" s="43">
        <f>IF(C17=0, 0,D17*C17)</f>
        <v>4968</v>
      </c>
      <c r="H17" s="258">
        <f>IF(C17=0, D17, (E17-D17)/D17)</f>
        <v>0.15117753623188404</v>
      </c>
      <c r="W17" s="143">
        <v>42472</v>
      </c>
      <c r="X17" s="12">
        <v>156.01</v>
      </c>
      <c r="Y17" s="12">
        <v>156.37</v>
      </c>
      <c r="Z17" s="12">
        <v>153</v>
      </c>
      <c r="AA17" s="12">
        <v>155.43</v>
      </c>
      <c r="AB17" s="105">
        <v>1653700</v>
      </c>
      <c r="AC17" s="12">
        <v>155.43</v>
      </c>
      <c r="AD17" s="2">
        <f t="shared" si="1"/>
        <v>3.3700000000000045</v>
      </c>
      <c r="AE17" s="148">
        <f t="shared" si="2"/>
        <v>-1.1567379988433046E-3</v>
      </c>
    </row>
    <row r="18" spans="2:31" x14ac:dyDescent="0.25">
      <c r="B18" s="211">
        <v>42314</v>
      </c>
      <c r="C18" s="12">
        <v>0</v>
      </c>
      <c r="D18" s="222" t="s">
        <v>132</v>
      </c>
      <c r="E18" s="222" t="s">
        <v>132</v>
      </c>
      <c r="F18" s="43">
        <v>780.74</v>
      </c>
      <c r="G18" s="43">
        <f t="shared" ref="G18" si="3">IF(C18=0, 0,D18*C18)</f>
        <v>0</v>
      </c>
      <c r="H18" s="258" t="str">
        <f t="shared" ref="H18" si="4">IF(C18=0, D18, (E18-D18)/D18)</f>
        <v>N/A</v>
      </c>
      <c r="W18" s="143">
        <v>42471</v>
      </c>
      <c r="X18" s="12">
        <v>157.43</v>
      </c>
      <c r="Y18" s="12">
        <v>157.80000000000001</v>
      </c>
      <c r="Z18" s="12">
        <v>155.6</v>
      </c>
      <c r="AA18" s="12">
        <v>155.61000000000001</v>
      </c>
      <c r="AB18" s="105">
        <v>1856800</v>
      </c>
      <c r="AC18" s="12">
        <v>155.61000000000001</v>
      </c>
      <c r="AD18" s="2">
        <f t="shared" si="1"/>
        <v>2.2000000000000171</v>
      </c>
      <c r="AE18" s="148">
        <f t="shared" si="2"/>
        <v>-3.4582132564840995E-3</v>
      </c>
    </row>
    <row r="19" spans="2:31" x14ac:dyDescent="0.25">
      <c r="B19" s="12"/>
      <c r="C19" s="12"/>
      <c r="D19" s="43"/>
      <c r="E19" s="43"/>
      <c r="F19" s="43"/>
      <c r="G19" s="43"/>
      <c r="H19" s="258"/>
      <c r="W19" s="143">
        <v>42468</v>
      </c>
      <c r="X19" s="12">
        <v>156.28</v>
      </c>
      <c r="Y19" s="12">
        <v>156.9</v>
      </c>
      <c r="Z19" s="12">
        <v>154.63999999999999</v>
      </c>
      <c r="AA19" s="12">
        <v>156.15</v>
      </c>
      <c r="AB19" s="105">
        <v>1852600</v>
      </c>
      <c r="AC19" s="12">
        <v>156.15</v>
      </c>
      <c r="AD19" s="2">
        <f t="shared" si="1"/>
        <v>2.2600000000000193</v>
      </c>
      <c r="AE19" s="148">
        <f t="shared" si="2"/>
        <v>7.6143769761889413E-3</v>
      </c>
    </row>
    <row r="20" spans="2:31" x14ac:dyDescent="0.25">
      <c r="B20" s="12"/>
      <c r="C20" s="12"/>
      <c r="D20" s="43"/>
      <c r="E20" s="43"/>
      <c r="F20" s="43"/>
      <c r="G20" s="43"/>
      <c r="H20" s="258"/>
      <c r="W20" s="143">
        <v>42467</v>
      </c>
      <c r="X20" s="12">
        <v>157.47999999999999</v>
      </c>
      <c r="Y20" s="12">
        <v>157.94999999999999</v>
      </c>
      <c r="Z20" s="12">
        <v>154.69</v>
      </c>
      <c r="AA20" s="12">
        <v>154.97</v>
      </c>
      <c r="AB20" s="105">
        <v>2297500</v>
      </c>
      <c r="AC20" s="12">
        <v>154.97</v>
      </c>
      <c r="AD20" s="2">
        <f t="shared" si="1"/>
        <v>3.2599999999999909</v>
      </c>
      <c r="AE20" s="148">
        <f t="shared" si="2"/>
        <v>-1.6313317252761195E-2</v>
      </c>
    </row>
    <row r="21" spans="2:31" x14ac:dyDescent="0.25">
      <c r="B21" s="12"/>
      <c r="C21" s="12"/>
      <c r="D21" s="43"/>
      <c r="E21" s="43"/>
      <c r="F21" s="43"/>
      <c r="G21" s="43"/>
      <c r="H21" s="258"/>
      <c r="W21" s="143">
        <v>42466</v>
      </c>
      <c r="X21" s="12">
        <v>154.69999999999999</v>
      </c>
      <c r="Y21" s="12">
        <v>157.77000000000001</v>
      </c>
      <c r="Z21" s="12">
        <v>153.71</v>
      </c>
      <c r="AA21" s="12">
        <v>157.54</v>
      </c>
      <c r="AB21" s="105">
        <v>2814900</v>
      </c>
      <c r="AC21" s="12">
        <v>157.54</v>
      </c>
      <c r="AD21" s="2">
        <f t="shared" si="1"/>
        <v>4.0600000000000023</v>
      </c>
      <c r="AE21" s="148">
        <f t="shared" si="2"/>
        <v>1.6190414758433747E-2</v>
      </c>
    </row>
    <row r="22" spans="2:31" x14ac:dyDescent="0.25">
      <c r="B22" s="12"/>
      <c r="C22" s="12"/>
      <c r="D22" s="43"/>
      <c r="E22" s="43"/>
      <c r="F22" s="43"/>
      <c r="G22" s="43"/>
      <c r="H22" s="258"/>
      <c r="W22" s="143">
        <v>42465</v>
      </c>
      <c r="X22" s="12">
        <v>154.44999999999999</v>
      </c>
      <c r="Y22" s="12">
        <v>157.05000000000001</v>
      </c>
      <c r="Z22" s="12">
        <v>154.44999999999999</v>
      </c>
      <c r="AA22" s="12">
        <v>155.03</v>
      </c>
      <c r="AB22" s="105">
        <v>5691500</v>
      </c>
      <c r="AC22" s="12">
        <v>155.03</v>
      </c>
      <c r="AD22" s="2">
        <f t="shared" si="1"/>
        <v>2.6000000000000227</v>
      </c>
      <c r="AE22" s="148">
        <f t="shared" si="2"/>
        <v>-6.2816486122684312E-3</v>
      </c>
    </row>
    <row r="23" spans="2:31" x14ac:dyDescent="0.25">
      <c r="B23" s="12"/>
      <c r="C23" s="12"/>
      <c r="D23" s="43"/>
      <c r="E23" s="43"/>
      <c r="F23" s="43"/>
      <c r="G23" s="43"/>
      <c r="H23" s="258"/>
      <c r="W23" s="143">
        <v>42464</v>
      </c>
      <c r="X23" s="12">
        <v>158</v>
      </c>
      <c r="Y23" s="12">
        <v>158.33000000000001</v>
      </c>
      <c r="Z23" s="12">
        <v>155.66</v>
      </c>
      <c r="AA23" s="12">
        <v>156.01</v>
      </c>
      <c r="AB23" s="105">
        <v>1776000</v>
      </c>
      <c r="AC23" s="12">
        <v>156.01</v>
      </c>
      <c r="AD23" s="2">
        <f t="shared" si="1"/>
        <v>2.6700000000000159</v>
      </c>
      <c r="AE23" s="148">
        <f t="shared" si="2"/>
        <v>-1.1343472750316996E-2</v>
      </c>
    </row>
    <row r="24" spans="2:31" x14ac:dyDescent="0.25">
      <c r="B24" s="12"/>
      <c r="C24" s="12"/>
      <c r="D24" s="43"/>
      <c r="E24" s="43"/>
      <c r="F24" s="43"/>
      <c r="G24" s="43"/>
      <c r="H24" s="258"/>
      <c r="W24" s="143">
        <v>42461</v>
      </c>
      <c r="X24" s="12">
        <v>154.04</v>
      </c>
      <c r="Y24" s="12">
        <v>157.91999999999999</v>
      </c>
      <c r="Z24" s="12">
        <v>151.16</v>
      </c>
      <c r="AA24" s="12">
        <v>157.80000000000001</v>
      </c>
      <c r="AB24" s="105">
        <v>2567100</v>
      </c>
      <c r="AC24" s="12">
        <v>157.80000000000001</v>
      </c>
      <c r="AD24" s="2">
        <f t="shared" si="1"/>
        <v>6.7599999999999909</v>
      </c>
      <c r="AE24" s="148">
        <f t="shared" si="2"/>
        <v>2.1359223300970953E-2</v>
      </c>
    </row>
    <row r="25" spans="2:31" x14ac:dyDescent="0.25">
      <c r="B25" s="12"/>
      <c r="C25" s="12"/>
      <c r="D25" s="43"/>
      <c r="E25" s="43"/>
      <c r="F25" s="43"/>
      <c r="G25" s="43"/>
      <c r="H25" s="258"/>
      <c r="W25" s="143">
        <v>42460</v>
      </c>
      <c r="X25" s="12">
        <v>157.02000000000001</v>
      </c>
      <c r="Y25" s="12">
        <v>157.37</v>
      </c>
      <c r="Z25" s="12">
        <v>154.44999999999999</v>
      </c>
      <c r="AA25" s="12">
        <v>154.5</v>
      </c>
      <c r="AB25" s="105">
        <v>2496800</v>
      </c>
      <c r="AC25" s="12">
        <v>154.5</v>
      </c>
      <c r="AD25" s="2">
        <f t="shared" si="1"/>
        <v>2.9200000000000159</v>
      </c>
      <c r="AE25" s="148">
        <f t="shared" si="2"/>
        <v>-1.5484610973045321E-2</v>
      </c>
    </row>
    <row r="26" spans="2:31" x14ac:dyDescent="0.25">
      <c r="B26" s="12"/>
      <c r="C26" s="12"/>
      <c r="D26" s="43"/>
      <c r="E26" s="43"/>
      <c r="F26" s="43"/>
      <c r="G26" s="43"/>
      <c r="H26" s="258"/>
      <c r="W26" s="143">
        <v>42459</v>
      </c>
      <c r="X26" s="12">
        <v>155</v>
      </c>
      <c r="Y26" s="12">
        <v>157.28</v>
      </c>
      <c r="Z26" s="12">
        <v>154.54</v>
      </c>
      <c r="AA26" s="12">
        <v>156.93</v>
      </c>
      <c r="AB26" s="105">
        <v>2679400</v>
      </c>
      <c r="AC26" s="12">
        <v>156.93</v>
      </c>
      <c r="AD26" s="2">
        <f t="shared" si="1"/>
        <v>2.7400000000000091</v>
      </c>
      <c r="AE26" s="148">
        <f t="shared" si="2"/>
        <v>1.816648283916189E-2</v>
      </c>
    </row>
    <row r="27" spans="2:31" x14ac:dyDescent="0.25">
      <c r="W27" s="143">
        <v>42458</v>
      </c>
      <c r="X27" s="12">
        <v>153.27000000000001</v>
      </c>
      <c r="Y27" s="12">
        <v>154.93</v>
      </c>
      <c r="Z27" s="12">
        <v>152.18</v>
      </c>
      <c r="AA27" s="12">
        <v>154.13</v>
      </c>
      <c r="AB27" s="105">
        <v>2676500</v>
      </c>
      <c r="AC27" s="12">
        <v>154.13</v>
      </c>
      <c r="AD27" s="2">
        <f t="shared" si="1"/>
        <v>2.75</v>
      </c>
      <c r="AE27" s="148">
        <f t="shared" si="2"/>
        <v>6.727629000653268E-3</v>
      </c>
    </row>
    <row r="28" spans="2:31" x14ac:dyDescent="0.25">
      <c r="W28" s="143">
        <v>42457</v>
      </c>
      <c r="X28" s="12">
        <v>153.28</v>
      </c>
      <c r="Y28" s="12">
        <v>153.5</v>
      </c>
      <c r="Z28" s="12">
        <v>152.07</v>
      </c>
      <c r="AA28" s="12">
        <v>153.1</v>
      </c>
      <c r="AB28" s="105">
        <v>1722400</v>
      </c>
      <c r="AC28" s="12">
        <v>153.1</v>
      </c>
      <c r="AD28" s="2">
        <f t="shared" si="1"/>
        <v>1.4300000000000068</v>
      </c>
      <c r="AE28" s="148">
        <f t="shared" si="2"/>
        <v>6.5359477124182774E-4</v>
      </c>
    </row>
    <row r="29" spans="2:31" x14ac:dyDescent="0.25">
      <c r="W29" s="143">
        <v>42453</v>
      </c>
      <c r="X29" s="12">
        <v>151.76</v>
      </c>
      <c r="Y29" s="12">
        <v>153.29</v>
      </c>
      <c r="Z29" s="12">
        <v>151.12</v>
      </c>
      <c r="AA29" s="12">
        <v>153</v>
      </c>
      <c r="AB29" s="105">
        <v>2565100</v>
      </c>
      <c r="AC29" s="12">
        <v>153</v>
      </c>
      <c r="AD29" s="2">
        <f t="shared" si="1"/>
        <v>2.1699999999999875</v>
      </c>
      <c r="AE29" s="148">
        <f t="shared" si="2"/>
        <v>6.5363749264690796E-5</v>
      </c>
    </row>
    <row r="30" spans="2:31" x14ac:dyDescent="0.25">
      <c r="W30" s="143">
        <v>42452</v>
      </c>
      <c r="X30" s="12">
        <v>154.82</v>
      </c>
      <c r="Y30" s="12">
        <v>155.32</v>
      </c>
      <c r="Z30" s="12">
        <v>152.34</v>
      </c>
      <c r="AA30" s="12">
        <v>152.99</v>
      </c>
      <c r="AB30" s="105">
        <v>2757700</v>
      </c>
      <c r="AC30" s="12">
        <v>152.99</v>
      </c>
      <c r="AD30" s="2">
        <f t="shared" si="1"/>
        <v>2.9799999999999898</v>
      </c>
      <c r="AE30" s="148">
        <f t="shared" si="2"/>
        <v>-1.1437063840785577E-2</v>
      </c>
    </row>
    <row r="31" spans="2:31" x14ac:dyDescent="0.25">
      <c r="W31" s="143">
        <v>42451</v>
      </c>
      <c r="X31" s="12">
        <v>152.4</v>
      </c>
      <c r="Y31" s="12">
        <v>155.61000000000001</v>
      </c>
      <c r="Z31" s="12">
        <v>151.55000000000001</v>
      </c>
      <c r="AA31" s="12">
        <v>154.76</v>
      </c>
      <c r="AB31" s="105">
        <v>3394500</v>
      </c>
      <c r="AC31" s="12">
        <v>154.76</v>
      </c>
      <c r="AD31" s="2">
        <f t="shared" si="1"/>
        <v>4.0600000000000023</v>
      </c>
      <c r="AE31" s="148">
        <f t="shared" si="2"/>
        <v>1.2231015762966813E-2</v>
      </c>
    </row>
    <row r="32" spans="2:31" x14ac:dyDescent="0.25">
      <c r="W32" s="143">
        <v>42450</v>
      </c>
      <c r="X32" s="12">
        <v>152.59</v>
      </c>
      <c r="Y32" s="12">
        <v>153</v>
      </c>
      <c r="Z32" s="12">
        <v>150.83000000000001</v>
      </c>
      <c r="AA32" s="12">
        <v>152.88999999999999</v>
      </c>
      <c r="AB32" s="105">
        <v>2820700</v>
      </c>
      <c r="AC32" s="12">
        <v>152.88999999999999</v>
      </c>
      <c r="AD32" s="2">
        <f t="shared" si="1"/>
        <v>2.1699999999999875</v>
      </c>
      <c r="AE32" s="148">
        <f t="shared" si="2"/>
        <v>2.6231228277262542E-3</v>
      </c>
    </row>
    <row r="33" spans="15:31" x14ac:dyDescent="0.25">
      <c r="W33" s="143">
        <v>42447</v>
      </c>
      <c r="X33" s="12">
        <v>151.94</v>
      </c>
      <c r="Y33" s="12">
        <v>153</v>
      </c>
      <c r="Z33" s="12">
        <v>150.87</v>
      </c>
      <c r="AA33" s="12">
        <v>152.49</v>
      </c>
      <c r="AB33" s="105">
        <v>7056800</v>
      </c>
      <c r="AC33" s="12">
        <v>152.49</v>
      </c>
      <c r="AD33" s="2">
        <f t="shared" si="1"/>
        <v>2.1299999999999955</v>
      </c>
      <c r="AE33" s="148">
        <f t="shared" si="2"/>
        <v>6.202573408116141E-3</v>
      </c>
    </row>
    <row r="34" spans="15:31" x14ac:dyDescent="0.25">
      <c r="W34" s="143">
        <v>42446</v>
      </c>
      <c r="X34" s="12">
        <v>147.37</v>
      </c>
      <c r="Y34" s="12">
        <v>151.72</v>
      </c>
      <c r="Z34" s="12">
        <v>147.37</v>
      </c>
      <c r="AA34" s="12">
        <v>151.55000000000001</v>
      </c>
      <c r="AB34" s="105">
        <v>4470800</v>
      </c>
      <c r="AC34" s="12">
        <v>151.55000000000001</v>
      </c>
      <c r="AD34" s="2">
        <f t="shared" si="1"/>
        <v>4.3499999999999943</v>
      </c>
      <c r="AE34" s="148">
        <f t="shared" si="2"/>
        <v>1.964610105631448E-2</v>
      </c>
    </row>
    <row r="35" spans="15:31" x14ac:dyDescent="0.25">
      <c r="W35" s="143">
        <v>42445</v>
      </c>
      <c r="X35" s="12">
        <v>147.46</v>
      </c>
      <c r="Y35" s="12">
        <v>149.27000000000001</v>
      </c>
      <c r="Z35" s="12">
        <v>146.85</v>
      </c>
      <c r="AA35" s="12">
        <v>148.63</v>
      </c>
      <c r="AB35" s="105">
        <v>3490600</v>
      </c>
      <c r="AC35" s="12">
        <v>148.63</v>
      </c>
      <c r="AD35" s="2">
        <f t="shared" si="1"/>
        <v>2.4200000000000159</v>
      </c>
      <c r="AE35" s="148" t="e">
        <f t="shared" si="2"/>
        <v>#DIV/0!</v>
      </c>
    </row>
    <row r="36" spans="15:31" x14ac:dyDescent="0.25">
      <c r="W36" s="143">
        <v>42445</v>
      </c>
      <c r="X36" s="12" t="s">
        <v>232</v>
      </c>
      <c r="Y36" s="12"/>
      <c r="Z36" s="12"/>
      <c r="AA36" s="12"/>
      <c r="AB36" s="105"/>
      <c r="AC36" s="12"/>
      <c r="AD36" s="2">
        <f t="shared" si="1"/>
        <v>0</v>
      </c>
      <c r="AE36" s="148">
        <f t="shared" si="2"/>
        <v>-1</v>
      </c>
    </row>
    <row r="37" spans="15:31" x14ac:dyDescent="0.25">
      <c r="W37" s="143">
        <v>42444</v>
      </c>
      <c r="X37" s="12">
        <v>148.5</v>
      </c>
      <c r="Y37" s="12">
        <v>149.97999999999999</v>
      </c>
      <c r="Z37" s="12">
        <v>146.08000000000001</v>
      </c>
      <c r="AA37" s="12">
        <v>148.47</v>
      </c>
      <c r="AB37" s="105">
        <v>3089100</v>
      </c>
      <c r="AC37" s="12">
        <v>147.97999999999999</v>
      </c>
      <c r="AD37" s="2">
        <f t="shared" si="1"/>
        <v>3.8999999999999773</v>
      </c>
      <c r="AE37" s="148">
        <f t="shared" si="2"/>
        <v>2.2350152387402566E-3</v>
      </c>
    </row>
    <row r="38" spans="15:31" x14ac:dyDescent="0.25">
      <c r="W38" s="143">
        <v>42443</v>
      </c>
      <c r="X38" s="12">
        <v>147.11000000000001</v>
      </c>
      <c r="Y38" s="12">
        <v>149.19</v>
      </c>
      <c r="Z38" s="12">
        <v>147</v>
      </c>
      <c r="AA38" s="12">
        <v>148.13999999999999</v>
      </c>
      <c r="AB38" s="105">
        <v>2844400</v>
      </c>
      <c r="AC38" s="12">
        <v>147.65</v>
      </c>
      <c r="AD38" s="2">
        <f t="shared" si="1"/>
        <v>2.1899999999999977</v>
      </c>
      <c r="AE38" s="148">
        <f t="shared" si="2"/>
        <v>-4.5843726825322006E-3</v>
      </c>
    </row>
    <row r="39" spans="15:31" x14ac:dyDescent="0.25">
      <c r="W39" s="143">
        <v>42440</v>
      </c>
      <c r="X39" s="12">
        <v>145.99</v>
      </c>
      <c r="Y39" s="12">
        <v>150.02000000000001</v>
      </c>
      <c r="Z39" s="12">
        <v>145.75</v>
      </c>
      <c r="AA39" s="12">
        <v>148.82</v>
      </c>
      <c r="AB39" s="105">
        <v>5582200</v>
      </c>
      <c r="AC39" s="12">
        <v>148.33000000000001</v>
      </c>
      <c r="AD39" s="2">
        <f t="shared" si="1"/>
        <v>4.2700000000000102</v>
      </c>
      <c r="AE39" s="148">
        <f t="shared" si="2"/>
        <v>3.0498818952341411E-2</v>
      </c>
    </row>
    <row r="40" spans="15:31" x14ac:dyDescent="0.25">
      <c r="W40" s="143">
        <v>42439</v>
      </c>
      <c r="X40" s="12">
        <v>143.46</v>
      </c>
      <c r="Y40" s="12">
        <v>145.80000000000001</v>
      </c>
      <c r="Z40" s="12">
        <v>142</v>
      </c>
      <c r="AA40" s="12">
        <v>144.41999999999999</v>
      </c>
      <c r="AB40" s="105">
        <v>5454600</v>
      </c>
      <c r="AC40" s="12">
        <v>143.94</v>
      </c>
      <c r="AD40" s="2">
        <f t="shared" si="1"/>
        <v>3.8000000000000114</v>
      </c>
      <c r="AE40" s="148">
        <f t="shared" si="2"/>
        <v>1.7315711357692942E-2</v>
      </c>
    </row>
    <row r="41" spans="15:31" ht="20.25" thickBot="1" x14ac:dyDescent="0.35">
      <c r="O41" s="427" t="s">
        <v>78</v>
      </c>
      <c r="P41" s="427"/>
      <c r="T41" s="101" t="s">
        <v>115</v>
      </c>
      <c r="W41" s="143">
        <v>42438</v>
      </c>
      <c r="X41" s="12">
        <v>140.75</v>
      </c>
      <c r="Y41" s="12">
        <v>142.53</v>
      </c>
      <c r="Z41" s="12">
        <v>140.47</v>
      </c>
      <c r="AA41" s="12">
        <v>141.96</v>
      </c>
      <c r="AB41" s="105">
        <v>3115200</v>
      </c>
      <c r="AC41" s="12">
        <v>141.49</v>
      </c>
      <c r="AD41" s="2">
        <f t="shared" si="1"/>
        <v>2.0600000000000023</v>
      </c>
      <c r="AE41" s="148">
        <f t="shared" si="2"/>
        <v>1.6670259394984788E-2</v>
      </c>
    </row>
    <row r="42" spans="15:31" ht="15.75" thickTop="1" x14ac:dyDescent="0.25">
      <c r="O42" s="93">
        <v>1.1000000000000001</v>
      </c>
      <c r="P42" s="93">
        <f>O42*$Q$4</f>
        <v>157.52000000000001</v>
      </c>
      <c r="Q42" s="2"/>
      <c r="T42" s="145" t="s">
        <v>100</v>
      </c>
      <c r="U42" s="108">
        <v>146.08000000000001</v>
      </c>
      <c r="W42" s="143">
        <v>42437</v>
      </c>
      <c r="X42" s="12">
        <v>142.29</v>
      </c>
      <c r="Y42" s="12">
        <v>142.82</v>
      </c>
      <c r="Z42" s="12">
        <v>139.41</v>
      </c>
      <c r="AA42" s="12">
        <v>139.63</v>
      </c>
      <c r="AB42" s="105">
        <v>3321600</v>
      </c>
      <c r="AC42" s="12">
        <v>139.16999999999999</v>
      </c>
      <c r="AD42" s="2">
        <f t="shared" si="1"/>
        <v>3.4099999999999966</v>
      </c>
      <c r="AE42" s="148">
        <f t="shared" si="2"/>
        <v>-2.7055369127516826E-2</v>
      </c>
    </row>
    <row r="43" spans="15:31" x14ac:dyDescent="0.25">
      <c r="O43" s="93">
        <v>1.0900000000000001</v>
      </c>
      <c r="P43" s="93">
        <f t="shared" ref="P43:P62" si="5">O43*$Q$4</f>
        <v>156.08799999999999</v>
      </c>
      <c r="Q43" s="2"/>
      <c r="T43" s="146" t="s">
        <v>101</v>
      </c>
      <c r="U43" s="98">
        <v>145.1</v>
      </c>
      <c r="W43" s="143">
        <v>42436</v>
      </c>
      <c r="X43" s="12">
        <v>144.76</v>
      </c>
      <c r="Y43" s="12">
        <v>146.22999999999999</v>
      </c>
      <c r="Z43" s="12">
        <v>140.57</v>
      </c>
      <c r="AA43" s="12">
        <v>143.51</v>
      </c>
      <c r="AB43" s="105">
        <v>4136300</v>
      </c>
      <c r="AC43" s="12">
        <v>143.04</v>
      </c>
      <c r="AD43" s="2">
        <f t="shared" si="1"/>
        <v>5.6599999999999966</v>
      </c>
      <c r="AE43" s="148">
        <f t="shared" si="2"/>
        <v>-1.7447451573018413E-2</v>
      </c>
    </row>
    <row r="44" spans="15:31" x14ac:dyDescent="0.25">
      <c r="O44" s="93">
        <v>1.08</v>
      </c>
      <c r="P44" s="93">
        <f t="shared" si="5"/>
        <v>154.65600000000001</v>
      </c>
      <c r="Q44" s="2"/>
      <c r="T44" s="146" t="s">
        <v>102</v>
      </c>
      <c r="U44" s="98" t="s">
        <v>390</v>
      </c>
      <c r="W44" s="143">
        <v>42433</v>
      </c>
      <c r="X44" s="12">
        <v>146</v>
      </c>
      <c r="Y44" s="12">
        <v>147.86000000000001</v>
      </c>
      <c r="Z44" s="12">
        <v>141.72</v>
      </c>
      <c r="AA44" s="12">
        <v>146.06</v>
      </c>
      <c r="AB44" s="105">
        <v>7239900</v>
      </c>
      <c r="AC44" s="12">
        <v>145.58000000000001</v>
      </c>
      <c r="AD44" s="2">
        <f t="shared" si="1"/>
        <v>6.1400000000000148</v>
      </c>
      <c r="AE44" s="148">
        <f t="shared" si="2"/>
        <v>6.3559322033898358E-2</v>
      </c>
    </row>
    <row r="45" spans="15:31" x14ac:dyDescent="0.25">
      <c r="O45" s="93">
        <v>1.07</v>
      </c>
      <c r="P45" s="93">
        <f t="shared" si="5"/>
        <v>153.22399999999999</v>
      </c>
      <c r="Q45" s="2"/>
      <c r="T45" s="146" t="s">
        <v>103</v>
      </c>
      <c r="U45" s="98" t="s">
        <v>391</v>
      </c>
      <c r="W45" s="143">
        <v>42432</v>
      </c>
      <c r="X45" s="12">
        <v>137.75</v>
      </c>
      <c r="Y45" s="12">
        <v>138.85</v>
      </c>
      <c r="Z45" s="12">
        <v>134.30000000000001</v>
      </c>
      <c r="AA45" s="12">
        <v>137.33000000000001</v>
      </c>
      <c r="AB45" s="105">
        <v>5943700</v>
      </c>
      <c r="AC45" s="12">
        <v>136.88</v>
      </c>
      <c r="AD45" s="2">
        <f t="shared" si="1"/>
        <v>4.5499999999999829</v>
      </c>
      <c r="AE45" s="148">
        <f t="shared" si="2"/>
        <v>2.6369762672133756E-3</v>
      </c>
    </row>
    <row r="46" spans="15:31" x14ac:dyDescent="0.25">
      <c r="O46" s="93">
        <v>1.06</v>
      </c>
      <c r="P46" s="93">
        <f t="shared" si="5"/>
        <v>151.792</v>
      </c>
      <c r="Q46" s="2"/>
      <c r="T46" s="146" t="s">
        <v>104</v>
      </c>
      <c r="U46" s="98">
        <v>178.89</v>
      </c>
      <c r="W46" s="143">
        <v>42431</v>
      </c>
      <c r="X46" s="12">
        <v>137.85</v>
      </c>
      <c r="Y46" s="12">
        <v>138.24</v>
      </c>
      <c r="Z46" s="12">
        <v>135.05000000000001</v>
      </c>
      <c r="AA46" s="12">
        <v>136.97</v>
      </c>
      <c r="AB46" s="105">
        <v>4383400</v>
      </c>
      <c r="AC46" s="12">
        <v>136.52000000000001</v>
      </c>
      <c r="AD46" s="2">
        <f t="shared" si="1"/>
        <v>3.1899999999999977</v>
      </c>
      <c r="AE46" s="148">
        <f t="shared" si="2"/>
        <v>-1.0509531057476207E-2</v>
      </c>
    </row>
    <row r="47" spans="15:31" x14ac:dyDescent="0.25">
      <c r="O47" s="93">
        <v>1.05</v>
      </c>
      <c r="P47" s="93">
        <f t="shared" si="5"/>
        <v>150.35999999999999</v>
      </c>
      <c r="Q47" s="2"/>
      <c r="T47" s="146" t="s">
        <v>105</v>
      </c>
      <c r="U47" s="98">
        <v>1.00766</v>
      </c>
      <c r="W47" s="143">
        <v>42430</v>
      </c>
      <c r="X47" s="12">
        <v>135.37</v>
      </c>
      <c r="Y47" s="12">
        <v>138.63999999999999</v>
      </c>
      <c r="Z47" s="12">
        <v>134.62</v>
      </c>
      <c r="AA47" s="12">
        <v>138.43</v>
      </c>
      <c r="AB47" s="105">
        <v>4490600</v>
      </c>
      <c r="AC47" s="12">
        <v>137.97</v>
      </c>
      <c r="AD47" s="2">
        <f t="shared" si="1"/>
        <v>4.0199999999999818</v>
      </c>
      <c r="AE47" s="148">
        <f t="shared" si="2"/>
        <v>3.3250954841608671E-2</v>
      </c>
    </row>
    <row r="48" spans="15:31" x14ac:dyDescent="0.25">
      <c r="O48" s="93">
        <v>1.04</v>
      </c>
      <c r="P48" s="93">
        <f t="shared" si="5"/>
        <v>148.928</v>
      </c>
      <c r="Q48" s="2"/>
      <c r="T48" s="146" t="s">
        <v>106</v>
      </c>
      <c r="U48" s="98" t="s">
        <v>132</v>
      </c>
      <c r="W48" s="143">
        <v>42429</v>
      </c>
      <c r="X48" s="12">
        <v>133.34</v>
      </c>
      <c r="Y48" s="12">
        <v>137.91999999999999</v>
      </c>
      <c r="Z48" s="12">
        <v>132.9</v>
      </c>
      <c r="AA48" s="12">
        <v>133.97</v>
      </c>
      <c r="AB48" s="105">
        <v>3591100</v>
      </c>
      <c r="AC48" s="12">
        <v>133.53</v>
      </c>
      <c r="AD48" s="2">
        <f t="shared" si="1"/>
        <v>5.0199999999999818</v>
      </c>
      <c r="AE48" s="148">
        <f t="shared" si="2"/>
        <v>6.4822491897189582E-3</v>
      </c>
    </row>
    <row r="49" spans="15:31" x14ac:dyDescent="0.25">
      <c r="O49" s="93">
        <v>1.03</v>
      </c>
      <c r="P49" s="93">
        <f t="shared" si="5"/>
        <v>147.49599999999998</v>
      </c>
      <c r="Q49" s="2"/>
      <c r="T49" s="146"/>
      <c r="U49" s="98"/>
      <c r="W49" s="143">
        <v>42426</v>
      </c>
      <c r="X49" s="12">
        <v>134.19999999999999</v>
      </c>
      <c r="Y49" s="12">
        <v>134.97</v>
      </c>
      <c r="Z49" s="12">
        <v>132.25</v>
      </c>
      <c r="AA49" s="12">
        <v>133.11000000000001</v>
      </c>
      <c r="AB49" s="105">
        <v>2714200</v>
      </c>
      <c r="AC49" s="12">
        <v>132.66999999999999</v>
      </c>
      <c r="AD49" s="2">
        <f t="shared" si="1"/>
        <v>2.7199999999999989</v>
      </c>
      <c r="AE49" s="148">
        <f t="shared" si="2"/>
        <v>4.8473831704913817E-3</v>
      </c>
    </row>
    <row r="50" spans="15:31" x14ac:dyDescent="0.25">
      <c r="O50" s="93">
        <v>1.02</v>
      </c>
      <c r="P50" s="93">
        <f t="shared" si="5"/>
        <v>146.06399999999999</v>
      </c>
      <c r="Q50" s="2"/>
      <c r="T50" s="146" t="s">
        <v>107</v>
      </c>
      <c r="U50" s="98" t="s">
        <v>392</v>
      </c>
      <c r="W50" s="143">
        <v>42425</v>
      </c>
      <c r="X50" s="12">
        <v>130.78</v>
      </c>
      <c r="Y50" s="12">
        <v>132.49</v>
      </c>
      <c r="Z50" s="12">
        <v>128.69</v>
      </c>
      <c r="AA50" s="12">
        <v>132.47</v>
      </c>
      <c r="AB50" s="105">
        <v>2565200</v>
      </c>
      <c r="AC50" s="12">
        <v>132.03</v>
      </c>
      <c r="AD50" s="2">
        <f t="shared" si="1"/>
        <v>3.8000000000000114</v>
      </c>
      <c r="AE50" s="148">
        <f t="shared" si="2"/>
        <v>1.6318990070048445E-2</v>
      </c>
    </row>
    <row r="51" spans="15:31" x14ac:dyDescent="0.25">
      <c r="O51" s="93">
        <v>1.01</v>
      </c>
      <c r="P51" s="93">
        <f t="shared" si="5"/>
        <v>144.63199999999998</v>
      </c>
      <c r="Q51" s="2"/>
      <c r="T51" s="146" t="s">
        <v>108</v>
      </c>
      <c r="U51" s="98" t="s">
        <v>250</v>
      </c>
      <c r="W51" s="143">
        <v>42424</v>
      </c>
      <c r="X51" s="12">
        <v>126.51</v>
      </c>
      <c r="Y51" s="12">
        <v>131.25</v>
      </c>
      <c r="Z51" s="12">
        <v>125.41</v>
      </c>
      <c r="AA51" s="12">
        <v>130.34</v>
      </c>
      <c r="AB51" s="105">
        <v>2568000</v>
      </c>
      <c r="AC51" s="12">
        <v>129.91</v>
      </c>
      <c r="AD51" s="2">
        <f t="shared" si="1"/>
        <v>5.8400000000000034</v>
      </c>
      <c r="AE51" s="148">
        <f t="shared" si="2"/>
        <v>1.6987631125724212E-2</v>
      </c>
    </row>
    <row r="52" spans="15:31" x14ac:dyDescent="0.25">
      <c r="O52" s="93">
        <v>1</v>
      </c>
      <c r="P52" s="93">
        <f t="shared" si="5"/>
        <v>143.19999999999999</v>
      </c>
      <c r="Q52" s="2"/>
      <c r="T52" s="146" t="s">
        <v>109</v>
      </c>
      <c r="U52" s="100">
        <v>2398598</v>
      </c>
      <c r="W52" s="143">
        <v>42423</v>
      </c>
      <c r="X52" s="12">
        <v>130.16</v>
      </c>
      <c r="Y52" s="12">
        <v>130.5</v>
      </c>
      <c r="Z52" s="12">
        <v>128.06</v>
      </c>
      <c r="AA52" s="12">
        <v>128.16</v>
      </c>
      <c r="AB52" s="105">
        <v>2235200</v>
      </c>
      <c r="AC52" s="12">
        <v>127.74</v>
      </c>
      <c r="AD52" s="2">
        <f t="shared" si="1"/>
        <v>2.4399999999999977</v>
      </c>
      <c r="AE52" s="148">
        <f t="shared" si="2"/>
        <v>-1.8969357192228031E-2</v>
      </c>
    </row>
    <row r="53" spans="15:31" x14ac:dyDescent="0.25">
      <c r="O53" s="93">
        <v>0.99</v>
      </c>
      <c r="P53" s="93">
        <f t="shared" si="5"/>
        <v>141.768</v>
      </c>
      <c r="Q53" s="2"/>
      <c r="T53" s="146" t="s">
        <v>112</v>
      </c>
      <c r="U53" s="100">
        <v>3486570</v>
      </c>
      <c r="W53" s="143">
        <v>42422</v>
      </c>
      <c r="X53" s="12">
        <v>130</v>
      </c>
      <c r="Y53" s="12">
        <v>132.43</v>
      </c>
      <c r="Z53" s="12">
        <v>129.49</v>
      </c>
      <c r="AA53" s="12">
        <v>130.63999999999999</v>
      </c>
      <c r="AB53" s="105">
        <v>2420400</v>
      </c>
      <c r="AC53" s="12">
        <v>130.21</v>
      </c>
      <c r="AD53" s="2">
        <f t="shared" si="1"/>
        <v>2.9399999999999977</v>
      </c>
      <c r="AE53" s="148">
        <f t="shared" si="2"/>
        <v>1.5282651072124898E-2</v>
      </c>
    </row>
    <row r="54" spans="15:31" x14ac:dyDescent="0.25">
      <c r="O54" s="93">
        <v>0.98</v>
      </c>
      <c r="P54" s="93">
        <f t="shared" si="5"/>
        <v>140.33599999999998</v>
      </c>
      <c r="Q54" s="2"/>
      <c r="T54" s="146" t="s">
        <v>110</v>
      </c>
      <c r="U54" s="98" t="s">
        <v>393</v>
      </c>
      <c r="W54" s="143">
        <v>42419</v>
      </c>
      <c r="X54" s="12">
        <v>127.05</v>
      </c>
      <c r="Y54" s="12">
        <v>128.79</v>
      </c>
      <c r="Z54" s="12">
        <v>125</v>
      </c>
      <c r="AA54" s="12">
        <v>128.66999999999999</v>
      </c>
      <c r="AB54" s="105">
        <v>3111800</v>
      </c>
      <c r="AC54" s="12">
        <v>128.25</v>
      </c>
      <c r="AD54" s="2">
        <f t="shared" si="1"/>
        <v>3.789999999999992</v>
      </c>
      <c r="AE54" s="148">
        <f t="shared" si="2"/>
        <v>1.2633241215949331E-2</v>
      </c>
    </row>
    <row r="55" spans="15:31" x14ac:dyDescent="0.25">
      <c r="O55" s="93">
        <v>0.97</v>
      </c>
      <c r="P55" s="93">
        <f t="shared" si="5"/>
        <v>138.904</v>
      </c>
      <c r="T55" s="146" t="s">
        <v>113</v>
      </c>
      <c r="U55" s="98">
        <v>29.5</v>
      </c>
      <c r="W55" s="143">
        <v>42418</v>
      </c>
      <c r="X55" s="12">
        <v>131.76</v>
      </c>
      <c r="Y55" s="12">
        <v>131.99</v>
      </c>
      <c r="Z55" s="12">
        <v>126.08</v>
      </c>
      <c r="AA55" s="12">
        <v>127.07</v>
      </c>
      <c r="AB55" s="105">
        <v>3920200</v>
      </c>
      <c r="AC55" s="12">
        <v>126.65</v>
      </c>
      <c r="AD55" s="2">
        <f t="shared" si="1"/>
        <v>5.9100000000000108</v>
      </c>
      <c r="AE55" s="148">
        <f t="shared" si="2"/>
        <v>-2.7639155470249421E-2</v>
      </c>
    </row>
    <row r="56" spans="15:31" x14ac:dyDescent="0.25">
      <c r="O56" s="93">
        <v>0.96</v>
      </c>
      <c r="P56" s="93">
        <f t="shared" si="5"/>
        <v>137.47199999999998</v>
      </c>
      <c r="T56" s="146" t="s">
        <v>114</v>
      </c>
      <c r="U56" s="98">
        <v>4.8499999999999996</v>
      </c>
      <c r="W56" s="143">
        <v>42417</v>
      </c>
      <c r="X56" s="12">
        <v>127</v>
      </c>
      <c r="Y56" s="12">
        <v>130.82</v>
      </c>
      <c r="Z56" s="12">
        <v>126.73</v>
      </c>
      <c r="AA56" s="12">
        <v>130.68</v>
      </c>
      <c r="AB56" s="105">
        <v>3274200</v>
      </c>
      <c r="AC56" s="12">
        <v>130.25</v>
      </c>
      <c r="AD56" s="2">
        <f t="shared" si="1"/>
        <v>4.0899999999999892</v>
      </c>
      <c r="AE56" s="148">
        <f t="shared" si="2"/>
        <v>3.5209028771260531E-2</v>
      </c>
    </row>
    <row r="57" spans="15:31" x14ac:dyDescent="0.25">
      <c r="O57" s="93">
        <v>0.95</v>
      </c>
      <c r="P57" s="93">
        <f t="shared" si="5"/>
        <v>136.04</v>
      </c>
      <c r="T57" s="146" t="s">
        <v>111</v>
      </c>
      <c r="U57" s="98" t="s">
        <v>295</v>
      </c>
      <c r="W57" s="143">
        <v>42416</v>
      </c>
      <c r="X57" s="12">
        <v>123.27</v>
      </c>
      <c r="Y57" s="12">
        <v>126.79</v>
      </c>
      <c r="Z57" s="12">
        <v>122.95</v>
      </c>
      <c r="AA57" s="12">
        <v>126.24</v>
      </c>
      <c r="AB57" s="105">
        <v>3852100</v>
      </c>
      <c r="AC57" s="12">
        <v>125.82</v>
      </c>
      <c r="AD57" s="2">
        <f t="shared" si="1"/>
        <v>3.8400000000000034</v>
      </c>
      <c r="AE57" s="148">
        <f t="shared" si="2"/>
        <v>3.7605145967342768E-2</v>
      </c>
    </row>
    <row r="58" spans="15:31" x14ac:dyDescent="0.25">
      <c r="O58" s="93">
        <v>0.94</v>
      </c>
      <c r="P58" s="93">
        <f t="shared" si="5"/>
        <v>134.60799999999998</v>
      </c>
      <c r="W58" s="143">
        <v>42412</v>
      </c>
      <c r="X58" s="12">
        <v>117.76</v>
      </c>
      <c r="Y58" s="12">
        <v>122.33</v>
      </c>
      <c r="Z58" s="12">
        <v>115.73</v>
      </c>
      <c r="AA58" s="12">
        <v>121.66</v>
      </c>
      <c r="AB58" s="105">
        <v>3996500</v>
      </c>
      <c r="AC58" s="12">
        <v>121.26</v>
      </c>
      <c r="AD58" s="2">
        <f t="shared" si="1"/>
        <v>6.5999999999999943</v>
      </c>
      <c r="AE58" s="148">
        <f t="shared" si="2"/>
        <v>4.5976020012076235E-2</v>
      </c>
    </row>
    <row r="59" spans="15:31" x14ac:dyDescent="0.25">
      <c r="O59" s="93">
        <v>0.93</v>
      </c>
      <c r="P59" s="93">
        <f t="shared" si="5"/>
        <v>133.17599999999999</v>
      </c>
      <c r="W59" s="143">
        <v>42411</v>
      </c>
      <c r="X59" s="12">
        <v>116.5</v>
      </c>
      <c r="Y59" s="12">
        <v>117.64</v>
      </c>
      <c r="Z59" s="12">
        <v>114.25</v>
      </c>
      <c r="AA59" s="12">
        <v>116.31</v>
      </c>
      <c r="AB59" s="105">
        <v>6667300</v>
      </c>
      <c r="AC59" s="12">
        <v>115.93</v>
      </c>
      <c r="AD59" s="2">
        <f t="shared" si="1"/>
        <v>3.3900000000000006</v>
      </c>
      <c r="AE59" s="148">
        <f t="shared" si="2"/>
        <v>-2.4240383806076848E-2</v>
      </c>
    </row>
    <row r="60" spans="15:31" x14ac:dyDescent="0.25">
      <c r="O60" s="93">
        <v>0.92</v>
      </c>
      <c r="P60" s="93">
        <f t="shared" si="5"/>
        <v>131.744</v>
      </c>
      <c r="W60" s="143">
        <v>42410</v>
      </c>
      <c r="X60" s="12">
        <v>122.49</v>
      </c>
      <c r="Y60" s="12">
        <v>123.67</v>
      </c>
      <c r="Z60" s="12">
        <v>118.65</v>
      </c>
      <c r="AA60" s="12">
        <v>119.2</v>
      </c>
      <c r="AB60" s="105">
        <v>4547300</v>
      </c>
      <c r="AC60" s="12">
        <v>118.81</v>
      </c>
      <c r="AD60" s="2">
        <f t="shared" si="1"/>
        <v>5.019999999999996</v>
      </c>
      <c r="AE60" s="148">
        <f t="shared" si="2"/>
        <v>-4.1907635571201141E-3</v>
      </c>
    </row>
    <row r="61" spans="15:31" x14ac:dyDescent="0.25">
      <c r="O61" s="93">
        <v>0.91</v>
      </c>
      <c r="P61" s="93">
        <f t="shared" si="5"/>
        <v>130.31199999999998</v>
      </c>
      <c r="W61" s="143">
        <v>42409</v>
      </c>
      <c r="X61" s="12">
        <v>119.83</v>
      </c>
      <c r="Y61" s="12">
        <v>125.72</v>
      </c>
      <c r="Z61" s="12">
        <v>118.77</v>
      </c>
      <c r="AA61" s="12">
        <v>119.71</v>
      </c>
      <c r="AB61" s="105">
        <v>6340000</v>
      </c>
      <c r="AC61" s="12">
        <v>119.31</v>
      </c>
      <c r="AD61" s="2">
        <f t="shared" si="1"/>
        <v>6.9500000000000028</v>
      </c>
      <c r="AE61" s="148">
        <f t="shared" si="2"/>
        <v>-1.7701300839782608E-2</v>
      </c>
    </row>
    <row r="62" spans="15:31" x14ac:dyDescent="0.25">
      <c r="O62" s="93">
        <v>0.9</v>
      </c>
      <c r="P62" s="93">
        <f t="shared" si="5"/>
        <v>128.88</v>
      </c>
      <c r="W62" s="143">
        <v>42408</v>
      </c>
      <c r="X62" s="12">
        <v>126.99</v>
      </c>
      <c r="Y62" s="12">
        <v>126.99</v>
      </c>
      <c r="Z62" s="12">
        <v>119.22</v>
      </c>
      <c r="AA62" s="12">
        <v>121.86</v>
      </c>
      <c r="AB62" s="105">
        <v>9124200</v>
      </c>
      <c r="AC62" s="12">
        <v>121.46</v>
      </c>
      <c r="AD62" s="2">
        <f t="shared" si="1"/>
        <v>7.769999999999996</v>
      </c>
      <c r="AE62" s="148">
        <f t="shared" si="2"/>
        <v>-5.0648741597623892E-2</v>
      </c>
    </row>
    <row r="63" spans="15:31" x14ac:dyDescent="0.25">
      <c r="W63" s="143">
        <v>42405</v>
      </c>
      <c r="X63" s="12">
        <v>137</v>
      </c>
      <c r="Y63" s="12">
        <v>137</v>
      </c>
      <c r="Z63" s="12">
        <v>126.98</v>
      </c>
      <c r="AA63" s="12">
        <v>128.36000000000001</v>
      </c>
      <c r="AB63" s="105">
        <v>7095300</v>
      </c>
      <c r="AC63" s="12">
        <v>127.94</v>
      </c>
      <c r="AD63" s="2">
        <f t="shared" si="1"/>
        <v>10.019999999999996</v>
      </c>
      <c r="AE63" s="148">
        <f t="shared" si="2"/>
        <v>-5.6976487064199777E-2</v>
      </c>
    </row>
    <row r="64" spans="15:31" x14ac:dyDescent="0.25">
      <c r="W64" s="143">
        <v>42404</v>
      </c>
      <c r="X64" s="12">
        <v>131.4</v>
      </c>
      <c r="Y64" s="12">
        <v>137.27000000000001</v>
      </c>
      <c r="Z64" s="12">
        <v>130.5</v>
      </c>
      <c r="AA64" s="12">
        <v>136.12</v>
      </c>
      <c r="AB64" s="105">
        <v>6083300</v>
      </c>
      <c r="AC64" s="12">
        <v>135.66999999999999</v>
      </c>
      <c r="AD64" s="2">
        <f t="shared" si="1"/>
        <v>6.7700000000000102</v>
      </c>
      <c r="AE64" s="148">
        <f t="shared" si="2"/>
        <v>3.6202550981440318E-2</v>
      </c>
    </row>
    <row r="65" spans="23:31" x14ac:dyDescent="0.25">
      <c r="W65" s="143">
        <v>42403</v>
      </c>
      <c r="X65" s="12">
        <v>137.25</v>
      </c>
      <c r="Y65" s="12">
        <v>137.61000000000001</v>
      </c>
      <c r="Z65" s="12">
        <v>130.29</v>
      </c>
      <c r="AA65" s="12">
        <v>131.36000000000001</v>
      </c>
      <c r="AB65" s="105">
        <v>5623400</v>
      </c>
      <c r="AC65" s="12">
        <v>130.93</v>
      </c>
      <c r="AD65" s="2">
        <f t="shared" si="1"/>
        <v>7.3200000000000216</v>
      </c>
      <c r="AE65" s="148">
        <f t="shared" si="2"/>
        <v>-1.4081325301204872E-2</v>
      </c>
    </row>
    <row r="66" spans="23:31" x14ac:dyDescent="0.25">
      <c r="W66" s="143">
        <v>42402</v>
      </c>
      <c r="X66" s="12">
        <v>135.01</v>
      </c>
      <c r="Y66" s="12">
        <v>137.59</v>
      </c>
      <c r="Z66" s="12">
        <v>131.69999999999999</v>
      </c>
      <c r="AA66" s="12">
        <v>133.24</v>
      </c>
      <c r="AB66" s="105">
        <v>5900500</v>
      </c>
      <c r="AC66" s="12">
        <v>132.80000000000001</v>
      </c>
      <c r="AD66" s="2">
        <f t="shared" si="1"/>
        <v>5.8900000000000148</v>
      </c>
      <c r="AE66" s="148">
        <f t="shared" si="2"/>
        <v>-3.2281571085039595E-2</v>
      </c>
    </row>
    <row r="67" spans="23:31" x14ac:dyDescent="0.25">
      <c r="W67" s="143">
        <v>42401</v>
      </c>
      <c r="X67" s="12">
        <v>133.34</v>
      </c>
      <c r="Y67" s="12">
        <v>138.69</v>
      </c>
      <c r="Z67" s="12">
        <v>132.96</v>
      </c>
      <c r="AA67" s="12">
        <v>137.68</v>
      </c>
      <c r="AB67" s="105">
        <v>4561900</v>
      </c>
      <c r="AC67" s="12">
        <v>137.22999999999999</v>
      </c>
      <c r="AD67" s="2">
        <f t="shared" ref="AD67:AD68" si="6">Y67-Z67</f>
        <v>5.7299999999999898</v>
      </c>
      <c r="AE67" s="148">
        <f t="shared" ref="AE67" si="7">AC67/AC68-1</f>
        <v>2.9714114204246966E-2</v>
      </c>
    </row>
    <row r="68" spans="23:31" x14ac:dyDescent="0.25">
      <c r="W68" s="143">
        <v>42398</v>
      </c>
      <c r="X68" s="12">
        <v>129.44</v>
      </c>
      <c r="Y68" s="12">
        <v>134.34</v>
      </c>
      <c r="Z68" s="12">
        <v>128.11000000000001</v>
      </c>
      <c r="AA68" s="12">
        <v>133.71</v>
      </c>
      <c r="AB68" s="105">
        <v>25944900</v>
      </c>
      <c r="AC68" s="12">
        <v>133.27000000000001</v>
      </c>
      <c r="AD68" s="2">
        <f t="shared" si="6"/>
        <v>6.2299999999999898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63" priority="10">
      <formula>Q7&gt;0</formula>
    </cfRule>
    <cfRule type="expression" dxfId="162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61" priority="3">
      <formula>F17&gt;0</formula>
    </cfRule>
    <cfRule type="expression" dxfId="160" priority="4">
      <formula>F17&lt;0</formula>
    </cfRule>
  </conditionalFormatting>
  <conditionalFormatting sqref="H17:H19">
    <cfRule type="expression" dxfId="159" priority="1">
      <formula>H17&gt;0</formula>
    </cfRule>
    <cfRule type="expression" dxfId="158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43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13</v>
      </c>
      <c r="B2" s="84">
        <v>42485</v>
      </c>
      <c r="C2" s="4">
        <v>80</v>
      </c>
      <c r="D2" s="3">
        <v>49.5</v>
      </c>
      <c r="E2" s="3">
        <v>0</v>
      </c>
      <c r="F2" s="3">
        <f>D2*C2+E2</f>
        <v>3960</v>
      </c>
      <c r="G2" s="84"/>
      <c r="H2" s="198"/>
      <c r="I2" s="3"/>
      <c r="J2" s="3"/>
      <c r="K2" s="3"/>
      <c r="L2" s="84"/>
      <c r="M2" s="4"/>
      <c r="O2" s="13" t="s">
        <v>57</v>
      </c>
      <c r="Q2">
        <f>C11-H11</f>
        <v>150</v>
      </c>
      <c r="T2" s="1"/>
      <c r="W2" s="143">
        <v>42493</v>
      </c>
      <c r="X2" s="12">
        <v>47</v>
      </c>
      <c r="Y2" s="12">
        <v>47.54</v>
      </c>
      <c r="Z2" s="12">
        <v>46.15</v>
      </c>
      <c r="AA2" s="12">
        <v>47.13</v>
      </c>
      <c r="AB2" s="105">
        <v>6714500</v>
      </c>
      <c r="AC2" s="12">
        <v>47.13</v>
      </c>
      <c r="AD2" s="2">
        <f>Y2-Z2</f>
        <v>1.3900000000000006</v>
      </c>
      <c r="AE2" s="148">
        <f>AC2/AC3-1</f>
        <v>1.0072867552507692E-2</v>
      </c>
    </row>
    <row r="3" spans="1:31" x14ac:dyDescent="0.25">
      <c r="A3" s="26" t="s">
        <v>71</v>
      </c>
      <c r="B3" s="84">
        <v>42489</v>
      </c>
      <c r="C3" s="4">
        <v>20</v>
      </c>
      <c r="D3" s="3">
        <v>46.95</v>
      </c>
      <c r="E3" s="3">
        <v>0</v>
      </c>
      <c r="F3" s="3">
        <f>D3*C3+E3</f>
        <v>939</v>
      </c>
      <c r="G3" s="4"/>
      <c r="H3" s="3"/>
      <c r="I3" s="3"/>
      <c r="J3" s="3"/>
      <c r="K3" s="3"/>
      <c r="O3" s="13" t="s">
        <v>58</v>
      </c>
      <c r="Q3" s="252">
        <f>IF(Q2=0, Q4, (F11-K11-M11)/Q2)</f>
        <v>47.963333333333331</v>
      </c>
      <c r="T3" s="1"/>
      <c r="W3" s="143">
        <v>42492</v>
      </c>
      <c r="X3" s="12">
        <v>46.61</v>
      </c>
      <c r="Y3" s="12">
        <v>46.81</v>
      </c>
      <c r="Z3" s="12">
        <v>45.81</v>
      </c>
      <c r="AA3" s="12">
        <v>46.66</v>
      </c>
      <c r="AB3" s="105">
        <v>6624600</v>
      </c>
      <c r="AC3" s="12">
        <v>46.66</v>
      </c>
      <c r="AD3" s="2">
        <f t="shared" ref="AD3:AD66" si="0">Y3-Z3</f>
        <v>1</v>
      </c>
      <c r="AE3" s="148">
        <f t="shared" ref="AE3:AE66" si="1">AC3/AC4-1</f>
        <v>1.8554900676708064E-2</v>
      </c>
    </row>
    <row r="4" spans="1:31" x14ac:dyDescent="0.25">
      <c r="B4" s="84">
        <v>42489</v>
      </c>
      <c r="C4" s="4">
        <v>50</v>
      </c>
      <c r="D4" s="3">
        <v>45.91</v>
      </c>
      <c r="E4" s="3">
        <v>0</v>
      </c>
      <c r="F4" s="3">
        <f>D4*C4+E4</f>
        <v>2295.5</v>
      </c>
      <c r="G4" s="4"/>
      <c r="H4" s="4"/>
      <c r="I4" s="3"/>
      <c r="J4" s="3"/>
      <c r="K4" s="3"/>
      <c r="O4" s="13" t="s">
        <v>66</v>
      </c>
      <c r="Q4" s="59">
        <v>47.13</v>
      </c>
      <c r="T4" s="173"/>
      <c r="W4" s="143">
        <v>42489</v>
      </c>
      <c r="X4" s="12">
        <v>47.89</v>
      </c>
      <c r="Y4" s="12">
        <v>47.93</v>
      </c>
      <c r="Z4" s="12">
        <v>45.58</v>
      </c>
      <c r="AA4" s="12">
        <v>45.81</v>
      </c>
      <c r="AB4" s="105">
        <v>10233200</v>
      </c>
      <c r="AC4" s="12">
        <v>45.81</v>
      </c>
      <c r="AD4" s="2">
        <f t="shared" si="0"/>
        <v>2.3500000000000014</v>
      </c>
      <c r="AE4" s="148">
        <f t="shared" si="1"/>
        <v>-4.6816479400749067E-2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7069.5</v>
      </c>
      <c r="W5" s="143">
        <v>42488</v>
      </c>
      <c r="X5" s="12">
        <v>48.84</v>
      </c>
      <c r="Y5" s="12">
        <v>49.21</v>
      </c>
      <c r="Z5" s="12">
        <v>47.9</v>
      </c>
      <c r="AA5" s="12">
        <v>48.06</v>
      </c>
      <c r="AB5" s="105">
        <v>5645200</v>
      </c>
      <c r="AC5" s="12">
        <v>48.06</v>
      </c>
      <c r="AD5" s="2">
        <f t="shared" si="0"/>
        <v>1.3100000000000023</v>
      </c>
      <c r="AE5" s="148">
        <f t="shared" si="1"/>
        <v>-1.798120147118909E-2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7194.5</v>
      </c>
      <c r="W6" s="143">
        <v>42487</v>
      </c>
      <c r="X6" s="12">
        <v>49.05</v>
      </c>
      <c r="Y6" s="12">
        <v>49.7</v>
      </c>
      <c r="Z6" s="12">
        <v>48.7</v>
      </c>
      <c r="AA6" s="12">
        <v>48.94</v>
      </c>
      <c r="AB6" s="105">
        <v>5201300</v>
      </c>
      <c r="AC6" s="12">
        <v>48.94</v>
      </c>
      <c r="AD6" s="2">
        <f t="shared" si="0"/>
        <v>1</v>
      </c>
      <c r="AE6" s="148">
        <f t="shared" si="1"/>
        <v>-4.0700040700041296E-3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-125</v>
      </c>
      <c r="R7" s="206"/>
      <c r="W7" s="143">
        <v>42486</v>
      </c>
      <c r="X7" s="12">
        <v>49.75</v>
      </c>
      <c r="Y7" s="12">
        <v>50.06</v>
      </c>
      <c r="Z7" s="12">
        <v>48.05</v>
      </c>
      <c r="AA7" s="12">
        <v>49.14</v>
      </c>
      <c r="AB7" s="105">
        <v>7541500</v>
      </c>
      <c r="AC7" s="12">
        <v>49.14</v>
      </c>
      <c r="AD7" s="2">
        <f t="shared" si="0"/>
        <v>2.0100000000000051</v>
      </c>
      <c r="AE7" s="148">
        <f t="shared" si="1"/>
        <v>-4.6586996151508631E-3</v>
      </c>
    </row>
    <row r="8" spans="1:31" x14ac:dyDescent="0.25">
      <c r="O8" s="13" t="s">
        <v>90</v>
      </c>
      <c r="Q8" s="148">
        <f>(Q4-Q3)/Q3</f>
        <v>-1.737438320939597E-2</v>
      </c>
      <c r="W8" s="143">
        <v>42485</v>
      </c>
      <c r="X8" s="12">
        <v>51.06</v>
      </c>
      <c r="Y8" s="12">
        <v>51.45</v>
      </c>
      <c r="Z8" s="12">
        <v>49.3</v>
      </c>
      <c r="AA8" s="12">
        <v>49.37</v>
      </c>
      <c r="AB8" s="105">
        <v>6859000</v>
      </c>
      <c r="AC8" s="12">
        <v>49.37</v>
      </c>
      <c r="AD8" s="2">
        <f t="shared" si="0"/>
        <v>2.1500000000000057</v>
      </c>
      <c r="AE8" s="148">
        <f t="shared" si="1"/>
        <v>-2.700039416633826E-2</v>
      </c>
    </row>
    <row r="9" spans="1:31" x14ac:dyDescent="0.25">
      <c r="W9" s="143">
        <v>42482</v>
      </c>
      <c r="X9" s="12">
        <v>51.2</v>
      </c>
      <c r="Y9" s="12">
        <v>51.59</v>
      </c>
      <c r="Z9" s="12">
        <v>50.2</v>
      </c>
      <c r="AA9" s="12">
        <v>50.74</v>
      </c>
      <c r="AB9" s="105">
        <v>11340800</v>
      </c>
      <c r="AC9" s="12">
        <v>50.74</v>
      </c>
      <c r="AD9" s="2">
        <f t="shared" si="0"/>
        <v>1.3900000000000006</v>
      </c>
      <c r="AE9" s="148">
        <f t="shared" si="1"/>
        <v>-3.8286580742987075E-2</v>
      </c>
    </row>
    <row r="10" spans="1:31" x14ac:dyDescent="0.25">
      <c r="W10" s="143">
        <v>42481</v>
      </c>
      <c r="X10" s="12">
        <v>55.32</v>
      </c>
      <c r="Y10" s="12">
        <v>56</v>
      </c>
      <c r="Z10" s="12">
        <v>51.33</v>
      </c>
      <c r="AA10" s="12">
        <v>52.76</v>
      </c>
      <c r="AB10" s="105">
        <v>25281200</v>
      </c>
      <c r="AC10" s="12">
        <v>52.76</v>
      </c>
      <c r="AD10" s="2">
        <f t="shared" si="0"/>
        <v>4.6700000000000017</v>
      </c>
      <c r="AE10" s="148">
        <f t="shared" si="1"/>
        <v>-9.9658703071672461E-2</v>
      </c>
    </row>
    <row r="11" spans="1:31" x14ac:dyDescent="0.25">
      <c r="A11" s="35" t="s">
        <v>81</v>
      </c>
      <c r="B11" s="16"/>
      <c r="C11" s="16">
        <f>SUM(C2:C6)</f>
        <v>150</v>
      </c>
      <c r="D11" s="21"/>
      <c r="E11" s="21"/>
      <c r="F11" s="21">
        <f>SUM(F2:F6)</f>
        <v>7194.5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SUM(M2:M10)</f>
        <v>0</v>
      </c>
      <c r="W11" s="143">
        <v>42480</v>
      </c>
      <c r="X11" s="12">
        <v>57.96</v>
      </c>
      <c r="Y11" s="12">
        <v>58.9</v>
      </c>
      <c r="Z11" s="12">
        <v>57.96</v>
      </c>
      <c r="AA11" s="12">
        <v>58.6</v>
      </c>
      <c r="AB11" s="105">
        <v>4122300</v>
      </c>
      <c r="AC11" s="12">
        <v>58.6</v>
      </c>
      <c r="AD11" s="2">
        <f t="shared" si="0"/>
        <v>0.93999999999999773</v>
      </c>
      <c r="AE11" s="148">
        <f t="shared" si="1"/>
        <v>9.4745908699398473E-3</v>
      </c>
    </row>
    <row r="12" spans="1:31" x14ac:dyDescent="0.25">
      <c r="W12" s="143">
        <v>42479</v>
      </c>
      <c r="X12" s="12">
        <v>57.12</v>
      </c>
      <c r="Y12" s="12">
        <v>58.33</v>
      </c>
      <c r="Z12" s="12">
        <v>57.12</v>
      </c>
      <c r="AA12" s="12">
        <v>58.05</v>
      </c>
      <c r="AB12" s="105">
        <v>3551700</v>
      </c>
      <c r="AC12" s="12">
        <v>58.05</v>
      </c>
      <c r="AD12" s="2">
        <f t="shared" si="0"/>
        <v>1.2100000000000009</v>
      </c>
      <c r="AE12" s="148">
        <f t="shared" si="1"/>
        <v>1.8778518778518771E-2</v>
      </c>
    </row>
    <row r="13" spans="1:31" x14ac:dyDescent="0.25">
      <c r="W13" s="143">
        <v>42478</v>
      </c>
      <c r="X13" s="12">
        <v>57.78</v>
      </c>
      <c r="Y13" s="12">
        <v>57.78</v>
      </c>
      <c r="Z13" s="12">
        <v>56.35</v>
      </c>
      <c r="AA13" s="12">
        <v>56.98</v>
      </c>
      <c r="AB13" s="105">
        <v>2406900</v>
      </c>
      <c r="AC13" s="12">
        <v>56.98</v>
      </c>
      <c r="AD13" s="2">
        <f t="shared" si="0"/>
        <v>1.4299999999999997</v>
      </c>
      <c r="AE13" s="148">
        <f t="shared" si="1"/>
        <v>1.4059753954305254E-3</v>
      </c>
    </row>
    <row r="14" spans="1:31" x14ac:dyDescent="0.25">
      <c r="W14" s="143">
        <v>42475</v>
      </c>
      <c r="X14" s="12">
        <v>56.97</v>
      </c>
      <c r="Y14" s="12">
        <v>57.11</v>
      </c>
      <c r="Z14" s="12">
        <v>56.08</v>
      </c>
      <c r="AA14" s="12">
        <v>56.9</v>
      </c>
      <c r="AB14" s="105">
        <v>2847900</v>
      </c>
      <c r="AC14" s="12">
        <v>56.9</v>
      </c>
      <c r="AD14" s="2">
        <f t="shared" si="0"/>
        <v>1.0300000000000011</v>
      </c>
      <c r="AE14" s="148">
        <f t="shared" si="1"/>
        <v>2.996650802044698E-3</v>
      </c>
    </row>
    <row r="15" spans="1:31" x14ac:dyDescent="0.25">
      <c r="W15" s="143">
        <v>42474</v>
      </c>
      <c r="X15" s="12">
        <v>55.86</v>
      </c>
      <c r="Y15" s="12">
        <v>57.84</v>
      </c>
      <c r="Z15" s="12">
        <v>55.8</v>
      </c>
      <c r="AA15" s="12">
        <v>56.73</v>
      </c>
      <c r="AB15" s="105">
        <v>3795100</v>
      </c>
      <c r="AC15" s="12">
        <v>56.73</v>
      </c>
      <c r="AD15" s="2">
        <f t="shared" si="0"/>
        <v>2.0400000000000063</v>
      </c>
      <c r="AE15" s="148">
        <f t="shared" si="1"/>
        <v>2.0690896005757464E-2</v>
      </c>
    </row>
    <row r="16" spans="1:31" x14ac:dyDescent="0.25">
      <c r="W16" s="143">
        <v>42473</v>
      </c>
      <c r="X16" s="12">
        <v>54.48</v>
      </c>
      <c r="Y16" s="12">
        <v>55.68</v>
      </c>
      <c r="Z16" s="12">
        <v>54.34</v>
      </c>
      <c r="AA16" s="12">
        <v>55.58</v>
      </c>
      <c r="AB16" s="105">
        <v>3789200</v>
      </c>
      <c r="AC16" s="12">
        <v>55.58</v>
      </c>
      <c r="AD16" s="2">
        <f t="shared" si="0"/>
        <v>1.3399999999999963</v>
      </c>
      <c r="AE16" s="148">
        <f t="shared" si="1"/>
        <v>2.7926761605326478E-2</v>
      </c>
    </row>
    <row r="17" spans="2:31" x14ac:dyDescent="0.25">
      <c r="B17" s="209" t="s">
        <v>116</v>
      </c>
      <c r="C17" s="209" t="s">
        <v>159</v>
      </c>
      <c r="D17" s="210" t="s">
        <v>158</v>
      </c>
      <c r="E17" s="212" t="s">
        <v>160</v>
      </c>
      <c r="F17" s="212" t="s">
        <v>65</v>
      </c>
      <c r="G17" s="250" t="s">
        <v>164</v>
      </c>
      <c r="H17" s="250" t="s">
        <v>90</v>
      </c>
      <c r="I17" s="250" t="s">
        <v>170</v>
      </c>
      <c r="W17" s="143">
        <v>42472</v>
      </c>
      <c r="X17" s="12">
        <v>53.89</v>
      </c>
      <c r="Y17" s="12">
        <v>54.78</v>
      </c>
      <c r="Z17" s="12">
        <v>53.83</v>
      </c>
      <c r="AA17" s="12">
        <v>54.07</v>
      </c>
      <c r="AB17" s="105">
        <v>3392700</v>
      </c>
      <c r="AC17" s="12">
        <v>54.07</v>
      </c>
      <c r="AD17" s="2">
        <f t="shared" si="0"/>
        <v>0.95000000000000284</v>
      </c>
      <c r="AE17" s="148">
        <f t="shared" si="1"/>
        <v>6.7026624464718854E-3</v>
      </c>
    </row>
    <row r="18" spans="2:31" x14ac:dyDescent="0.25">
      <c r="B18" s="211">
        <v>42485</v>
      </c>
      <c r="C18" s="12">
        <v>80</v>
      </c>
      <c r="D18" s="43">
        <v>49.5</v>
      </c>
      <c r="E18" s="43">
        <v>49.37</v>
      </c>
      <c r="F18" s="43">
        <f t="shared" ref="F18" si="2">C18*(E18-D18)</f>
        <v>-10.400000000000205</v>
      </c>
      <c r="G18" s="43">
        <f t="shared" ref="G18" si="3">D18*C18</f>
        <v>3960</v>
      </c>
      <c r="H18" s="257">
        <f t="shared" ref="H18" si="4">(E18-D18)/D18</f>
        <v>-2.6262626262626779E-3</v>
      </c>
      <c r="I18" s="43"/>
      <c r="W18" s="143">
        <v>42471</v>
      </c>
      <c r="X18" s="12">
        <v>53.38</v>
      </c>
      <c r="Y18" s="12">
        <v>55.2</v>
      </c>
      <c r="Z18" s="12">
        <v>53.28</v>
      </c>
      <c r="AA18" s="12">
        <v>53.71</v>
      </c>
      <c r="AB18" s="105">
        <v>4584900</v>
      </c>
      <c r="AC18" s="12">
        <v>53.71</v>
      </c>
      <c r="AD18" s="2">
        <f t="shared" si="0"/>
        <v>1.9200000000000017</v>
      </c>
      <c r="AE18" s="148">
        <f t="shared" si="1"/>
        <v>1.186887716654117E-2</v>
      </c>
    </row>
    <row r="19" spans="2:31" x14ac:dyDescent="0.25">
      <c r="B19" s="211">
        <v>42488</v>
      </c>
      <c r="C19" s="12">
        <v>80</v>
      </c>
      <c r="D19" s="43">
        <v>49.5</v>
      </c>
      <c r="E19" s="43">
        <v>48.06</v>
      </c>
      <c r="F19" s="43">
        <f t="shared" ref="F19" si="5">C19*(E19-D19)</f>
        <v>-115.19999999999982</v>
      </c>
      <c r="G19" s="43">
        <f t="shared" ref="G19" si="6">D19*C19</f>
        <v>3960</v>
      </c>
      <c r="H19" s="257">
        <f t="shared" ref="H19" si="7">(E19-D19)/D19</f>
        <v>-2.9090909090909046E-2</v>
      </c>
      <c r="I19" s="43"/>
      <c r="W19" s="143">
        <v>42468</v>
      </c>
      <c r="X19" s="12">
        <v>53.65</v>
      </c>
      <c r="Y19" s="12">
        <v>53.81</v>
      </c>
      <c r="Z19" s="12">
        <v>52.95</v>
      </c>
      <c r="AA19" s="12">
        <v>53.08</v>
      </c>
      <c r="AB19" s="105">
        <v>3548400</v>
      </c>
      <c r="AC19" s="12">
        <v>53.08</v>
      </c>
      <c r="AD19" s="2">
        <f t="shared" si="0"/>
        <v>0.85999999999999943</v>
      </c>
      <c r="AE19" s="148">
        <f t="shared" si="1"/>
        <v>-1.5048908954100604E-3</v>
      </c>
    </row>
    <row r="20" spans="2:31" x14ac:dyDescent="0.25">
      <c r="B20" s="211">
        <v>42489</v>
      </c>
      <c r="C20" s="12">
        <v>100</v>
      </c>
      <c r="D20" s="43">
        <v>48.99</v>
      </c>
      <c r="E20" s="43">
        <v>45.81</v>
      </c>
      <c r="F20" s="43">
        <f t="shared" ref="F20:F21" si="8">C20*(E20-D20)</f>
        <v>-318</v>
      </c>
      <c r="G20" s="43">
        <f t="shared" ref="G20:G21" si="9">D20*C20</f>
        <v>4899</v>
      </c>
      <c r="H20" s="257">
        <f t="shared" ref="H20:H21" si="10">(E20-D20)/D20</f>
        <v>-6.4911206368646654E-2</v>
      </c>
      <c r="I20" s="43"/>
      <c r="W20" s="143">
        <v>42467</v>
      </c>
      <c r="X20" s="12">
        <v>54.55</v>
      </c>
      <c r="Y20" s="12">
        <v>54.66</v>
      </c>
      <c r="Z20" s="12">
        <v>52.93</v>
      </c>
      <c r="AA20" s="12">
        <v>53.16</v>
      </c>
      <c r="AB20" s="105">
        <v>6755000</v>
      </c>
      <c r="AC20" s="12">
        <v>53.16</v>
      </c>
      <c r="AD20" s="2">
        <f t="shared" si="0"/>
        <v>1.7299999999999969</v>
      </c>
      <c r="AE20" s="148">
        <f t="shared" si="1"/>
        <v>-3.5908596300326501E-2</v>
      </c>
    </row>
    <row r="21" spans="2:31" x14ac:dyDescent="0.25">
      <c r="B21" s="211">
        <v>42489</v>
      </c>
      <c r="C21" s="12">
        <v>150</v>
      </c>
      <c r="D21" s="43">
        <v>47.963299999999997</v>
      </c>
      <c r="E21" s="43">
        <v>45.81</v>
      </c>
      <c r="F21" s="43">
        <f t="shared" si="8"/>
        <v>-322.99499999999915</v>
      </c>
      <c r="G21" s="43">
        <f t="shared" si="9"/>
        <v>7194.4949999999999</v>
      </c>
      <c r="H21" s="257">
        <f t="shared" si="10"/>
        <v>-4.4894742438489316E-2</v>
      </c>
      <c r="I21" s="43"/>
      <c r="W21" s="143">
        <v>42466</v>
      </c>
      <c r="X21" s="12">
        <v>55.6</v>
      </c>
      <c r="Y21" s="12">
        <v>55.65</v>
      </c>
      <c r="Z21" s="12">
        <v>54.59</v>
      </c>
      <c r="AA21" s="12">
        <v>55.14</v>
      </c>
      <c r="AB21" s="105">
        <v>3224200</v>
      </c>
      <c r="AC21" s="12">
        <v>55.14</v>
      </c>
      <c r="AD21" s="2">
        <f t="shared" si="0"/>
        <v>1.0599999999999952</v>
      </c>
      <c r="AE21" s="148">
        <f t="shared" si="1"/>
        <v>-7.9165167326376018E-3</v>
      </c>
    </row>
    <row r="22" spans="2:31" x14ac:dyDescent="0.25">
      <c r="B22" s="211"/>
      <c r="C22" s="12"/>
      <c r="D22" s="43"/>
      <c r="E22" s="43"/>
      <c r="F22" s="43"/>
      <c r="G22" s="43"/>
      <c r="H22" s="257"/>
      <c r="I22" s="43"/>
      <c r="W22" s="143">
        <v>42465</v>
      </c>
      <c r="X22" s="12">
        <v>55.49</v>
      </c>
      <c r="Y22" s="12">
        <v>55.85</v>
      </c>
      <c r="Z22" s="12">
        <v>55.1</v>
      </c>
      <c r="AA22" s="12">
        <v>55.58</v>
      </c>
      <c r="AB22" s="105">
        <v>2727400</v>
      </c>
      <c r="AC22" s="12">
        <v>55.58</v>
      </c>
      <c r="AD22" s="2">
        <f t="shared" si="0"/>
        <v>0.75</v>
      </c>
      <c r="AE22" s="148">
        <f t="shared" si="1"/>
        <v>-4.8343777976723734E-3</v>
      </c>
    </row>
    <row r="23" spans="2:31" x14ac:dyDescent="0.25">
      <c r="B23" s="211"/>
      <c r="C23" s="12"/>
      <c r="D23" s="43"/>
      <c r="E23" s="43"/>
      <c r="F23" s="43"/>
      <c r="G23" s="43"/>
      <c r="H23" s="257"/>
      <c r="I23" s="43"/>
      <c r="W23" s="143">
        <v>42464</v>
      </c>
      <c r="X23" s="12">
        <v>56.59</v>
      </c>
      <c r="Y23" s="12">
        <v>57.6</v>
      </c>
      <c r="Z23" s="12">
        <v>55.7</v>
      </c>
      <c r="AA23" s="12">
        <v>55.85</v>
      </c>
      <c r="AB23" s="105">
        <v>4622100</v>
      </c>
      <c r="AC23" s="12">
        <v>55.85</v>
      </c>
      <c r="AD23" s="2">
        <f t="shared" si="0"/>
        <v>1.8999999999999986</v>
      </c>
      <c r="AE23" s="148">
        <f t="shared" si="1"/>
        <v>-1.5338504936530328E-2</v>
      </c>
    </row>
    <row r="24" spans="2:31" x14ac:dyDescent="0.25">
      <c r="B24" s="211"/>
      <c r="C24" s="12"/>
      <c r="D24" s="43"/>
      <c r="E24" s="43"/>
      <c r="F24" s="43"/>
      <c r="G24" s="43"/>
      <c r="H24" s="257"/>
      <c r="I24" s="43"/>
      <c r="W24" s="143">
        <v>42461</v>
      </c>
      <c r="X24" s="12">
        <v>57.43</v>
      </c>
      <c r="Y24" s="12">
        <v>57.67</v>
      </c>
      <c r="Z24" s="12">
        <v>56.19</v>
      </c>
      <c r="AA24" s="12">
        <v>56.72</v>
      </c>
      <c r="AB24" s="105">
        <v>7407200</v>
      </c>
      <c r="AC24" s="12">
        <v>56.72</v>
      </c>
      <c r="AD24" s="2">
        <f t="shared" si="0"/>
        <v>1.480000000000004</v>
      </c>
      <c r="AE24" s="148">
        <f t="shared" si="1"/>
        <v>-5.2455730036752413E-2</v>
      </c>
    </row>
    <row r="25" spans="2:31" x14ac:dyDescent="0.25">
      <c r="B25" s="211"/>
      <c r="C25" s="12"/>
      <c r="D25" s="43"/>
      <c r="E25" s="43"/>
      <c r="F25" s="43"/>
      <c r="G25" s="43"/>
      <c r="H25" s="257"/>
      <c r="I25" s="43"/>
      <c r="W25" s="143">
        <v>42460</v>
      </c>
      <c r="X25" s="12">
        <v>59.92</v>
      </c>
      <c r="Y25" s="12">
        <v>61.39</v>
      </c>
      <c r="Z25" s="12">
        <v>59.82</v>
      </c>
      <c r="AA25" s="12">
        <v>59.86</v>
      </c>
      <c r="AB25" s="105">
        <v>5745000</v>
      </c>
      <c r="AC25" s="12">
        <v>59.86</v>
      </c>
      <c r="AD25" s="2">
        <f t="shared" si="0"/>
        <v>1.5700000000000003</v>
      </c>
      <c r="AE25" s="148">
        <f t="shared" si="1"/>
        <v>6.6867268472070585E-4</v>
      </c>
    </row>
    <row r="26" spans="2:31" x14ac:dyDescent="0.25">
      <c r="B26" s="211"/>
      <c r="C26" s="12"/>
      <c r="D26" s="43"/>
      <c r="E26" s="43"/>
      <c r="F26" s="43"/>
      <c r="G26" s="43"/>
      <c r="H26" s="257"/>
      <c r="I26" s="43"/>
      <c r="W26" s="143">
        <v>42459</v>
      </c>
      <c r="X26" s="12">
        <v>58.99</v>
      </c>
      <c r="Y26" s="12">
        <v>60.39</v>
      </c>
      <c r="Z26" s="12">
        <v>58.89</v>
      </c>
      <c r="AA26" s="12">
        <v>59.82</v>
      </c>
      <c r="AB26" s="105">
        <v>3402800</v>
      </c>
      <c r="AC26" s="12">
        <v>59.82</v>
      </c>
      <c r="AD26" s="2">
        <f t="shared" si="0"/>
        <v>1.5</v>
      </c>
      <c r="AE26" s="148">
        <f t="shared" si="1"/>
        <v>1.9774974428912406E-2</v>
      </c>
    </row>
    <row r="27" spans="2:31" x14ac:dyDescent="0.25">
      <c r="B27" s="211"/>
      <c r="C27" s="12"/>
      <c r="D27" s="43"/>
      <c r="E27" s="43"/>
      <c r="F27" s="43"/>
      <c r="G27" s="43"/>
      <c r="H27" s="257"/>
      <c r="I27" s="43"/>
      <c r="W27" s="143">
        <v>42458</v>
      </c>
      <c r="X27" s="12">
        <v>57.78</v>
      </c>
      <c r="Y27" s="12">
        <v>58.75</v>
      </c>
      <c r="Z27" s="12">
        <v>57.59</v>
      </c>
      <c r="AA27" s="12">
        <v>58.66</v>
      </c>
      <c r="AB27" s="105">
        <v>4041000</v>
      </c>
      <c r="AC27" s="12">
        <v>58.66</v>
      </c>
      <c r="AD27" s="2">
        <f t="shared" si="0"/>
        <v>1.1599999999999966</v>
      </c>
      <c r="AE27" s="148">
        <f t="shared" si="1"/>
        <v>1.2951131065446431E-2</v>
      </c>
    </row>
    <row r="28" spans="2:31" x14ac:dyDescent="0.25">
      <c r="B28" s="211"/>
      <c r="C28" s="12"/>
      <c r="D28" s="43"/>
      <c r="E28" s="43"/>
      <c r="F28" s="43"/>
      <c r="G28" s="43"/>
      <c r="H28" s="257"/>
      <c r="I28" s="43"/>
      <c r="W28" s="143">
        <v>42457</v>
      </c>
      <c r="X28" s="12">
        <v>57.95</v>
      </c>
      <c r="Y28" s="12">
        <v>58.18</v>
      </c>
      <c r="Z28" s="12">
        <v>57.41</v>
      </c>
      <c r="AA28" s="12">
        <v>57.91</v>
      </c>
      <c r="AB28" s="105">
        <v>3395100</v>
      </c>
      <c r="AC28" s="12">
        <v>57.91</v>
      </c>
      <c r="AD28" s="2">
        <f t="shared" si="0"/>
        <v>0.77000000000000313</v>
      </c>
      <c r="AE28" s="148">
        <f t="shared" si="1"/>
        <v>1.2102351313967308E-3</v>
      </c>
    </row>
    <row r="29" spans="2:31" x14ac:dyDescent="0.25">
      <c r="B29" s="211"/>
      <c r="C29" s="12"/>
      <c r="D29" s="43"/>
      <c r="E29" s="43"/>
      <c r="F29" s="43"/>
      <c r="G29" s="43"/>
      <c r="H29" s="257"/>
      <c r="I29" s="43"/>
      <c r="W29" s="143">
        <v>42453</v>
      </c>
      <c r="X29" s="12">
        <v>58.76</v>
      </c>
      <c r="Y29" s="12">
        <v>58.96</v>
      </c>
      <c r="Z29" s="12">
        <v>57.2</v>
      </c>
      <c r="AA29" s="12">
        <v>57.84</v>
      </c>
      <c r="AB29" s="105">
        <v>6622400</v>
      </c>
      <c r="AC29" s="12">
        <v>57.84</v>
      </c>
      <c r="AD29" s="2">
        <f t="shared" si="0"/>
        <v>1.759999999999998</v>
      </c>
      <c r="AE29" s="148">
        <f t="shared" si="1"/>
        <v>-3.180448610646136E-2</v>
      </c>
    </row>
    <row r="30" spans="2:31" x14ac:dyDescent="0.25">
      <c r="B30" s="211"/>
      <c r="C30" s="12"/>
      <c r="D30" s="43"/>
      <c r="E30" s="43"/>
      <c r="F30" s="43"/>
      <c r="G30" s="43"/>
      <c r="H30" s="257"/>
      <c r="I30" s="43"/>
      <c r="W30" s="143">
        <v>42452</v>
      </c>
      <c r="X30" s="12">
        <v>60.43</v>
      </c>
      <c r="Y30" s="12">
        <v>60.61</v>
      </c>
      <c r="Z30" s="12">
        <v>59.29</v>
      </c>
      <c r="AA30" s="12">
        <v>59.74</v>
      </c>
      <c r="AB30" s="105">
        <v>4020400</v>
      </c>
      <c r="AC30" s="12">
        <v>59.74</v>
      </c>
      <c r="AD30" s="2">
        <f t="shared" si="0"/>
        <v>1.3200000000000003</v>
      </c>
      <c r="AE30" s="148">
        <f t="shared" si="1"/>
        <v>-1.239874359398252E-2</v>
      </c>
    </row>
    <row r="31" spans="2:31" x14ac:dyDescent="0.25">
      <c r="B31" s="211"/>
      <c r="C31" s="12"/>
      <c r="D31" s="43"/>
      <c r="E31" s="43"/>
      <c r="F31" s="43"/>
      <c r="G31" s="43"/>
      <c r="H31" s="257"/>
      <c r="I31" s="43"/>
      <c r="W31" s="143">
        <v>42451</v>
      </c>
      <c r="X31" s="12">
        <v>59.51</v>
      </c>
      <c r="Y31" s="12">
        <v>60.96</v>
      </c>
      <c r="Z31" s="12">
        <v>59.41</v>
      </c>
      <c r="AA31" s="12">
        <v>60.49</v>
      </c>
      <c r="AB31" s="105">
        <v>4467900</v>
      </c>
      <c r="AC31" s="12">
        <v>60.49</v>
      </c>
      <c r="AD31" s="2">
        <f t="shared" si="0"/>
        <v>1.5500000000000043</v>
      </c>
      <c r="AE31" s="148">
        <f t="shared" si="1"/>
        <v>-1.1439777741460988E-2</v>
      </c>
    </row>
    <row r="32" spans="2:31" x14ac:dyDescent="0.25">
      <c r="W32" s="143">
        <v>42450</v>
      </c>
      <c r="X32" s="12">
        <v>60.38</v>
      </c>
      <c r="Y32" s="12">
        <v>61.41</v>
      </c>
      <c r="Z32" s="12">
        <v>60.35</v>
      </c>
      <c r="AA32" s="12">
        <v>61.19</v>
      </c>
      <c r="AB32" s="105">
        <v>3629200</v>
      </c>
      <c r="AC32" s="12">
        <v>61.19</v>
      </c>
      <c r="AD32" s="2">
        <f t="shared" si="0"/>
        <v>1.0599999999999952</v>
      </c>
      <c r="AE32" s="148">
        <f t="shared" si="1"/>
        <v>1.2911769574573739E-2</v>
      </c>
    </row>
    <row r="33" spans="15:31" x14ac:dyDescent="0.25">
      <c r="W33" s="143">
        <v>42447</v>
      </c>
      <c r="X33" s="12">
        <v>58.9</v>
      </c>
      <c r="Y33" s="12">
        <v>60.67</v>
      </c>
      <c r="Z33" s="12">
        <v>58.86</v>
      </c>
      <c r="AA33" s="12">
        <v>60.41</v>
      </c>
      <c r="AB33" s="105">
        <v>7375300</v>
      </c>
      <c r="AC33" s="12">
        <v>60.41</v>
      </c>
      <c r="AD33" s="2">
        <f t="shared" si="0"/>
        <v>1.8100000000000023</v>
      </c>
      <c r="AE33" s="148">
        <f t="shared" si="1"/>
        <v>2.668252889191014E-2</v>
      </c>
    </row>
    <row r="34" spans="15:31" x14ac:dyDescent="0.25">
      <c r="W34" s="143">
        <v>42446</v>
      </c>
      <c r="X34" s="12">
        <v>58.71</v>
      </c>
      <c r="Y34" s="12">
        <v>59.16</v>
      </c>
      <c r="Z34" s="12">
        <v>58.21</v>
      </c>
      <c r="AA34" s="12">
        <v>58.84</v>
      </c>
      <c r="AB34" s="105">
        <v>3279000</v>
      </c>
      <c r="AC34" s="12">
        <v>58.84</v>
      </c>
      <c r="AD34" s="2">
        <f t="shared" si="0"/>
        <v>0.94999999999999574</v>
      </c>
      <c r="AE34" s="148">
        <f t="shared" si="1"/>
        <v>1.1910838863364859E-3</v>
      </c>
    </row>
    <row r="35" spans="15:31" x14ac:dyDescent="0.25">
      <c r="W35" s="143">
        <v>42445</v>
      </c>
      <c r="X35" s="12">
        <v>57.66</v>
      </c>
      <c r="Y35" s="12">
        <v>59.03</v>
      </c>
      <c r="Z35" s="12">
        <v>57.42</v>
      </c>
      <c r="AA35" s="12">
        <v>58.77</v>
      </c>
      <c r="AB35" s="105">
        <v>3670900</v>
      </c>
      <c r="AC35" s="12">
        <v>58.77</v>
      </c>
      <c r="AD35" s="2">
        <f t="shared" si="0"/>
        <v>1.6099999999999994</v>
      </c>
      <c r="AE35" s="148">
        <f t="shared" si="1"/>
        <v>1.2403100775193909E-2</v>
      </c>
    </row>
    <row r="36" spans="15:31" x14ac:dyDescent="0.25">
      <c r="W36" s="143">
        <v>42444</v>
      </c>
      <c r="X36" s="12">
        <v>58.57</v>
      </c>
      <c r="Y36" s="12">
        <v>59.3</v>
      </c>
      <c r="Z36" s="12">
        <v>57.94</v>
      </c>
      <c r="AA36" s="12">
        <v>58.05</v>
      </c>
      <c r="AB36" s="105">
        <v>4730800</v>
      </c>
      <c r="AC36" s="12">
        <v>58.05</v>
      </c>
      <c r="AD36" s="2">
        <f t="shared" si="0"/>
        <v>1.3599999999999994</v>
      </c>
      <c r="AE36" s="148">
        <f t="shared" si="1"/>
        <v>-1.5768056968463839E-2</v>
      </c>
    </row>
    <row r="37" spans="15:31" x14ac:dyDescent="0.25">
      <c r="W37" s="143">
        <v>42443</v>
      </c>
      <c r="X37" s="12">
        <v>58</v>
      </c>
      <c r="Y37" s="12">
        <v>59.09</v>
      </c>
      <c r="Z37" s="12">
        <v>57.84</v>
      </c>
      <c r="AA37" s="12">
        <v>58.98</v>
      </c>
      <c r="AB37" s="105">
        <v>3942500</v>
      </c>
      <c r="AC37" s="12">
        <v>58.98</v>
      </c>
      <c r="AD37" s="2">
        <f t="shared" si="0"/>
        <v>1.25</v>
      </c>
      <c r="AE37" s="148">
        <f t="shared" si="1"/>
        <v>1.0450573924961404E-2</v>
      </c>
    </row>
    <row r="38" spans="15:31" x14ac:dyDescent="0.25">
      <c r="W38" s="143">
        <v>42440</v>
      </c>
      <c r="X38" s="12">
        <v>57.96</v>
      </c>
      <c r="Y38" s="12">
        <v>58.41</v>
      </c>
      <c r="Z38" s="12">
        <v>57.72</v>
      </c>
      <c r="AA38" s="12">
        <v>58.37</v>
      </c>
      <c r="AB38" s="105">
        <v>3119700</v>
      </c>
      <c r="AC38" s="12">
        <v>58.37</v>
      </c>
      <c r="AD38" s="2">
        <f t="shared" si="0"/>
        <v>0.68999999999999773</v>
      </c>
      <c r="AE38" s="148">
        <f t="shared" si="1"/>
        <v>1.9385260216556066E-2</v>
      </c>
    </row>
    <row r="39" spans="15:31" x14ac:dyDescent="0.25">
      <c r="W39" s="143">
        <v>42439</v>
      </c>
      <c r="X39" s="12">
        <v>57.6</v>
      </c>
      <c r="Y39" s="12">
        <v>57.87</v>
      </c>
      <c r="Z39" s="12">
        <v>56.65</v>
      </c>
      <c r="AA39" s="12">
        <v>57.26</v>
      </c>
      <c r="AB39" s="105">
        <v>3509500</v>
      </c>
      <c r="AC39" s="12">
        <v>57.26</v>
      </c>
      <c r="AD39" s="2">
        <f t="shared" si="0"/>
        <v>1.2199999999999989</v>
      </c>
      <c r="AE39" s="148">
        <f t="shared" si="1"/>
        <v>-3.1337047353759973E-3</v>
      </c>
    </row>
    <row r="40" spans="15:31" ht="20.25" thickBot="1" x14ac:dyDescent="0.35">
      <c r="O40" s="427" t="s">
        <v>78</v>
      </c>
      <c r="P40" s="427"/>
      <c r="T40" s="101" t="s">
        <v>115</v>
      </c>
      <c r="W40" s="143">
        <v>42438</v>
      </c>
      <c r="X40" s="12">
        <v>56.74</v>
      </c>
      <c r="Y40" s="12">
        <v>57.59</v>
      </c>
      <c r="Z40" s="12">
        <v>56.47</v>
      </c>
      <c r="AA40" s="12">
        <v>57.44</v>
      </c>
      <c r="AB40" s="105">
        <v>4755100</v>
      </c>
      <c r="AC40" s="12">
        <v>57.44</v>
      </c>
      <c r="AD40" s="2">
        <f t="shared" si="0"/>
        <v>1.1200000000000045</v>
      </c>
      <c r="AE40" s="148">
        <f t="shared" si="1"/>
        <v>1.9524316648917184E-2</v>
      </c>
    </row>
    <row r="41" spans="15:31" ht="15.75" thickTop="1" x14ac:dyDescent="0.25">
      <c r="O41" s="93">
        <v>1.1000000000000001</v>
      </c>
      <c r="P41" s="93">
        <f>O41*$Q$4</f>
        <v>51.843000000000004</v>
      </c>
      <c r="Q41" s="2"/>
      <c r="T41" s="138" t="s">
        <v>100</v>
      </c>
      <c r="U41" s="108">
        <v>46.66</v>
      </c>
      <c r="W41" s="143">
        <v>42437</v>
      </c>
      <c r="X41" s="12">
        <v>56.36</v>
      </c>
      <c r="Y41" s="12">
        <v>57.45</v>
      </c>
      <c r="Z41" s="12">
        <v>55.29</v>
      </c>
      <c r="AA41" s="12">
        <v>56.34</v>
      </c>
      <c r="AB41" s="105">
        <v>7848100</v>
      </c>
      <c r="AC41" s="12">
        <v>56.34</v>
      </c>
      <c r="AD41" s="2">
        <f t="shared" si="0"/>
        <v>2.1600000000000037</v>
      </c>
      <c r="AE41" s="148">
        <f t="shared" si="1"/>
        <v>-2.2044783891685404E-2</v>
      </c>
    </row>
    <row r="42" spans="15:31" x14ac:dyDescent="0.25">
      <c r="O42" s="93">
        <v>1.0900000000000001</v>
      </c>
      <c r="P42" s="93">
        <f t="shared" ref="P42:P61" si="11">O42*$Q$4</f>
        <v>51.371700000000004</v>
      </c>
      <c r="Q42" s="2"/>
      <c r="T42" s="103" t="s">
        <v>101</v>
      </c>
      <c r="U42" s="98">
        <v>47</v>
      </c>
      <c r="W42" s="143">
        <v>42436</v>
      </c>
      <c r="X42" s="12">
        <v>57.55</v>
      </c>
      <c r="Y42" s="12">
        <v>58.09</v>
      </c>
      <c r="Z42" s="12">
        <v>56.84</v>
      </c>
      <c r="AA42" s="12">
        <v>57.61</v>
      </c>
      <c r="AB42" s="105">
        <v>4920400</v>
      </c>
      <c r="AC42" s="12">
        <v>57.61</v>
      </c>
      <c r="AD42" s="2">
        <f t="shared" si="0"/>
        <v>1.25</v>
      </c>
      <c r="AE42" s="148">
        <f t="shared" si="1"/>
        <v>-6.7241379310345462E-3</v>
      </c>
    </row>
    <row r="43" spans="15:31" x14ac:dyDescent="0.25">
      <c r="O43" s="93">
        <v>1.08</v>
      </c>
      <c r="P43" s="93">
        <f t="shared" si="11"/>
        <v>50.900400000000005</v>
      </c>
      <c r="Q43" s="2"/>
      <c r="T43" s="103" t="s">
        <v>102</v>
      </c>
      <c r="U43" s="98" t="s">
        <v>450</v>
      </c>
      <c r="W43" s="143">
        <v>42433</v>
      </c>
      <c r="X43" s="12">
        <v>58.65</v>
      </c>
      <c r="Y43" s="12">
        <v>58.95</v>
      </c>
      <c r="Z43" s="12">
        <v>57.66</v>
      </c>
      <c r="AA43" s="12">
        <v>58</v>
      </c>
      <c r="AB43" s="105">
        <v>5766900</v>
      </c>
      <c r="AC43" s="12">
        <v>58</v>
      </c>
      <c r="AD43" s="2">
        <f t="shared" si="0"/>
        <v>1.2900000000000063</v>
      </c>
      <c r="AE43" s="148">
        <f t="shared" si="1"/>
        <v>-5.8279053822420934E-3</v>
      </c>
    </row>
    <row r="44" spans="15:31" x14ac:dyDescent="0.25">
      <c r="O44" s="93">
        <v>1.07</v>
      </c>
      <c r="P44" s="93">
        <f t="shared" si="11"/>
        <v>50.429100000000005</v>
      </c>
      <c r="Q44" s="2"/>
      <c r="T44" s="103" t="s">
        <v>103</v>
      </c>
      <c r="U44" s="98" t="s">
        <v>451</v>
      </c>
      <c r="W44" s="143">
        <v>42432</v>
      </c>
      <c r="X44" s="12">
        <v>57.93</v>
      </c>
      <c r="Y44" s="12">
        <v>58.8</v>
      </c>
      <c r="Z44" s="12">
        <v>57.8</v>
      </c>
      <c r="AA44" s="12">
        <v>58.34</v>
      </c>
      <c r="AB44" s="105">
        <v>5190000</v>
      </c>
      <c r="AC44" s="12">
        <v>58.34</v>
      </c>
      <c r="AD44" s="2">
        <f t="shared" si="0"/>
        <v>1</v>
      </c>
      <c r="AE44" s="148">
        <f t="shared" si="1"/>
        <v>7.2513812154695323E-3</v>
      </c>
    </row>
    <row r="45" spans="15:31" x14ac:dyDescent="0.25">
      <c r="O45" s="93">
        <v>1.06</v>
      </c>
      <c r="P45" s="93">
        <f t="shared" si="11"/>
        <v>49.957800000000006</v>
      </c>
      <c r="Q45" s="2"/>
      <c r="T45" s="103" t="s">
        <v>104</v>
      </c>
      <c r="U45" s="98">
        <v>66.86</v>
      </c>
      <c r="W45" s="143">
        <v>42431</v>
      </c>
      <c r="X45" s="12">
        <v>57.9</v>
      </c>
      <c r="Y45" s="12">
        <v>58.48</v>
      </c>
      <c r="Z45" s="12">
        <v>57.27</v>
      </c>
      <c r="AA45" s="12">
        <v>57.92</v>
      </c>
      <c r="AB45" s="105">
        <v>4849100</v>
      </c>
      <c r="AC45" s="12">
        <v>57.92</v>
      </c>
      <c r="AD45" s="2">
        <f t="shared" si="0"/>
        <v>1.2099999999999937</v>
      </c>
      <c r="AE45" s="148">
        <f t="shared" si="1"/>
        <v>-8.2191780821917471E-3</v>
      </c>
    </row>
    <row r="46" spans="15:31" x14ac:dyDescent="0.25">
      <c r="O46" s="93">
        <v>1.05</v>
      </c>
      <c r="P46" s="93">
        <f t="shared" si="11"/>
        <v>49.486500000000007</v>
      </c>
      <c r="Q46" s="2"/>
      <c r="T46" s="103" t="s">
        <v>105</v>
      </c>
      <c r="U46" s="98">
        <v>0.82394299999999998</v>
      </c>
      <c r="W46" s="143">
        <v>42430</v>
      </c>
      <c r="X46" s="12">
        <v>57.63</v>
      </c>
      <c r="Y46" s="12">
        <v>58.84</v>
      </c>
      <c r="Z46" s="12">
        <v>57.26</v>
      </c>
      <c r="AA46" s="12">
        <v>58.4</v>
      </c>
      <c r="AB46" s="105">
        <v>5216500</v>
      </c>
      <c r="AC46" s="12">
        <v>58.4</v>
      </c>
      <c r="AD46" s="2">
        <f t="shared" si="0"/>
        <v>1.5800000000000054</v>
      </c>
      <c r="AE46" s="148">
        <f t="shared" si="1"/>
        <v>1.9909186168354909E-2</v>
      </c>
    </row>
    <row r="47" spans="15:31" x14ac:dyDescent="0.25">
      <c r="O47" s="93">
        <v>1.04</v>
      </c>
      <c r="P47" s="93">
        <f t="shared" si="11"/>
        <v>49.015200000000007</v>
      </c>
      <c r="Q47" s="2"/>
      <c r="T47" s="103" t="s">
        <v>125</v>
      </c>
      <c r="U47" s="98" t="s">
        <v>263</v>
      </c>
      <c r="W47" s="143">
        <v>42429</v>
      </c>
      <c r="X47" s="12">
        <v>56.38</v>
      </c>
      <c r="Y47" s="12">
        <v>57.8</v>
      </c>
      <c r="Z47" s="12">
        <v>56.01</v>
      </c>
      <c r="AA47" s="12">
        <v>57.26</v>
      </c>
      <c r="AB47" s="105">
        <v>5605200</v>
      </c>
      <c r="AC47" s="12">
        <v>57.26</v>
      </c>
      <c r="AD47" s="2">
        <f t="shared" si="0"/>
        <v>1.7899999999999991</v>
      </c>
      <c r="AE47" s="148">
        <f t="shared" si="1"/>
        <v>1.2018381053375826E-2</v>
      </c>
    </row>
    <row r="48" spans="15:31" x14ac:dyDescent="0.25">
      <c r="O48" s="93">
        <v>1.03</v>
      </c>
      <c r="P48" s="93">
        <f t="shared" si="11"/>
        <v>48.543900000000001</v>
      </c>
      <c r="Q48" s="2"/>
      <c r="T48" s="103"/>
      <c r="U48" s="98"/>
      <c r="W48" s="143">
        <v>42426</v>
      </c>
      <c r="X48" s="12">
        <v>56.89</v>
      </c>
      <c r="Y48" s="12">
        <v>57.17</v>
      </c>
      <c r="Z48" s="12">
        <v>56.12</v>
      </c>
      <c r="AA48" s="12">
        <v>56.58</v>
      </c>
      <c r="AB48" s="105">
        <v>4498800</v>
      </c>
      <c r="AC48" s="12">
        <v>56.58</v>
      </c>
      <c r="AD48" s="2">
        <f t="shared" si="0"/>
        <v>1.0500000000000043</v>
      </c>
      <c r="AE48" s="148">
        <f t="shared" si="1"/>
        <v>-4.924375659514646E-3</v>
      </c>
    </row>
    <row r="49" spans="15:31" x14ac:dyDescent="0.25">
      <c r="O49" s="93">
        <v>1.02</v>
      </c>
      <c r="P49" s="93">
        <f t="shared" si="11"/>
        <v>48.072600000000001</v>
      </c>
      <c r="Q49" s="2"/>
      <c r="T49" s="103" t="s">
        <v>107</v>
      </c>
      <c r="U49" s="98" t="s">
        <v>452</v>
      </c>
      <c r="W49" s="143">
        <v>42425</v>
      </c>
      <c r="X49" s="12">
        <v>56.44</v>
      </c>
      <c r="Y49" s="12">
        <v>56.91</v>
      </c>
      <c r="Z49" s="12">
        <v>55.73</v>
      </c>
      <c r="AA49" s="12">
        <v>56.86</v>
      </c>
      <c r="AB49" s="105">
        <v>4654600</v>
      </c>
      <c r="AC49" s="12">
        <v>56.86</v>
      </c>
      <c r="AD49" s="2">
        <f t="shared" si="0"/>
        <v>1.1799999999999997</v>
      </c>
      <c r="AE49" s="148">
        <f t="shared" si="1"/>
        <v>1.0664770707429883E-2</v>
      </c>
    </row>
    <row r="50" spans="15:31" x14ac:dyDescent="0.25">
      <c r="O50" s="93">
        <v>1.01</v>
      </c>
      <c r="P50" s="93">
        <f t="shared" si="11"/>
        <v>47.601300000000002</v>
      </c>
      <c r="Q50" s="2"/>
      <c r="T50" s="103" t="s">
        <v>108</v>
      </c>
      <c r="U50" s="98" t="s">
        <v>267</v>
      </c>
      <c r="W50" s="143">
        <v>42424</v>
      </c>
      <c r="X50" s="12">
        <v>54.82</v>
      </c>
      <c r="Y50" s="12">
        <v>56.3</v>
      </c>
      <c r="Z50" s="12">
        <v>54.67</v>
      </c>
      <c r="AA50" s="12">
        <v>56.26</v>
      </c>
      <c r="AB50" s="105">
        <v>5594700</v>
      </c>
      <c r="AC50" s="12">
        <v>56.26</v>
      </c>
      <c r="AD50" s="2">
        <f t="shared" si="0"/>
        <v>1.6299999999999955</v>
      </c>
      <c r="AE50" s="148">
        <f t="shared" si="1"/>
        <v>1.4607754733994449E-2</v>
      </c>
    </row>
    <row r="51" spans="15:31" x14ac:dyDescent="0.25">
      <c r="O51" s="93">
        <v>1</v>
      </c>
      <c r="P51" s="93">
        <f t="shared" si="11"/>
        <v>47.13</v>
      </c>
      <c r="Q51" s="2"/>
      <c r="T51" s="103" t="s">
        <v>109</v>
      </c>
      <c r="U51" s="100">
        <v>6726552</v>
      </c>
      <c r="W51" s="143">
        <v>42423</v>
      </c>
      <c r="X51" s="12">
        <v>55.09</v>
      </c>
      <c r="Y51" s="12">
        <v>55.89</v>
      </c>
      <c r="Z51" s="12">
        <v>54.62</v>
      </c>
      <c r="AA51" s="12">
        <v>55.45</v>
      </c>
      <c r="AB51" s="105">
        <v>4317100</v>
      </c>
      <c r="AC51" s="12">
        <v>55.45</v>
      </c>
      <c r="AD51" s="2">
        <f t="shared" si="0"/>
        <v>1.2700000000000031</v>
      </c>
      <c r="AE51" s="148">
        <f t="shared" si="1"/>
        <v>-7.208506037124085E-4</v>
      </c>
    </row>
    <row r="52" spans="15:31" x14ac:dyDescent="0.25">
      <c r="O52" s="93">
        <v>0.99</v>
      </c>
      <c r="P52" s="93">
        <f t="shared" si="11"/>
        <v>46.658700000000003</v>
      </c>
      <c r="Q52" s="2"/>
      <c r="T52" s="103" t="s">
        <v>112</v>
      </c>
      <c r="U52" s="100">
        <v>5579710</v>
      </c>
      <c r="W52" s="143">
        <v>42422</v>
      </c>
      <c r="X52" s="12">
        <v>54.13</v>
      </c>
      <c r="Y52" s="12">
        <v>55.84</v>
      </c>
      <c r="Z52" s="12">
        <v>53.96</v>
      </c>
      <c r="AA52" s="12">
        <v>55.49</v>
      </c>
      <c r="AB52" s="105">
        <v>6665900</v>
      </c>
      <c r="AC52" s="12">
        <v>55.49</v>
      </c>
      <c r="AD52" s="2">
        <f t="shared" si="0"/>
        <v>1.8800000000000026</v>
      </c>
      <c r="AE52" s="148">
        <f t="shared" si="1"/>
        <v>3.1029357116313605E-2</v>
      </c>
    </row>
    <row r="53" spans="15:31" x14ac:dyDescent="0.25">
      <c r="O53" s="93">
        <v>0.98</v>
      </c>
      <c r="P53" s="93">
        <f t="shared" si="11"/>
        <v>46.187400000000004</v>
      </c>
      <c r="Q53" s="2"/>
      <c r="T53" s="103" t="s">
        <v>110</v>
      </c>
      <c r="U53" s="98" t="s">
        <v>453</v>
      </c>
      <c r="W53" s="143">
        <v>42419</v>
      </c>
      <c r="X53" s="12">
        <v>51.79</v>
      </c>
      <c r="Y53" s="12">
        <v>55.06</v>
      </c>
      <c r="Z53" s="12">
        <v>51.13</v>
      </c>
      <c r="AA53" s="12">
        <v>53.82</v>
      </c>
      <c r="AB53" s="105">
        <v>9733300</v>
      </c>
      <c r="AC53" s="12">
        <v>53.82</v>
      </c>
      <c r="AD53" s="2">
        <f t="shared" si="0"/>
        <v>3.9299999999999997</v>
      </c>
      <c r="AE53" s="148">
        <f t="shared" si="1"/>
        <v>3.6195610319599503E-2</v>
      </c>
    </row>
    <row r="54" spans="15:31" x14ac:dyDescent="0.25">
      <c r="O54" s="93">
        <v>0.97</v>
      </c>
      <c r="P54" s="93">
        <f t="shared" si="11"/>
        <v>45.716100000000004</v>
      </c>
      <c r="T54" s="103" t="s">
        <v>113</v>
      </c>
      <c r="U54" s="98">
        <v>2.42</v>
      </c>
      <c r="W54" s="143">
        <v>42418</v>
      </c>
      <c r="X54" s="12">
        <v>51.07</v>
      </c>
      <c r="Y54" s="12">
        <v>52.2</v>
      </c>
      <c r="Z54" s="12">
        <v>50.72</v>
      </c>
      <c r="AA54" s="12">
        <v>51.94</v>
      </c>
      <c r="AB54" s="105">
        <v>5575100</v>
      </c>
      <c r="AC54" s="12">
        <v>51.94</v>
      </c>
      <c r="AD54" s="2">
        <f t="shared" si="0"/>
        <v>1.480000000000004</v>
      </c>
      <c r="AE54" s="148">
        <f t="shared" si="1"/>
        <v>2.6279391424619547E-2</v>
      </c>
    </row>
    <row r="55" spans="15:31" x14ac:dyDescent="0.25">
      <c r="O55" s="93">
        <v>0.96</v>
      </c>
      <c r="P55" s="93">
        <f t="shared" si="11"/>
        <v>45.244799999999998</v>
      </c>
      <c r="T55" s="103" t="s">
        <v>114</v>
      </c>
      <c r="U55" s="98">
        <v>19.47</v>
      </c>
      <c r="W55" s="143">
        <v>42417</v>
      </c>
      <c r="X55" s="12">
        <v>49.42</v>
      </c>
      <c r="Y55" s="12">
        <v>50.93</v>
      </c>
      <c r="Z55" s="12">
        <v>49.29</v>
      </c>
      <c r="AA55" s="12">
        <v>50.61</v>
      </c>
      <c r="AB55" s="105">
        <v>4214400</v>
      </c>
      <c r="AC55" s="12">
        <v>50.61</v>
      </c>
      <c r="AD55" s="2">
        <f t="shared" si="0"/>
        <v>1.6400000000000006</v>
      </c>
      <c r="AE55" s="148">
        <f t="shared" si="1"/>
        <v>3.5604665438919714E-2</v>
      </c>
    </row>
    <row r="56" spans="15:31" x14ac:dyDescent="0.25">
      <c r="O56" s="93">
        <v>0.95</v>
      </c>
      <c r="P56" s="93">
        <f t="shared" si="11"/>
        <v>44.773499999999999</v>
      </c>
      <c r="T56" s="103" t="s">
        <v>111</v>
      </c>
      <c r="U56" s="98" t="s">
        <v>126</v>
      </c>
      <c r="W56" s="143">
        <v>42416</v>
      </c>
      <c r="X56" s="12">
        <v>48.72</v>
      </c>
      <c r="Y56" s="12">
        <v>49.25</v>
      </c>
      <c r="Z56" s="12">
        <v>47.8</v>
      </c>
      <c r="AA56" s="12">
        <v>48.87</v>
      </c>
      <c r="AB56" s="105">
        <v>4593500</v>
      </c>
      <c r="AC56" s="12">
        <v>48.87</v>
      </c>
      <c r="AD56" s="2">
        <f t="shared" si="0"/>
        <v>1.4500000000000028</v>
      </c>
      <c r="AE56" s="148">
        <f t="shared" si="1"/>
        <v>1.0754912099276037E-2</v>
      </c>
    </row>
    <row r="57" spans="15:31" x14ac:dyDescent="0.25">
      <c r="O57" s="93">
        <v>0.94</v>
      </c>
      <c r="P57" s="93">
        <f t="shared" si="11"/>
        <v>44.302199999999999</v>
      </c>
      <c r="W57" s="143">
        <v>42412</v>
      </c>
      <c r="X57" s="12">
        <v>47.29</v>
      </c>
      <c r="Y57" s="12">
        <v>48.43</v>
      </c>
      <c r="Z57" s="12">
        <v>46.58</v>
      </c>
      <c r="AA57" s="12">
        <v>48.35</v>
      </c>
      <c r="AB57" s="105">
        <v>4097600</v>
      </c>
      <c r="AC57" s="12">
        <v>48.35</v>
      </c>
      <c r="AD57" s="2">
        <f t="shared" si="0"/>
        <v>1.8500000000000014</v>
      </c>
      <c r="AE57" s="148">
        <f t="shared" si="1"/>
        <v>2.9161345253299276E-2</v>
      </c>
    </row>
    <row r="58" spans="15:31" x14ac:dyDescent="0.25">
      <c r="O58" s="93">
        <v>0.93</v>
      </c>
      <c r="P58" s="93">
        <f t="shared" si="11"/>
        <v>43.830900000000007</v>
      </c>
      <c r="W58" s="143">
        <v>42411</v>
      </c>
      <c r="X58" s="12">
        <v>46.54</v>
      </c>
      <c r="Y58" s="12">
        <v>47.85</v>
      </c>
      <c r="Z58" s="12">
        <v>46.48</v>
      </c>
      <c r="AA58" s="12">
        <v>46.98</v>
      </c>
      <c r="AB58" s="105">
        <v>4926400</v>
      </c>
      <c r="AC58" s="12">
        <v>46.98</v>
      </c>
      <c r="AD58" s="2">
        <f t="shared" si="0"/>
        <v>1.3700000000000045</v>
      </c>
      <c r="AE58" s="148">
        <f t="shared" si="1"/>
        <v>-1.5300775518759302E-2</v>
      </c>
    </row>
    <row r="59" spans="15:31" x14ac:dyDescent="0.25">
      <c r="O59" s="93">
        <v>0.92</v>
      </c>
      <c r="P59" s="93">
        <f t="shared" si="11"/>
        <v>43.359600000000007</v>
      </c>
      <c r="W59" s="143">
        <v>42410</v>
      </c>
      <c r="X59" s="12">
        <v>47.41</v>
      </c>
      <c r="Y59" s="12">
        <v>48.8</v>
      </c>
      <c r="Z59" s="12">
        <v>47.07</v>
      </c>
      <c r="AA59" s="12">
        <v>47.71</v>
      </c>
      <c r="AB59" s="105">
        <v>7833000</v>
      </c>
      <c r="AC59" s="12">
        <v>47.71</v>
      </c>
      <c r="AD59" s="2">
        <f t="shared" si="0"/>
        <v>1.7299999999999969</v>
      </c>
      <c r="AE59" s="148">
        <f t="shared" si="1"/>
        <v>2.6462994836488951E-2</v>
      </c>
    </row>
    <row r="60" spans="15:31" x14ac:dyDescent="0.25">
      <c r="O60" s="93">
        <v>0.91</v>
      </c>
      <c r="P60" s="93">
        <f t="shared" si="11"/>
        <v>42.888300000000001</v>
      </c>
      <c r="W60" s="143">
        <v>42409</v>
      </c>
      <c r="X60" s="12">
        <v>44.97</v>
      </c>
      <c r="Y60" s="12">
        <v>47.03</v>
      </c>
      <c r="Z60" s="12">
        <v>44</v>
      </c>
      <c r="AA60" s="12">
        <v>46.48</v>
      </c>
      <c r="AB60" s="105">
        <v>9300200</v>
      </c>
      <c r="AC60" s="12">
        <v>46.48</v>
      </c>
      <c r="AD60" s="2">
        <f t="shared" si="0"/>
        <v>3.0300000000000011</v>
      </c>
      <c r="AE60" s="148">
        <f t="shared" si="1"/>
        <v>1.7513134851138368E-2</v>
      </c>
    </row>
    <row r="61" spans="15:31" x14ac:dyDescent="0.25">
      <c r="O61" s="93">
        <v>0.9</v>
      </c>
      <c r="P61" s="93">
        <f t="shared" si="11"/>
        <v>42.417000000000002</v>
      </c>
      <c r="W61" s="143">
        <v>42408</v>
      </c>
      <c r="X61" s="12">
        <v>45.9</v>
      </c>
      <c r="Y61" s="12">
        <v>46.42</v>
      </c>
      <c r="Z61" s="12">
        <v>45.16</v>
      </c>
      <c r="AA61" s="12">
        <v>45.68</v>
      </c>
      <c r="AB61" s="105">
        <v>7691700</v>
      </c>
      <c r="AC61" s="12">
        <v>45.68</v>
      </c>
      <c r="AD61" s="2">
        <f t="shared" si="0"/>
        <v>1.2600000000000051</v>
      </c>
      <c r="AE61" s="148">
        <f t="shared" si="1"/>
        <v>-2.5181391378574447E-2</v>
      </c>
    </row>
    <row r="62" spans="15:31" x14ac:dyDescent="0.25">
      <c r="W62" s="143">
        <v>42405</v>
      </c>
      <c r="X62" s="12">
        <v>48.41</v>
      </c>
      <c r="Y62" s="12">
        <v>49.16</v>
      </c>
      <c r="Z62" s="12">
        <v>46.48</v>
      </c>
      <c r="AA62" s="12">
        <v>46.86</v>
      </c>
      <c r="AB62" s="105">
        <v>5164900</v>
      </c>
      <c r="AC62" s="12">
        <v>46.86</v>
      </c>
      <c r="AD62" s="2">
        <f t="shared" si="0"/>
        <v>2.6799999999999997</v>
      </c>
      <c r="AE62" s="148">
        <f t="shared" si="1"/>
        <v>-3.2018178062383718E-2</v>
      </c>
    </row>
    <row r="63" spans="15:31" x14ac:dyDescent="0.25">
      <c r="W63" s="143">
        <v>42404</v>
      </c>
      <c r="X63" s="12">
        <v>47.18</v>
      </c>
      <c r="Y63" s="12">
        <v>48.62</v>
      </c>
      <c r="Z63" s="12">
        <v>47.07</v>
      </c>
      <c r="AA63" s="12">
        <v>48.41</v>
      </c>
      <c r="AB63" s="105">
        <v>5711500</v>
      </c>
      <c r="AC63" s="12">
        <v>48.41</v>
      </c>
      <c r="AD63" s="2">
        <f t="shared" si="0"/>
        <v>1.5499999999999972</v>
      </c>
      <c r="AE63" s="148">
        <f t="shared" si="1"/>
        <v>1.7658187933571545E-2</v>
      </c>
    </row>
    <row r="64" spans="15:31" x14ac:dyDescent="0.25">
      <c r="W64" s="143">
        <v>42403</v>
      </c>
      <c r="X64" s="12">
        <v>46.63</v>
      </c>
      <c r="Y64" s="12">
        <v>48.3</v>
      </c>
      <c r="Z64" s="12">
        <v>45.05</v>
      </c>
      <c r="AA64" s="12">
        <v>47.57</v>
      </c>
      <c r="AB64" s="105">
        <v>6490000</v>
      </c>
      <c r="AC64" s="12">
        <v>47.57</v>
      </c>
      <c r="AD64" s="2">
        <f t="shared" si="0"/>
        <v>3.25</v>
      </c>
      <c r="AE64" s="148">
        <f t="shared" si="1"/>
        <v>2.411194833153929E-2</v>
      </c>
    </row>
    <row r="65" spans="23:31" x14ac:dyDescent="0.25">
      <c r="W65" s="143">
        <v>42402</v>
      </c>
      <c r="X65" s="12">
        <v>48.27</v>
      </c>
      <c r="Y65" s="12">
        <v>48.48</v>
      </c>
      <c r="Z65" s="12">
        <v>46.05</v>
      </c>
      <c r="AA65" s="12">
        <v>46.45</v>
      </c>
      <c r="AB65" s="105">
        <v>7114500</v>
      </c>
      <c r="AC65" s="12">
        <v>46.45</v>
      </c>
      <c r="AD65" s="2">
        <f t="shared" si="0"/>
        <v>2.4299999999999997</v>
      </c>
      <c r="AE65" s="148">
        <f t="shared" si="1"/>
        <v>-4.9324600900532034E-2</v>
      </c>
    </row>
    <row r="66" spans="23:31" x14ac:dyDescent="0.25">
      <c r="W66" s="143">
        <v>42401</v>
      </c>
      <c r="X66" s="12">
        <v>47.71</v>
      </c>
      <c r="Y66" s="12">
        <v>49.2</v>
      </c>
      <c r="Z66" s="12">
        <v>47.52</v>
      </c>
      <c r="AA66" s="12">
        <v>48.86</v>
      </c>
      <c r="AB66" s="105">
        <v>6719300</v>
      </c>
      <c r="AC66" s="12">
        <v>48.86</v>
      </c>
      <c r="AD66" s="2">
        <f t="shared" si="0"/>
        <v>1.6799999999999997</v>
      </c>
      <c r="AE66" s="148">
        <f t="shared" si="1"/>
        <v>1.2013256006627948E-2</v>
      </c>
    </row>
    <row r="67" spans="23:31" x14ac:dyDescent="0.25">
      <c r="W67" s="143">
        <v>42398</v>
      </c>
      <c r="X67" s="12">
        <v>45.31</v>
      </c>
      <c r="Y67" s="12">
        <v>48.54</v>
      </c>
      <c r="Z67" s="12">
        <v>45.27</v>
      </c>
      <c r="AA67" s="12">
        <v>48.28</v>
      </c>
      <c r="AB67" s="105">
        <v>9056700</v>
      </c>
      <c r="AC67" s="12">
        <v>48.28</v>
      </c>
      <c r="AD67" s="2">
        <f t="shared" ref="AD67" si="12">Y67-Z67</f>
        <v>3.269999999999996</v>
      </c>
      <c r="AE67" s="148" t="e">
        <f>AC67/#REF!-1</f>
        <v>#REF!</v>
      </c>
    </row>
    <row r="68" spans="23:31" x14ac:dyDescent="0.25">
      <c r="W68" s="143" t="s">
        <v>124</v>
      </c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#REF!/AC69-1</f>
        <v>#REF!</v>
      </c>
    </row>
    <row r="69" spans="23:31" x14ac:dyDescent="0.25">
      <c r="W69" s="143"/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57" priority="17">
      <formula>Q7&gt;0</formula>
    </cfRule>
    <cfRule type="expression" dxfId="156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155" priority="11">
      <formula>F22&gt;0</formula>
    </cfRule>
    <cfRule type="expression" dxfId="154" priority="12">
      <formula>F22&lt;0</formula>
    </cfRule>
  </conditionalFormatting>
  <conditionalFormatting sqref="F27:F31">
    <cfRule type="expression" dxfId="153" priority="7">
      <formula>F27&gt;0</formula>
    </cfRule>
    <cfRule type="expression" dxfId="152" priority="8">
      <formula>F27&lt;0</formula>
    </cfRule>
  </conditionalFormatting>
  <conditionalFormatting sqref="F27:F31">
    <cfRule type="expression" dxfId="151" priority="9">
      <formula>F27&gt;0</formula>
    </cfRule>
    <cfRule type="expression" dxfId="150" priority="10">
      <formula>F27&lt;0</formula>
    </cfRule>
  </conditionalFormatting>
  <conditionalFormatting sqref="H22:H31">
    <cfRule type="expression" dxfId="149" priority="5">
      <formula>H22&gt;0</formula>
    </cfRule>
    <cfRule type="expression" dxfId="148" priority="6">
      <formula>H22&lt;0</formula>
    </cfRule>
  </conditionalFormatting>
  <conditionalFormatting sqref="F18:F21">
    <cfRule type="expression" dxfId="147" priority="3">
      <formula>F18&gt;0</formula>
    </cfRule>
    <cfRule type="expression" dxfId="146" priority="4">
      <formula>F18&lt;0</formula>
    </cfRule>
  </conditionalFormatting>
  <conditionalFormatting sqref="H18:H21">
    <cfRule type="expression" dxfId="145" priority="1">
      <formula>H18&gt;0</formula>
    </cfRule>
    <cfRule type="expression" dxfId="144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52</v>
      </c>
      <c r="B2" s="84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G2" s="84"/>
      <c r="H2" s="198"/>
      <c r="I2" s="3"/>
      <c r="J2" s="3"/>
      <c r="K2" s="3"/>
      <c r="L2" s="84"/>
      <c r="M2" s="4"/>
      <c r="O2" s="13" t="s">
        <v>57</v>
      </c>
      <c r="Q2">
        <f>C11-H11</f>
        <v>30</v>
      </c>
      <c r="T2" s="1" t="s">
        <v>312</v>
      </c>
      <c r="W2" s="143">
        <v>42493</v>
      </c>
      <c r="X2" s="12">
        <v>79.150000000000006</v>
      </c>
      <c r="Y2" s="12">
        <v>79.84</v>
      </c>
      <c r="Z2" s="12">
        <v>78.489999999999995</v>
      </c>
      <c r="AA2" s="12">
        <v>79.239999999999995</v>
      </c>
      <c r="AB2" s="105">
        <v>2768200</v>
      </c>
      <c r="AC2" s="12">
        <v>79.239999999999995</v>
      </c>
      <c r="AD2" s="2">
        <f>Y2-Z2</f>
        <v>1.3500000000000085</v>
      </c>
      <c r="AE2" s="148">
        <f>AC2/AC3-1</f>
        <v>-3.2704402515724151E-3</v>
      </c>
    </row>
    <row r="3" spans="1:31" x14ac:dyDescent="0.25">
      <c r="A3" s="26" t="s">
        <v>71</v>
      </c>
      <c r="B3" s="84"/>
      <c r="C3" s="4"/>
      <c r="D3" s="3"/>
      <c r="E3" s="3"/>
      <c r="F3" s="3"/>
      <c r="G3" s="4"/>
      <c r="H3" s="3"/>
      <c r="I3" s="3"/>
      <c r="J3" s="3"/>
      <c r="K3" s="3"/>
      <c r="O3" s="13" t="s">
        <v>58</v>
      </c>
      <c r="Q3" s="252">
        <f>IF(Q2=0, Q4, (F11-K11-M11)/Q2)</f>
        <v>79.349999999999994</v>
      </c>
      <c r="T3" s="1" t="s">
        <v>314</v>
      </c>
      <c r="W3" s="143">
        <v>42492</v>
      </c>
      <c r="X3" s="12">
        <v>77.5</v>
      </c>
      <c r="Y3" s="12">
        <v>79.599999999999994</v>
      </c>
      <c r="Z3" s="12">
        <v>77.14</v>
      </c>
      <c r="AA3" s="12">
        <v>79.5</v>
      </c>
      <c r="AB3" s="105">
        <v>3795100</v>
      </c>
      <c r="AC3" s="12">
        <v>79.5</v>
      </c>
      <c r="AD3" s="2">
        <f t="shared" ref="AD3:AD66" si="0">Y3-Z3</f>
        <v>2.4599999999999937</v>
      </c>
      <c r="AE3" s="148">
        <f t="shared" ref="AE3:AE66" si="1">AC3/AC4-1</f>
        <v>1.3255161865919129E-2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79.239999999999995</v>
      </c>
      <c r="T4" s="173"/>
      <c r="W4" s="143">
        <v>42489</v>
      </c>
      <c r="X4" s="12">
        <v>78.02</v>
      </c>
      <c r="Y4" s="12">
        <v>80.02</v>
      </c>
      <c r="Z4" s="12">
        <v>76.540000000000006</v>
      </c>
      <c r="AA4" s="12">
        <v>78.459999999999994</v>
      </c>
      <c r="AB4" s="105">
        <v>6334900</v>
      </c>
      <c r="AC4" s="12">
        <v>78.459999999999994</v>
      </c>
      <c r="AD4" s="2">
        <f t="shared" si="0"/>
        <v>3.4799999999999898</v>
      </c>
      <c r="AE4" s="148">
        <f t="shared" si="1"/>
        <v>-6.368615462999383E-4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2377.1999999999998</v>
      </c>
      <c r="W5" s="143">
        <v>42488</v>
      </c>
      <c r="X5" s="12">
        <v>82.82</v>
      </c>
      <c r="Y5" s="12">
        <v>83.91</v>
      </c>
      <c r="Z5" s="12">
        <v>78.13</v>
      </c>
      <c r="AA5" s="12">
        <v>78.510000000000005</v>
      </c>
      <c r="AB5" s="105">
        <v>7066200</v>
      </c>
      <c r="AC5" s="12">
        <v>78.510000000000005</v>
      </c>
      <c r="AD5" s="2">
        <f t="shared" si="0"/>
        <v>5.7800000000000011</v>
      </c>
      <c r="AE5" s="148">
        <f t="shared" si="1"/>
        <v>-9.2789461520684124E-2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2380.5</v>
      </c>
      <c r="W6" s="143">
        <v>42487</v>
      </c>
      <c r="X6" s="12">
        <v>86.89</v>
      </c>
      <c r="Y6" s="12">
        <v>87.16</v>
      </c>
      <c r="Z6" s="12">
        <v>86.37</v>
      </c>
      <c r="AA6" s="12">
        <v>86.54</v>
      </c>
      <c r="AB6" s="105">
        <v>1907200</v>
      </c>
      <c r="AC6" s="12">
        <v>86.54</v>
      </c>
      <c r="AD6" s="2">
        <f t="shared" si="0"/>
        <v>0.78999999999999204</v>
      </c>
      <c r="AE6" s="148">
        <f t="shared" si="1"/>
        <v>-4.6200046200040035E-4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-3.3000000000001819</v>
      </c>
      <c r="R7" s="206"/>
      <c r="W7" s="143">
        <v>42486</v>
      </c>
      <c r="X7" s="12">
        <v>86.49</v>
      </c>
      <c r="Y7" s="12">
        <v>86.91</v>
      </c>
      <c r="Z7" s="12">
        <v>86.28</v>
      </c>
      <c r="AA7" s="12">
        <v>86.58</v>
      </c>
      <c r="AB7" s="105">
        <v>1135200</v>
      </c>
      <c r="AC7" s="12">
        <v>86.58</v>
      </c>
      <c r="AD7" s="2">
        <f t="shared" si="0"/>
        <v>0.62999999999999545</v>
      </c>
      <c r="AE7" s="148">
        <f t="shared" si="1"/>
        <v>2.6635784597568435E-3</v>
      </c>
    </row>
    <row r="8" spans="1:31" x14ac:dyDescent="0.25">
      <c r="O8" s="13" t="s">
        <v>90</v>
      </c>
      <c r="Q8" s="148">
        <f>(Q4-Q3)/Q3</f>
        <v>-1.3862633900441014E-3</v>
      </c>
      <c r="W8" s="143">
        <v>42485</v>
      </c>
      <c r="X8" s="12">
        <v>86.56</v>
      </c>
      <c r="Y8" s="12">
        <v>86.91</v>
      </c>
      <c r="Z8" s="12">
        <v>85.72</v>
      </c>
      <c r="AA8" s="12">
        <v>86.35</v>
      </c>
      <c r="AB8" s="105">
        <v>1154100</v>
      </c>
      <c r="AC8" s="12">
        <v>86.35</v>
      </c>
      <c r="AD8" s="2">
        <f t="shared" si="0"/>
        <v>1.1899999999999977</v>
      </c>
      <c r="AE8" s="148">
        <f t="shared" si="1"/>
        <v>-6.4434472442757018E-3</v>
      </c>
    </row>
    <row r="9" spans="1:31" x14ac:dyDescent="0.25">
      <c r="W9" s="143">
        <v>42482</v>
      </c>
      <c r="X9" s="12">
        <v>86.9</v>
      </c>
      <c r="Y9" s="12">
        <v>87.33</v>
      </c>
      <c r="Z9" s="12">
        <v>86.1</v>
      </c>
      <c r="AA9" s="12">
        <v>86.91</v>
      </c>
      <c r="AB9" s="105">
        <v>1370900</v>
      </c>
      <c r="AC9" s="12">
        <v>86.91</v>
      </c>
      <c r="AD9" s="2">
        <f t="shared" si="0"/>
        <v>1.230000000000004</v>
      </c>
      <c r="AE9" s="148">
        <f t="shared" si="1"/>
        <v>1.0366275051831852E-3</v>
      </c>
    </row>
    <row r="10" spans="1:31" x14ac:dyDescent="0.25">
      <c r="W10" s="143">
        <v>42481</v>
      </c>
      <c r="X10" s="12">
        <v>87.11</v>
      </c>
      <c r="Y10" s="12">
        <v>87.85</v>
      </c>
      <c r="Z10" s="12">
        <v>86.5</v>
      </c>
      <c r="AA10" s="12">
        <v>86.82</v>
      </c>
      <c r="AB10" s="105">
        <v>1990800</v>
      </c>
      <c r="AC10" s="12">
        <v>86.82</v>
      </c>
      <c r="AD10" s="2">
        <f t="shared" si="0"/>
        <v>1.3499999999999943</v>
      </c>
      <c r="AE10" s="148">
        <f t="shared" si="1"/>
        <v>-4.3577981651377051E-3</v>
      </c>
    </row>
    <row r="11" spans="1:31" x14ac:dyDescent="0.25">
      <c r="A11" s="35" t="s">
        <v>81</v>
      </c>
      <c r="B11" s="16"/>
      <c r="C11" s="16">
        <f>SUM(C2:C6)</f>
        <v>30</v>
      </c>
      <c r="D11" s="21"/>
      <c r="E11" s="21"/>
      <c r="F11" s="21">
        <f>SUM(F2:F6)</f>
        <v>2380.5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SUM(M2:M10)</f>
        <v>0</v>
      </c>
      <c r="W11" s="143">
        <v>42480</v>
      </c>
      <c r="X11" s="12">
        <v>85.45</v>
      </c>
      <c r="Y11" s="12">
        <v>87.76</v>
      </c>
      <c r="Z11" s="12">
        <v>85.45</v>
      </c>
      <c r="AA11" s="12">
        <v>87.2</v>
      </c>
      <c r="AB11" s="105">
        <v>2161800</v>
      </c>
      <c r="AC11" s="12">
        <v>87.2</v>
      </c>
      <c r="AD11" s="2">
        <f t="shared" si="0"/>
        <v>2.3100000000000023</v>
      </c>
      <c r="AE11" s="148">
        <f t="shared" si="1"/>
        <v>1.88106087159714E-2</v>
      </c>
    </row>
    <row r="12" spans="1:31" x14ac:dyDescent="0.25">
      <c r="W12" s="143">
        <v>42479</v>
      </c>
      <c r="X12" s="12">
        <v>85.21</v>
      </c>
      <c r="Y12" s="12">
        <v>86.17</v>
      </c>
      <c r="Z12" s="12">
        <v>85.02</v>
      </c>
      <c r="AA12" s="12">
        <v>85.59</v>
      </c>
      <c r="AB12" s="105">
        <v>1486600</v>
      </c>
      <c r="AC12" s="12">
        <v>85.59</v>
      </c>
      <c r="AD12" s="2">
        <f t="shared" si="0"/>
        <v>1.1500000000000057</v>
      </c>
      <c r="AE12" s="148">
        <f t="shared" si="1"/>
        <v>1.2061014544164639E-2</v>
      </c>
    </row>
    <row r="13" spans="1:31" x14ac:dyDescent="0.25">
      <c r="W13" s="143">
        <v>42478</v>
      </c>
      <c r="X13" s="12">
        <v>83.79</v>
      </c>
      <c r="Y13" s="12">
        <v>84.64</v>
      </c>
      <c r="Z13" s="12">
        <v>83.58</v>
      </c>
      <c r="AA13" s="12">
        <v>84.57</v>
      </c>
      <c r="AB13" s="105">
        <v>946600</v>
      </c>
      <c r="AC13" s="12">
        <v>84.57</v>
      </c>
      <c r="AD13" s="2">
        <f t="shared" si="0"/>
        <v>1.0600000000000023</v>
      </c>
      <c r="AE13" s="148">
        <f t="shared" si="1"/>
        <v>3.7982195845696065E-3</v>
      </c>
    </row>
    <row r="14" spans="1:31" x14ac:dyDescent="0.25">
      <c r="W14" s="143">
        <v>42475</v>
      </c>
      <c r="X14" s="12">
        <v>83.72</v>
      </c>
      <c r="Y14" s="12">
        <v>84.34</v>
      </c>
      <c r="Z14" s="12">
        <v>83.45</v>
      </c>
      <c r="AA14" s="12">
        <v>84.25</v>
      </c>
      <c r="AB14" s="105">
        <v>1214600</v>
      </c>
      <c r="AC14" s="12">
        <v>84.25</v>
      </c>
      <c r="AD14" s="2">
        <f t="shared" si="0"/>
        <v>0.89000000000000057</v>
      </c>
      <c r="AE14" s="148">
        <f t="shared" si="1"/>
        <v>4.0519604337980741E-3</v>
      </c>
    </row>
    <row r="15" spans="1:31" x14ac:dyDescent="0.25">
      <c r="W15" s="143">
        <v>42474</v>
      </c>
      <c r="X15" s="12">
        <v>83.87</v>
      </c>
      <c r="Y15" s="12">
        <v>84.38</v>
      </c>
      <c r="Z15" s="12">
        <v>83.44</v>
      </c>
      <c r="AA15" s="12">
        <v>83.91</v>
      </c>
      <c r="AB15" s="105">
        <v>1161700</v>
      </c>
      <c r="AC15" s="12">
        <v>83.91</v>
      </c>
      <c r="AD15" s="2">
        <f t="shared" si="0"/>
        <v>0.93999999999999773</v>
      </c>
      <c r="AE15" s="148">
        <f t="shared" si="1"/>
        <v>4.7692857994507953E-4</v>
      </c>
    </row>
    <row r="16" spans="1:31" x14ac:dyDescent="0.25">
      <c r="W16" s="143">
        <v>42473</v>
      </c>
      <c r="X16" s="12">
        <v>83.04</v>
      </c>
      <c r="Y16" s="12">
        <v>83.92</v>
      </c>
      <c r="Z16" s="12">
        <v>82.67</v>
      </c>
      <c r="AA16" s="12">
        <v>83.87</v>
      </c>
      <c r="AB16" s="105">
        <v>1238800</v>
      </c>
      <c r="AC16" s="12">
        <v>83.87</v>
      </c>
      <c r="AD16" s="2">
        <f t="shared" si="0"/>
        <v>1.25</v>
      </c>
      <c r="AE16" s="148">
        <f t="shared" si="1"/>
        <v>1.5867248062015449E-2</v>
      </c>
    </row>
    <row r="17" spans="2:31" x14ac:dyDescent="0.25">
      <c r="B17" s="209" t="s">
        <v>116</v>
      </c>
      <c r="C17" s="209" t="s">
        <v>159</v>
      </c>
      <c r="D17" s="210" t="s">
        <v>158</v>
      </c>
      <c r="E17" s="212" t="s">
        <v>160</v>
      </c>
      <c r="F17" s="212" t="s">
        <v>65</v>
      </c>
      <c r="G17" s="250" t="s">
        <v>164</v>
      </c>
      <c r="H17" s="250" t="s">
        <v>90</v>
      </c>
      <c r="I17" s="250" t="s">
        <v>170</v>
      </c>
      <c r="W17" s="143">
        <v>42472</v>
      </c>
      <c r="X17" s="12">
        <v>82.33</v>
      </c>
      <c r="Y17" s="12">
        <v>82.86</v>
      </c>
      <c r="Z17" s="12">
        <v>81.92</v>
      </c>
      <c r="AA17" s="12">
        <v>82.56</v>
      </c>
      <c r="AB17" s="105">
        <v>1398600</v>
      </c>
      <c r="AC17" s="12">
        <v>82.56</v>
      </c>
      <c r="AD17" s="2">
        <f t="shared" si="0"/>
        <v>0.93999999999999773</v>
      </c>
      <c r="AE17" s="148">
        <f t="shared" si="1"/>
        <v>4.3795620437956373E-3</v>
      </c>
    </row>
    <row r="18" spans="2:31" x14ac:dyDescent="0.25">
      <c r="B18" s="211">
        <v>42488</v>
      </c>
      <c r="C18" s="12">
        <v>30</v>
      </c>
      <c r="D18" s="43">
        <v>79.349999999999994</v>
      </c>
      <c r="E18" s="43">
        <v>78.510000000000005</v>
      </c>
      <c r="F18" s="43">
        <f t="shared" ref="F18" si="2">C18*(E18-D18)</f>
        <v>-25.199999999999676</v>
      </c>
      <c r="G18" s="43">
        <f t="shared" ref="G18" si="3">D18*C18</f>
        <v>2380.5</v>
      </c>
      <c r="H18" s="257">
        <f t="shared" ref="H18" si="4">(E18-D18)/D18</f>
        <v>-1.0586011342154875E-2</v>
      </c>
      <c r="I18" s="43"/>
      <c r="W18" s="143">
        <v>42471</v>
      </c>
      <c r="X18" s="12">
        <v>83.11</v>
      </c>
      <c r="Y18" s="12">
        <v>83.27</v>
      </c>
      <c r="Z18" s="12">
        <v>82.01</v>
      </c>
      <c r="AA18" s="12">
        <v>82.2</v>
      </c>
      <c r="AB18" s="105">
        <v>1183600</v>
      </c>
      <c r="AC18" s="12">
        <v>82.2</v>
      </c>
      <c r="AD18" s="2">
        <f t="shared" si="0"/>
        <v>1.2599999999999909</v>
      </c>
      <c r="AE18" s="148">
        <f t="shared" si="1"/>
        <v>-9.6385542168674343E-3</v>
      </c>
    </row>
    <row r="19" spans="2:31" x14ac:dyDescent="0.25">
      <c r="B19" s="211"/>
      <c r="C19" s="12"/>
      <c r="D19" s="43"/>
      <c r="E19" s="43"/>
      <c r="F19" s="43"/>
      <c r="G19" s="43"/>
      <c r="H19" s="257"/>
      <c r="I19" s="43"/>
      <c r="W19" s="143">
        <v>42468</v>
      </c>
      <c r="X19" s="12">
        <v>84.11</v>
      </c>
      <c r="Y19" s="12">
        <v>84.63</v>
      </c>
      <c r="Z19" s="12">
        <v>82.64</v>
      </c>
      <c r="AA19" s="12">
        <v>83</v>
      </c>
      <c r="AB19" s="105">
        <v>1408100</v>
      </c>
      <c r="AC19" s="12">
        <v>83</v>
      </c>
      <c r="AD19" s="2">
        <f t="shared" si="0"/>
        <v>1.9899999999999949</v>
      </c>
      <c r="AE19" s="148">
        <f t="shared" si="1"/>
        <v>-9.0735434574976681E-3</v>
      </c>
    </row>
    <row r="20" spans="2:31" x14ac:dyDescent="0.25">
      <c r="B20" s="211"/>
      <c r="C20" s="12"/>
      <c r="D20" s="43"/>
      <c r="E20" s="43"/>
      <c r="F20" s="43"/>
      <c r="G20" s="43"/>
      <c r="H20" s="257"/>
      <c r="I20" s="43"/>
      <c r="W20" s="143">
        <v>42467</v>
      </c>
      <c r="X20" s="12">
        <v>83.66</v>
      </c>
      <c r="Y20" s="12">
        <v>84.71</v>
      </c>
      <c r="Z20" s="12">
        <v>83.34</v>
      </c>
      <c r="AA20" s="12">
        <v>83.76</v>
      </c>
      <c r="AB20" s="105">
        <v>1856300</v>
      </c>
      <c r="AC20" s="12">
        <v>83.76</v>
      </c>
      <c r="AD20" s="2">
        <f t="shared" si="0"/>
        <v>1.3699999999999903</v>
      </c>
      <c r="AE20" s="148">
        <f t="shared" si="1"/>
        <v>-3.5688793718772205E-3</v>
      </c>
    </row>
    <row r="21" spans="2:31" x14ac:dyDescent="0.25">
      <c r="B21" s="211"/>
      <c r="C21" s="12"/>
      <c r="D21" s="43"/>
      <c r="E21" s="43"/>
      <c r="F21" s="43"/>
      <c r="G21" s="43"/>
      <c r="H21" s="257"/>
      <c r="I21" s="43"/>
      <c r="W21" s="143">
        <v>42466</v>
      </c>
      <c r="X21" s="12">
        <v>81.62</v>
      </c>
      <c r="Y21" s="12">
        <v>84.12</v>
      </c>
      <c r="Z21" s="12">
        <v>81.62</v>
      </c>
      <c r="AA21" s="12">
        <v>84.06</v>
      </c>
      <c r="AB21" s="105">
        <v>2460000</v>
      </c>
      <c r="AC21" s="12">
        <v>84.06</v>
      </c>
      <c r="AD21" s="2">
        <f t="shared" si="0"/>
        <v>2.5</v>
      </c>
      <c r="AE21" s="148">
        <f t="shared" si="1"/>
        <v>3.3821178206862701E-2</v>
      </c>
    </row>
    <row r="22" spans="2:31" x14ac:dyDescent="0.25">
      <c r="B22" s="211"/>
      <c r="C22" s="12"/>
      <c r="D22" s="43"/>
      <c r="E22" s="43"/>
      <c r="F22" s="43"/>
      <c r="G22" s="43"/>
      <c r="H22" s="257"/>
      <c r="I22" s="43"/>
      <c r="W22" s="143">
        <v>42465</v>
      </c>
      <c r="X22" s="12">
        <v>82.54</v>
      </c>
      <c r="Y22" s="12">
        <v>82.86</v>
      </c>
      <c r="Z22" s="12">
        <v>81.19</v>
      </c>
      <c r="AA22" s="12">
        <v>81.31</v>
      </c>
      <c r="AB22" s="105">
        <v>1880000</v>
      </c>
      <c r="AC22" s="12">
        <v>81.31</v>
      </c>
      <c r="AD22" s="2">
        <f t="shared" si="0"/>
        <v>1.6700000000000017</v>
      </c>
      <c r="AE22" s="148">
        <f t="shared" si="1"/>
        <v>-2.1893419944664871E-2</v>
      </c>
    </row>
    <row r="23" spans="2:31" x14ac:dyDescent="0.25">
      <c r="B23" s="211"/>
      <c r="C23" s="12"/>
      <c r="D23" s="43"/>
      <c r="E23" s="43"/>
      <c r="F23" s="43"/>
      <c r="G23" s="43"/>
      <c r="H23" s="257"/>
      <c r="I23" s="43"/>
      <c r="W23" s="143">
        <v>42464</v>
      </c>
      <c r="X23" s="12">
        <v>82.29</v>
      </c>
      <c r="Y23" s="12">
        <v>83.27</v>
      </c>
      <c r="Z23" s="12">
        <v>82.29</v>
      </c>
      <c r="AA23" s="12">
        <v>83.13</v>
      </c>
      <c r="AB23" s="105">
        <v>1793000</v>
      </c>
      <c r="AC23" s="12">
        <v>83.13</v>
      </c>
      <c r="AD23" s="2">
        <f t="shared" si="0"/>
        <v>0.97999999999998977</v>
      </c>
      <c r="AE23" s="148">
        <f t="shared" si="1"/>
        <v>1.1806231742940598E-2</v>
      </c>
    </row>
    <row r="24" spans="2:31" x14ac:dyDescent="0.25">
      <c r="B24" s="211"/>
      <c r="C24" s="12"/>
      <c r="D24" s="43"/>
      <c r="E24" s="43"/>
      <c r="F24" s="43"/>
      <c r="G24" s="43"/>
      <c r="H24" s="257"/>
      <c r="I24" s="43"/>
      <c r="W24" s="143">
        <v>42461</v>
      </c>
      <c r="X24" s="12">
        <v>81.680000000000007</v>
      </c>
      <c r="Y24" s="12">
        <v>82.28</v>
      </c>
      <c r="Z24" s="12">
        <v>81.33</v>
      </c>
      <c r="AA24" s="12">
        <v>82.16</v>
      </c>
      <c r="AB24" s="105">
        <v>1765700</v>
      </c>
      <c r="AC24" s="12">
        <v>82.16</v>
      </c>
      <c r="AD24" s="2">
        <f t="shared" si="0"/>
        <v>0.95000000000000284</v>
      </c>
      <c r="AE24" s="148">
        <f t="shared" si="1"/>
        <v>2.5625381330078856E-3</v>
      </c>
    </row>
    <row r="25" spans="2:31" x14ac:dyDescent="0.25">
      <c r="B25" s="211"/>
      <c r="C25" s="12"/>
      <c r="D25" s="43"/>
      <c r="E25" s="43"/>
      <c r="F25" s="43"/>
      <c r="G25" s="43"/>
      <c r="H25" s="257"/>
      <c r="I25" s="43"/>
      <c r="W25" s="143">
        <v>42460</v>
      </c>
      <c r="X25" s="12">
        <v>81.78</v>
      </c>
      <c r="Y25" s="12">
        <v>82.43</v>
      </c>
      <c r="Z25" s="12">
        <v>81.459999999999994</v>
      </c>
      <c r="AA25" s="12">
        <v>81.95</v>
      </c>
      <c r="AB25" s="105">
        <v>1654000</v>
      </c>
      <c r="AC25" s="12">
        <v>81.95</v>
      </c>
      <c r="AD25" s="2">
        <f t="shared" si="0"/>
        <v>0.97000000000001307</v>
      </c>
      <c r="AE25" s="148">
        <f t="shared" si="1"/>
        <v>2.0787478601125287E-3</v>
      </c>
    </row>
    <row r="26" spans="2:31" x14ac:dyDescent="0.25">
      <c r="B26" s="211"/>
      <c r="C26" s="12"/>
      <c r="D26" s="43"/>
      <c r="E26" s="43"/>
      <c r="F26" s="43"/>
      <c r="G26" s="43"/>
      <c r="H26" s="257"/>
      <c r="I26" s="43"/>
      <c r="W26" s="143">
        <v>42459</v>
      </c>
      <c r="X26" s="12">
        <v>82.24</v>
      </c>
      <c r="Y26" s="12">
        <v>82.46</v>
      </c>
      <c r="Z26" s="12">
        <v>81.58</v>
      </c>
      <c r="AA26" s="12">
        <v>81.78</v>
      </c>
      <c r="AB26" s="105">
        <v>1151500</v>
      </c>
      <c r="AC26" s="12">
        <v>81.78</v>
      </c>
      <c r="AD26" s="2">
        <f t="shared" si="0"/>
        <v>0.87999999999999545</v>
      </c>
      <c r="AE26" s="148" t="e">
        <f t="shared" si="1"/>
        <v>#DIV/0!</v>
      </c>
    </row>
    <row r="27" spans="2:31" x14ac:dyDescent="0.25">
      <c r="B27" s="211"/>
      <c r="C27" s="12"/>
      <c r="D27" s="43"/>
      <c r="E27" s="43"/>
      <c r="F27" s="43"/>
      <c r="G27" s="43"/>
      <c r="H27" s="257"/>
      <c r="I27" s="43"/>
      <c r="W27" s="143">
        <v>42459</v>
      </c>
      <c r="X27" s="12" t="s">
        <v>276</v>
      </c>
      <c r="Y27" s="12"/>
      <c r="Z27" s="12"/>
      <c r="AA27" s="12"/>
      <c r="AB27" s="105"/>
      <c r="AC27" s="12"/>
      <c r="AD27" s="2">
        <f t="shared" si="0"/>
        <v>0</v>
      </c>
      <c r="AE27" s="148">
        <f t="shared" si="1"/>
        <v>-1</v>
      </c>
    </row>
    <row r="28" spans="2:31" x14ac:dyDescent="0.25">
      <c r="B28" s="211"/>
      <c r="C28" s="12"/>
      <c r="D28" s="43"/>
      <c r="E28" s="43"/>
      <c r="F28" s="43"/>
      <c r="G28" s="43"/>
      <c r="H28" s="257"/>
      <c r="I28" s="43"/>
      <c r="W28" s="143">
        <v>42458</v>
      </c>
      <c r="X28" s="12">
        <v>80.81</v>
      </c>
      <c r="Y28" s="12">
        <v>81.89</v>
      </c>
      <c r="Z28" s="12">
        <v>80.290000000000006</v>
      </c>
      <c r="AA28" s="12">
        <v>81.819999999999993</v>
      </c>
      <c r="AB28" s="105">
        <v>1904200</v>
      </c>
      <c r="AC28" s="12">
        <v>81.430000000000007</v>
      </c>
      <c r="AD28" s="2">
        <f t="shared" si="0"/>
        <v>1.5999999999999943</v>
      </c>
      <c r="AE28" s="148">
        <f t="shared" si="1"/>
        <v>1.2936932454285399E-2</v>
      </c>
    </row>
    <row r="29" spans="2:31" x14ac:dyDescent="0.25">
      <c r="B29" s="211"/>
      <c r="C29" s="12"/>
      <c r="D29" s="43"/>
      <c r="E29" s="43"/>
      <c r="F29" s="43"/>
      <c r="G29" s="43"/>
      <c r="H29" s="257"/>
      <c r="I29" s="43"/>
      <c r="W29" s="143">
        <v>42457</v>
      </c>
      <c r="X29" s="12">
        <v>81.55</v>
      </c>
      <c r="Y29" s="12">
        <v>81.709999999999994</v>
      </c>
      <c r="Z29" s="12">
        <v>80.28</v>
      </c>
      <c r="AA29" s="12">
        <v>80.77</v>
      </c>
      <c r="AB29" s="105">
        <v>1563100</v>
      </c>
      <c r="AC29" s="12">
        <v>80.39</v>
      </c>
      <c r="AD29" s="2">
        <f t="shared" si="0"/>
        <v>1.4299999999999926</v>
      </c>
      <c r="AE29" s="148">
        <f t="shared" si="1"/>
        <v>-8.6323837711185236E-3</v>
      </c>
    </row>
    <row r="30" spans="2:31" x14ac:dyDescent="0.25">
      <c r="B30" s="211"/>
      <c r="C30" s="12"/>
      <c r="D30" s="43"/>
      <c r="E30" s="43"/>
      <c r="F30" s="43"/>
      <c r="G30" s="43"/>
      <c r="H30" s="257"/>
      <c r="I30" s="43"/>
      <c r="W30" s="143">
        <v>42453</v>
      </c>
      <c r="X30" s="12">
        <v>80.92</v>
      </c>
      <c r="Y30" s="12">
        <v>82.13</v>
      </c>
      <c r="Z30" s="12">
        <v>80.59</v>
      </c>
      <c r="AA30" s="12">
        <v>81.48</v>
      </c>
      <c r="AB30" s="105">
        <v>1729000</v>
      </c>
      <c r="AC30" s="12">
        <v>81.09</v>
      </c>
      <c r="AD30" s="2">
        <f t="shared" si="0"/>
        <v>1.539999999999992</v>
      </c>
      <c r="AE30" s="148">
        <f t="shared" si="1"/>
        <v>2.3485784919654584E-3</v>
      </c>
    </row>
    <row r="31" spans="2:31" x14ac:dyDescent="0.25">
      <c r="B31" s="211"/>
      <c r="C31" s="12"/>
      <c r="D31" s="43"/>
      <c r="E31" s="43"/>
      <c r="F31" s="43"/>
      <c r="G31" s="43"/>
      <c r="H31" s="257"/>
      <c r="I31" s="43"/>
      <c r="W31" s="143">
        <v>42452</v>
      </c>
      <c r="X31" s="12">
        <v>81.349999999999994</v>
      </c>
      <c r="Y31" s="12">
        <v>82.2</v>
      </c>
      <c r="Z31" s="12">
        <v>81.03</v>
      </c>
      <c r="AA31" s="12">
        <v>81.28</v>
      </c>
      <c r="AB31" s="105">
        <v>1731200</v>
      </c>
      <c r="AC31" s="12">
        <v>80.900000000000006</v>
      </c>
      <c r="AD31" s="2">
        <f t="shared" si="0"/>
        <v>1.1700000000000017</v>
      </c>
      <c r="AE31" s="148">
        <f t="shared" si="1"/>
        <v>1.4855162168854186E-3</v>
      </c>
    </row>
    <row r="32" spans="2:31" x14ac:dyDescent="0.25">
      <c r="B32" s="211"/>
      <c r="C32" s="12"/>
      <c r="D32" s="43"/>
      <c r="E32" s="43"/>
      <c r="F32" s="43"/>
      <c r="G32" s="43"/>
      <c r="H32" s="257"/>
      <c r="I32" s="43"/>
      <c r="W32" s="143">
        <v>42451</v>
      </c>
      <c r="X32" s="12">
        <v>80.8</v>
      </c>
      <c r="Y32" s="12">
        <v>81.849999999999994</v>
      </c>
      <c r="Z32" s="12">
        <v>80.569999999999993</v>
      </c>
      <c r="AA32" s="12">
        <v>81.16</v>
      </c>
      <c r="AB32" s="105">
        <v>1434700</v>
      </c>
      <c r="AC32" s="12">
        <v>80.78</v>
      </c>
      <c r="AD32" s="2">
        <f t="shared" si="0"/>
        <v>1.2800000000000011</v>
      </c>
      <c r="AE32" s="148">
        <f t="shared" si="1"/>
        <v>3.8523673418666693E-3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43">
        <v>42450</v>
      </c>
      <c r="X33" s="12">
        <v>80.94</v>
      </c>
      <c r="Y33" s="12">
        <v>81.430000000000007</v>
      </c>
      <c r="Z33" s="12">
        <v>80.180000000000007</v>
      </c>
      <c r="AA33" s="12">
        <v>80.849999999999994</v>
      </c>
      <c r="AB33" s="105">
        <v>1592900</v>
      </c>
      <c r="AC33" s="12">
        <v>80.47</v>
      </c>
      <c r="AD33" s="2">
        <f t="shared" si="0"/>
        <v>1.25</v>
      </c>
      <c r="AE33" s="148">
        <f t="shared" si="1"/>
        <v>-1.2425447316111171E-4</v>
      </c>
    </row>
    <row r="34" spans="2:31" x14ac:dyDescent="0.25">
      <c r="B34" s="211"/>
      <c r="C34" s="12"/>
      <c r="D34" s="43"/>
      <c r="E34" s="43"/>
      <c r="F34" s="43"/>
      <c r="G34" s="43"/>
      <c r="H34" s="257"/>
      <c r="I34" s="43"/>
      <c r="W34" s="143">
        <v>42447</v>
      </c>
      <c r="X34" s="12">
        <v>80.069999999999993</v>
      </c>
      <c r="Y34" s="12">
        <v>81.040000000000006</v>
      </c>
      <c r="Z34" s="12">
        <v>79.81</v>
      </c>
      <c r="AA34" s="12">
        <v>80.86</v>
      </c>
      <c r="AB34" s="105">
        <v>2442100</v>
      </c>
      <c r="AC34" s="12">
        <v>80.48</v>
      </c>
      <c r="AD34" s="2">
        <f t="shared" si="0"/>
        <v>1.230000000000004</v>
      </c>
      <c r="AE34" s="148">
        <f t="shared" si="1"/>
        <v>1.4112903225806495E-2</v>
      </c>
    </row>
    <row r="35" spans="2:31" x14ac:dyDescent="0.25">
      <c r="B35" s="211"/>
      <c r="C35" s="12"/>
      <c r="D35" s="43"/>
      <c r="E35" s="43"/>
      <c r="F35" s="43"/>
      <c r="G35" s="43"/>
      <c r="H35" s="257"/>
      <c r="I35" s="43"/>
      <c r="W35" s="143">
        <v>42446</v>
      </c>
      <c r="X35" s="12">
        <v>81.16</v>
      </c>
      <c r="Y35" s="12">
        <v>81.31</v>
      </c>
      <c r="Z35" s="12">
        <v>79.209999999999994</v>
      </c>
      <c r="AA35" s="12">
        <v>79.739999999999995</v>
      </c>
      <c r="AB35" s="105">
        <v>2304900</v>
      </c>
      <c r="AC35" s="12">
        <v>79.36</v>
      </c>
      <c r="AD35" s="2">
        <f t="shared" si="0"/>
        <v>2.1000000000000085</v>
      </c>
      <c r="AE35" s="148">
        <f t="shared" si="1"/>
        <v>-1.6848364717542141E-2</v>
      </c>
    </row>
    <row r="36" spans="2:31" x14ac:dyDescent="0.25">
      <c r="W36" s="143">
        <v>42445</v>
      </c>
      <c r="X36" s="12">
        <v>80.3</v>
      </c>
      <c r="Y36" s="12">
        <v>81.78</v>
      </c>
      <c r="Z36" s="12">
        <v>80.14</v>
      </c>
      <c r="AA36" s="12">
        <v>81.099999999999994</v>
      </c>
      <c r="AB36" s="105">
        <v>1859400</v>
      </c>
      <c r="AC36" s="12">
        <v>80.72</v>
      </c>
      <c r="AD36" s="2">
        <f t="shared" si="0"/>
        <v>1.6400000000000006</v>
      </c>
      <c r="AE36" s="148">
        <f t="shared" si="1"/>
        <v>8.3697688944410764E-3</v>
      </c>
    </row>
    <row r="37" spans="2:31" x14ac:dyDescent="0.25">
      <c r="W37" s="143">
        <v>42444</v>
      </c>
      <c r="X37" s="12">
        <v>82.4</v>
      </c>
      <c r="Y37" s="12">
        <v>82.84</v>
      </c>
      <c r="Z37" s="12">
        <v>80.19</v>
      </c>
      <c r="AA37" s="12">
        <v>80.430000000000007</v>
      </c>
      <c r="AB37" s="105">
        <v>2859300</v>
      </c>
      <c r="AC37" s="12">
        <v>80.05</v>
      </c>
      <c r="AD37" s="2">
        <f t="shared" si="0"/>
        <v>2.6500000000000057</v>
      </c>
      <c r="AE37" s="148">
        <f t="shared" si="1"/>
        <v>-3.7976204783078948E-2</v>
      </c>
    </row>
    <row r="38" spans="2:31" x14ac:dyDescent="0.25">
      <c r="W38" s="143">
        <v>42443</v>
      </c>
      <c r="X38" s="12">
        <v>84</v>
      </c>
      <c r="Y38" s="12">
        <v>84.5</v>
      </c>
      <c r="Z38" s="12">
        <v>83.44</v>
      </c>
      <c r="AA38" s="12">
        <v>83.61</v>
      </c>
      <c r="AB38" s="105">
        <v>1287400</v>
      </c>
      <c r="AC38" s="12">
        <v>83.21</v>
      </c>
      <c r="AD38" s="2">
        <f t="shared" si="0"/>
        <v>1.0600000000000023</v>
      </c>
      <c r="AE38" s="148">
        <f t="shared" si="1"/>
        <v>-3.2343076185914477E-3</v>
      </c>
    </row>
    <row r="39" spans="2:31" x14ac:dyDescent="0.25">
      <c r="W39" s="143">
        <v>42440</v>
      </c>
      <c r="X39" s="12">
        <v>83.08</v>
      </c>
      <c r="Y39" s="12">
        <v>84.05</v>
      </c>
      <c r="Z39" s="12">
        <v>82.63</v>
      </c>
      <c r="AA39" s="12">
        <v>83.88</v>
      </c>
      <c r="AB39" s="105">
        <v>1581500</v>
      </c>
      <c r="AC39" s="12">
        <v>83.48</v>
      </c>
      <c r="AD39" s="2">
        <f t="shared" si="0"/>
        <v>1.4200000000000017</v>
      </c>
      <c r="AE39" s="148">
        <f t="shared" si="1"/>
        <v>1.8918589039423894E-2</v>
      </c>
    </row>
    <row r="40" spans="2:31" ht="20.25" thickBot="1" x14ac:dyDescent="0.35">
      <c r="O40" s="427" t="s">
        <v>78</v>
      </c>
      <c r="P40" s="427"/>
      <c r="T40" s="101" t="s">
        <v>115</v>
      </c>
      <c r="W40" s="143">
        <v>42439</v>
      </c>
      <c r="X40" s="12">
        <v>83.65</v>
      </c>
      <c r="Y40" s="12">
        <v>84</v>
      </c>
      <c r="Z40" s="12">
        <v>81.47</v>
      </c>
      <c r="AA40" s="12">
        <v>82.32</v>
      </c>
      <c r="AB40" s="105">
        <v>1831700</v>
      </c>
      <c r="AC40" s="12">
        <v>81.93</v>
      </c>
      <c r="AD40" s="2">
        <f t="shared" si="0"/>
        <v>2.5300000000000011</v>
      </c>
      <c r="AE40" s="148">
        <f t="shared" si="1"/>
        <v>-1.0387727986471806E-2</v>
      </c>
    </row>
    <row r="41" spans="2:31" ht="15.75" thickTop="1" x14ac:dyDescent="0.25">
      <c r="O41" s="93">
        <v>1.1000000000000001</v>
      </c>
      <c r="P41" s="93">
        <f>O41*$Q$4</f>
        <v>87.164000000000001</v>
      </c>
      <c r="Q41" s="2"/>
      <c r="T41" s="138" t="s">
        <v>100</v>
      </c>
      <c r="U41" s="108">
        <v>79.5</v>
      </c>
      <c r="W41" s="143">
        <v>42438</v>
      </c>
      <c r="X41" s="12">
        <v>83.13</v>
      </c>
      <c r="Y41" s="12">
        <v>83.45</v>
      </c>
      <c r="Z41" s="12">
        <v>82.79</v>
      </c>
      <c r="AA41" s="12">
        <v>83.18</v>
      </c>
      <c r="AB41" s="105">
        <v>1334700</v>
      </c>
      <c r="AC41" s="12">
        <v>82.79</v>
      </c>
      <c r="AD41" s="2">
        <f t="shared" si="0"/>
        <v>0.65999999999999659</v>
      </c>
      <c r="AE41" s="148">
        <f t="shared" si="1"/>
        <v>5.7094266277941674E-3</v>
      </c>
    </row>
    <row r="42" spans="2:31" x14ac:dyDescent="0.25">
      <c r="O42" s="93">
        <v>1.0900000000000001</v>
      </c>
      <c r="P42" s="93">
        <f t="shared" ref="P42:P61" si="5">O42*$Q$4</f>
        <v>86.371600000000001</v>
      </c>
      <c r="Q42" s="2"/>
      <c r="T42" s="103" t="s">
        <v>101</v>
      </c>
      <c r="U42" s="98">
        <v>79.150000000000006</v>
      </c>
      <c r="W42" s="143">
        <v>42437</v>
      </c>
      <c r="X42" s="12">
        <v>83.48</v>
      </c>
      <c r="Y42" s="12">
        <v>83.66</v>
      </c>
      <c r="Z42" s="12">
        <v>82.66</v>
      </c>
      <c r="AA42" s="12">
        <v>82.71</v>
      </c>
      <c r="AB42" s="105">
        <v>1478000</v>
      </c>
      <c r="AC42" s="12">
        <v>82.32</v>
      </c>
      <c r="AD42" s="2">
        <f t="shared" si="0"/>
        <v>1</v>
      </c>
      <c r="AE42" s="148">
        <f t="shared" si="1"/>
        <v>-1.7074626865671738E-2</v>
      </c>
    </row>
    <row r="43" spans="2:31" x14ac:dyDescent="0.25">
      <c r="O43" s="93">
        <v>1.08</v>
      </c>
      <c r="P43" s="93">
        <f t="shared" si="5"/>
        <v>85.5792</v>
      </c>
      <c r="Q43" s="2"/>
      <c r="T43" s="103" t="s">
        <v>102</v>
      </c>
      <c r="U43" s="98" t="s">
        <v>454</v>
      </c>
      <c r="W43" s="143">
        <v>42436</v>
      </c>
      <c r="X43" s="12">
        <v>84.01</v>
      </c>
      <c r="Y43" s="12">
        <v>84.44</v>
      </c>
      <c r="Z43" s="12">
        <v>83.5</v>
      </c>
      <c r="AA43" s="12">
        <v>84.15</v>
      </c>
      <c r="AB43" s="105">
        <v>1285300</v>
      </c>
      <c r="AC43" s="12">
        <v>83.75</v>
      </c>
      <c r="AD43" s="2">
        <f t="shared" si="0"/>
        <v>0.93999999999999773</v>
      </c>
      <c r="AE43" s="148">
        <f t="shared" si="1"/>
        <v>7.579403272377272E-3</v>
      </c>
    </row>
    <row r="44" spans="2:31" x14ac:dyDescent="0.25">
      <c r="O44" s="93">
        <v>1.07</v>
      </c>
      <c r="P44" s="93">
        <f t="shared" si="5"/>
        <v>84.786799999999999</v>
      </c>
      <c r="Q44" s="2"/>
      <c r="T44" s="103" t="s">
        <v>103</v>
      </c>
      <c r="U44" s="98" t="s">
        <v>455</v>
      </c>
      <c r="W44" s="143">
        <v>42433</v>
      </c>
      <c r="X44" s="12">
        <v>83.41</v>
      </c>
      <c r="Y44" s="12">
        <v>84</v>
      </c>
      <c r="Z44" s="12">
        <v>82.86</v>
      </c>
      <c r="AA44" s="12">
        <v>83.51</v>
      </c>
      <c r="AB44" s="105">
        <v>1101300</v>
      </c>
      <c r="AC44" s="12">
        <v>83.12</v>
      </c>
      <c r="AD44" s="2">
        <f t="shared" si="0"/>
        <v>1.1400000000000006</v>
      </c>
      <c r="AE44" s="148">
        <f t="shared" si="1"/>
        <v>-1.0816007691382135E-3</v>
      </c>
    </row>
    <row r="45" spans="2:31" x14ac:dyDescent="0.25">
      <c r="O45" s="93">
        <v>1.06</v>
      </c>
      <c r="P45" s="93">
        <f t="shared" si="5"/>
        <v>83.994399999999999</v>
      </c>
      <c r="Q45" s="2"/>
      <c r="T45" s="103" t="s">
        <v>104</v>
      </c>
      <c r="U45" s="98">
        <v>92.53</v>
      </c>
      <c r="W45" s="143">
        <v>42432</v>
      </c>
      <c r="X45" s="12">
        <v>82.8</v>
      </c>
      <c r="Y45" s="12">
        <v>83.7</v>
      </c>
      <c r="Z45" s="12">
        <v>82.27</v>
      </c>
      <c r="AA45" s="12">
        <v>83.61</v>
      </c>
      <c r="AB45" s="105">
        <v>1353700</v>
      </c>
      <c r="AC45" s="12">
        <v>83.21</v>
      </c>
      <c r="AD45" s="2">
        <f t="shared" si="0"/>
        <v>1.4300000000000068</v>
      </c>
      <c r="AE45" s="148">
        <f t="shared" si="1"/>
        <v>5.3159357255043727E-3</v>
      </c>
    </row>
    <row r="46" spans="2:31" x14ac:dyDescent="0.25">
      <c r="O46" s="93">
        <v>1.05</v>
      </c>
      <c r="P46" s="93">
        <f t="shared" si="5"/>
        <v>83.201999999999998</v>
      </c>
      <c r="Q46" s="2"/>
      <c r="T46" s="103" t="s">
        <v>105</v>
      </c>
      <c r="U46" s="98">
        <v>0.80115199999999998</v>
      </c>
      <c r="W46" s="143">
        <v>42431</v>
      </c>
      <c r="X46" s="12">
        <v>82.58</v>
      </c>
      <c r="Y46" s="12">
        <v>83.64</v>
      </c>
      <c r="Z46" s="12">
        <v>82.36</v>
      </c>
      <c r="AA46" s="12">
        <v>83.16</v>
      </c>
      <c r="AB46" s="105">
        <v>1956400</v>
      </c>
      <c r="AC46" s="12">
        <v>82.77</v>
      </c>
      <c r="AD46" s="2">
        <f t="shared" si="0"/>
        <v>1.2800000000000011</v>
      </c>
      <c r="AE46" s="148">
        <f t="shared" si="1"/>
        <v>3.3943508304037362E-3</v>
      </c>
    </row>
    <row r="47" spans="2:31" x14ac:dyDescent="0.25">
      <c r="O47" s="93">
        <v>1.04</v>
      </c>
      <c r="P47" s="93">
        <f t="shared" si="5"/>
        <v>82.409599999999998</v>
      </c>
      <c r="Q47" s="2"/>
      <c r="T47" s="103" t="s">
        <v>125</v>
      </c>
      <c r="U47" s="98" t="s">
        <v>277</v>
      </c>
      <c r="W47" s="143">
        <v>42430</v>
      </c>
      <c r="X47" s="12">
        <v>82.52</v>
      </c>
      <c r="Y47" s="12">
        <v>82.9</v>
      </c>
      <c r="Z47" s="12">
        <v>81.58</v>
      </c>
      <c r="AA47" s="12">
        <v>82.88</v>
      </c>
      <c r="AB47" s="105">
        <v>1817000</v>
      </c>
      <c r="AC47" s="12">
        <v>82.49</v>
      </c>
      <c r="AD47" s="2">
        <f t="shared" si="0"/>
        <v>1.3200000000000074</v>
      </c>
      <c r="AE47" s="148">
        <f t="shared" si="1"/>
        <v>1.4512360103308142E-2</v>
      </c>
    </row>
    <row r="48" spans="2:31" x14ac:dyDescent="0.25">
      <c r="O48" s="93">
        <v>1.03</v>
      </c>
      <c r="P48" s="93">
        <f t="shared" si="5"/>
        <v>81.617199999999997</v>
      </c>
      <c r="Q48" s="2"/>
      <c r="T48" s="103"/>
      <c r="U48" s="98"/>
      <c r="W48" s="143">
        <v>42429</v>
      </c>
      <c r="X48" s="12">
        <v>82.75</v>
      </c>
      <c r="Y48" s="12">
        <v>83.07</v>
      </c>
      <c r="Z48" s="12">
        <v>81.7</v>
      </c>
      <c r="AA48" s="12">
        <v>81.7</v>
      </c>
      <c r="AB48" s="105">
        <v>1776700</v>
      </c>
      <c r="AC48" s="12">
        <v>81.31</v>
      </c>
      <c r="AD48" s="2">
        <f t="shared" si="0"/>
        <v>1.3699999999999903</v>
      </c>
      <c r="AE48" s="148">
        <f t="shared" si="1"/>
        <v>-1.6093901258470433E-2</v>
      </c>
    </row>
    <row r="49" spans="15:31" x14ac:dyDescent="0.25">
      <c r="O49" s="93">
        <v>1.02</v>
      </c>
      <c r="P49" s="93">
        <f t="shared" si="5"/>
        <v>80.824799999999996</v>
      </c>
      <c r="Q49" s="2"/>
      <c r="T49" s="103" t="s">
        <v>107</v>
      </c>
      <c r="U49" s="98" t="s">
        <v>456</v>
      </c>
      <c r="W49" s="143">
        <v>42426</v>
      </c>
      <c r="X49" s="12">
        <v>83</v>
      </c>
      <c r="Y49" s="12">
        <v>83.57</v>
      </c>
      <c r="Z49" s="12">
        <v>82.88</v>
      </c>
      <c r="AA49" s="12">
        <v>83.03</v>
      </c>
      <c r="AB49" s="105">
        <v>1225000</v>
      </c>
      <c r="AC49" s="12">
        <v>82.64</v>
      </c>
      <c r="AD49" s="2">
        <f t="shared" si="0"/>
        <v>0.68999999999999773</v>
      </c>
      <c r="AE49" s="148">
        <f t="shared" si="1"/>
        <v>4.3753038405445199E-3</v>
      </c>
    </row>
    <row r="50" spans="15:31" x14ac:dyDescent="0.25">
      <c r="O50" s="93">
        <v>1.01</v>
      </c>
      <c r="P50" s="93">
        <f t="shared" si="5"/>
        <v>80.032399999999996</v>
      </c>
      <c r="Q50" s="2"/>
      <c r="T50" s="103" t="s">
        <v>108</v>
      </c>
      <c r="U50" s="98" t="s">
        <v>278</v>
      </c>
      <c r="W50" s="143">
        <v>42425</v>
      </c>
      <c r="X50" s="12">
        <v>82.23</v>
      </c>
      <c r="Y50" s="12">
        <v>82.81</v>
      </c>
      <c r="Z50" s="12">
        <v>81.62</v>
      </c>
      <c r="AA50" s="12">
        <v>82.67</v>
      </c>
      <c r="AB50" s="105">
        <v>1315600</v>
      </c>
      <c r="AC50" s="12">
        <v>82.28</v>
      </c>
      <c r="AD50" s="2">
        <f t="shared" si="0"/>
        <v>1.1899999999999977</v>
      </c>
      <c r="AE50" s="148">
        <f t="shared" si="1"/>
        <v>6.4831804281346717E-3</v>
      </c>
    </row>
    <row r="51" spans="15:31" x14ac:dyDescent="0.25">
      <c r="O51" s="93">
        <v>1</v>
      </c>
      <c r="P51" s="93">
        <f t="shared" si="5"/>
        <v>79.239999999999995</v>
      </c>
      <c r="Q51" s="2"/>
      <c r="T51" s="103" t="s">
        <v>109</v>
      </c>
      <c r="U51" s="100">
        <v>2777163</v>
      </c>
      <c r="W51" s="143">
        <v>42424</v>
      </c>
      <c r="X51" s="12">
        <v>80.34</v>
      </c>
      <c r="Y51" s="12">
        <v>82.41</v>
      </c>
      <c r="Z51" s="12">
        <v>80.23</v>
      </c>
      <c r="AA51" s="12">
        <v>82.14</v>
      </c>
      <c r="AB51" s="105">
        <v>1877500</v>
      </c>
      <c r="AC51" s="12">
        <v>81.75</v>
      </c>
      <c r="AD51" s="2">
        <f t="shared" si="0"/>
        <v>2.1799999999999926</v>
      </c>
      <c r="AE51" s="148">
        <f t="shared" si="1"/>
        <v>1.1507052709725407E-2</v>
      </c>
    </row>
    <row r="52" spans="15:31" x14ac:dyDescent="0.25">
      <c r="O52" s="93">
        <v>0.99</v>
      </c>
      <c r="P52" s="93">
        <f t="shared" si="5"/>
        <v>78.447599999999994</v>
      </c>
      <c r="Q52" s="2"/>
      <c r="T52" s="103" t="s">
        <v>112</v>
      </c>
      <c r="U52" s="100">
        <v>1978960</v>
      </c>
      <c r="W52" s="143">
        <v>42423</v>
      </c>
      <c r="X52" s="12">
        <v>81.209999999999994</v>
      </c>
      <c r="Y52" s="12">
        <v>81.73</v>
      </c>
      <c r="Z52" s="12">
        <v>80.2</v>
      </c>
      <c r="AA52" s="12">
        <v>81.2</v>
      </c>
      <c r="AB52" s="105">
        <v>2273700</v>
      </c>
      <c r="AC52" s="12">
        <v>80.819999999999993</v>
      </c>
      <c r="AD52" s="2">
        <f t="shared" si="0"/>
        <v>1.5300000000000011</v>
      </c>
      <c r="AE52" s="148">
        <f t="shared" si="1"/>
        <v>-3.083754779819925E-3</v>
      </c>
    </row>
    <row r="53" spans="15:31" x14ac:dyDescent="0.25">
      <c r="O53" s="93">
        <v>0.98</v>
      </c>
      <c r="P53" s="93">
        <f t="shared" si="5"/>
        <v>77.655199999999994</v>
      </c>
      <c r="Q53" s="2"/>
      <c r="T53" s="103" t="s">
        <v>110</v>
      </c>
      <c r="U53" s="98" t="s">
        <v>457</v>
      </c>
      <c r="W53" s="143">
        <v>42422</v>
      </c>
      <c r="X53" s="12">
        <v>80.83</v>
      </c>
      <c r="Y53" s="12">
        <v>82</v>
      </c>
      <c r="Z53" s="12">
        <v>80.819999999999993</v>
      </c>
      <c r="AA53" s="12">
        <v>81.459999999999994</v>
      </c>
      <c r="AB53" s="105">
        <v>1283000</v>
      </c>
      <c r="AC53" s="12">
        <v>81.069999999999993</v>
      </c>
      <c r="AD53" s="2">
        <f t="shared" si="0"/>
        <v>1.1800000000000068</v>
      </c>
      <c r="AE53" s="148">
        <f t="shared" si="1"/>
        <v>7.7066500932254645E-3</v>
      </c>
    </row>
    <row r="54" spans="15:31" x14ac:dyDescent="0.25">
      <c r="O54" s="93">
        <v>0.97</v>
      </c>
      <c r="P54" s="93">
        <f t="shared" si="5"/>
        <v>76.862799999999993</v>
      </c>
      <c r="T54" s="103" t="s">
        <v>113</v>
      </c>
      <c r="U54" s="98">
        <v>19.28</v>
      </c>
      <c r="W54" s="143">
        <v>42419</v>
      </c>
      <c r="X54" s="12">
        <v>81.040000000000006</v>
      </c>
      <c r="Y54" s="12">
        <v>81.09</v>
      </c>
      <c r="Z54" s="12">
        <v>80.25</v>
      </c>
      <c r="AA54" s="12">
        <v>80.83</v>
      </c>
      <c r="AB54" s="105">
        <v>2446800</v>
      </c>
      <c r="AC54" s="12">
        <v>80.45</v>
      </c>
      <c r="AD54" s="2">
        <f t="shared" si="0"/>
        <v>0.84000000000000341</v>
      </c>
      <c r="AE54" s="148">
        <f t="shared" si="1"/>
        <v>-2.1086579012652429E-3</v>
      </c>
    </row>
    <row r="55" spans="15:31" x14ac:dyDescent="0.25">
      <c r="O55" s="93">
        <v>0.96</v>
      </c>
      <c r="P55" s="93">
        <f t="shared" si="5"/>
        <v>76.070399999999992</v>
      </c>
      <c r="T55" s="103" t="s">
        <v>114</v>
      </c>
      <c r="U55" s="98">
        <v>4.1100000000000003</v>
      </c>
      <c r="W55" s="143">
        <v>42418</v>
      </c>
      <c r="X55" s="12">
        <v>81.13</v>
      </c>
      <c r="Y55" s="12">
        <v>81.81</v>
      </c>
      <c r="Z55" s="12">
        <v>80.72</v>
      </c>
      <c r="AA55" s="12">
        <v>81</v>
      </c>
      <c r="AB55" s="105">
        <v>1801000</v>
      </c>
      <c r="AC55" s="12">
        <v>80.62</v>
      </c>
      <c r="AD55" s="2">
        <f t="shared" si="0"/>
        <v>1.0900000000000034</v>
      </c>
      <c r="AE55" s="148">
        <f t="shared" si="1"/>
        <v>2.4813895781661266E-4</v>
      </c>
    </row>
    <row r="56" spans="15:31" x14ac:dyDescent="0.25">
      <c r="O56" s="93">
        <v>0.95</v>
      </c>
      <c r="P56" s="93">
        <f t="shared" si="5"/>
        <v>75.277999999999992</v>
      </c>
      <c r="T56" s="103" t="s">
        <v>111</v>
      </c>
      <c r="U56" s="98" t="s">
        <v>311</v>
      </c>
      <c r="W56" s="143">
        <v>42417</v>
      </c>
      <c r="X56" s="12">
        <v>79.760000000000005</v>
      </c>
      <c r="Y56" s="12">
        <v>81.42</v>
      </c>
      <c r="Z56" s="12">
        <v>79.510000000000005</v>
      </c>
      <c r="AA56" s="12">
        <v>80.98</v>
      </c>
      <c r="AB56" s="105">
        <v>1716700</v>
      </c>
      <c r="AC56" s="12">
        <v>80.599999999999994</v>
      </c>
      <c r="AD56" s="2">
        <f t="shared" si="0"/>
        <v>1.9099999999999966</v>
      </c>
      <c r="AE56" s="148">
        <f t="shared" si="1"/>
        <v>1.5241214258722602E-2</v>
      </c>
    </row>
    <row r="57" spans="15:31" x14ac:dyDescent="0.25">
      <c r="O57" s="93">
        <v>0.94</v>
      </c>
      <c r="P57" s="93">
        <f t="shared" si="5"/>
        <v>74.485599999999991</v>
      </c>
      <c r="W57" s="143">
        <v>42416</v>
      </c>
      <c r="X57" s="12">
        <v>79.56</v>
      </c>
      <c r="Y57" s="12">
        <v>80.349999999999994</v>
      </c>
      <c r="Z57" s="12">
        <v>78.86</v>
      </c>
      <c r="AA57" s="12">
        <v>79.77</v>
      </c>
      <c r="AB57" s="105">
        <v>2382100</v>
      </c>
      <c r="AC57" s="12">
        <v>79.39</v>
      </c>
      <c r="AD57" s="2">
        <f t="shared" si="0"/>
        <v>1.4899999999999949</v>
      </c>
      <c r="AE57" s="148">
        <f t="shared" si="1"/>
        <v>1.1595310907237533E-2</v>
      </c>
    </row>
    <row r="58" spans="15:31" x14ac:dyDescent="0.25">
      <c r="O58" s="93">
        <v>0.93</v>
      </c>
      <c r="P58" s="93">
        <f t="shared" si="5"/>
        <v>73.693200000000004</v>
      </c>
      <c r="W58" s="143">
        <v>42412</v>
      </c>
      <c r="X58" s="12">
        <v>77.599999999999994</v>
      </c>
      <c r="Y58" s="12">
        <v>78.900000000000006</v>
      </c>
      <c r="Z58" s="12">
        <v>76.91</v>
      </c>
      <c r="AA58" s="12">
        <v>78.849999999999994</v>
      </c>
      <c r="AB58" s="105">
        <v>2168300</v>
      </c>
      <c r="AC58" s="12">
        <v>78.48</v>
      </c>
      <c r="AD58" s="2">
        <f t="shared" si="0"/>
        <v>1.9900000000000091</v>
      </c>
      <c r="AE58" s="148">
        <f t="shared" si="1"/>
        <v>2.2407503908285609E-2</v>
      </c>
    </row>
    <row r="59" spans="15:31" x14ac:dyDescent="0.25">
      <c r="O59" s="93">
        <v>0.92</v>
      </c>
      <c r="P59" s="93">
        <f t="shared" si="5"/>
        <v>72.900800000000004</v>
      </c>
      <c r="W59" s="143">
        <v>42411</v>
      </c>
      <c r="X59" s="12">
        <v>76.7</v>
      </c>
      <c r="Y59" s="12">
        <v>78.23</v>
      </c>
      <c r="Z59" s="12">
        <v>76.23</v>
      </c>
      <c r="AA59" s="12">
        <v>77.12</v>
      </c>
      <c r="AB59" s="105">
        <v>2786900</v>
      </c>
      <c r="AC59" s="12">
        <v>76.760000000000005</v>
      </c>
      <c r="AD59" s="2">
        <f t="shared" si="0"/>
        <v>2</v>
      </c>
      <c r="AE59" s="148">
        <f t="shared" si="1"/>
        <v>-1.4001284521515611E-2</v>
      </c>
    </row>
    <row r="60" spans="15:31" x14ac:dyDescent="0.25">
      <c r="O60" s="93">
        <v>0.91</v>
      </c>
      <c r="P60" s="93">
        <f t="shared" si="5"/>
        <v>72.108400000000003</v>
      </c>
      <c r="W60" s="143">
        <v>42410</v>
      </c>
      <c r="X60" s="12">
        <v>76.84</v>
      </c>
      <c r="Y60" s="12">
        <v>79.02</v>
      </c>
      <c r="Z60" s="12">
        <v>76.2</v>
      </c>
      <c r="AA60" s="12">
        <v>78.22</v>
      </c>
      <c r="AB60" s="105">
        <v>2187700</v>
      </c>
      <c r="AC60" s="12">
        <v>77.849999999999994</v>
      </c>
      <c r="AD60" s="2">
        <f t="shared" si="0"/>
        <v>2.8199999999999932</v>
      </c>
      <c r="AE60" s="148">
        <f t="shared" si="1"/>
        <v>2.0448289421942434E-2</v>
      </c>
    </row>
    <row r="61" spans="15:31" x14ac:dyDescent="0.25">
      <c r="O61" s="93">
        <v>0.9</v>
      </c>
      <c r="P61" s="93">
        <f t="shared" si="5"/>
        <v>71.316000000000003</v>
      </c>
      <c r="W61" s="143">
        <v>42409</v>
      </c>
      <c r="X61" s="12">
        <v>75.39</v>
      </c>
      <c r="Y61" s="12">
        <v>77.33</v>
      </c>
      <c r="Z61" s="12">
        <v>75.36</v>
      </c>
      <c r="AA61" s="12">
        <v>76.650000000000006</v>
      </c>
      <c r="AB61" s="105">
        <v>2653800</v>
      </c>
      <c r="AC61" s="12">
        <v>76.290000000000006</v>
      </c>
      <c r="AD61" s="2">
        <f t="shared" si="0"/>
        <v>1.9699999999999989</v>
      </c>
      <c r="AE61" s="148">
        <f t="shared" si="1"/>
        <v>6.4643799472297037E-3</v>
      </c>
    </row>
    <row r="62" spans="15:31" x14ac:dyDescent="0.25">
      <c r="W62" s="143">
        <v>42408</v>
      </c>
      <c r="X62" s="12">
        <v>75.959999999999994</v>
      </c>
      <c r="Y62" s="12">
        <v>76.599999999999994</v>
      </c>
      <c r="Z62" s="12">
        <v>74.73</v>
      </c>
      <c r="AA62" s="12">
        <v>76.16</v>
      </c>
      <c r="AB62" s="105">
        <v>2527500</v>
      </c>
      <c r="AC62" s="12">
        <v>75.8</v>
      </c>
      <c r="AD62" s="2">
        <f t="shared" si="0"/>
        <v>1.8699999999999903</v>
      </c>
      <c r="AE62" s="148">
        <f t="shared" si="1"/>
        <v>-5.9016393442623549E-3</v>
      </c>
    </row>
    <row r="63" spans="15:31" x14ac:dyDescent="0.25">
      <c r="W63" s="143">
        <v>42405</v>
      </c>
      <c r="X63" s="12">
        <v>76.260000000000005</v>
      </c>
      <c r="Y63" s="12">
        <v>77.36</v>
      </c>
      <c r="Z63" s="12">
        <v>75.91</v>
      </c>
      <c r="AA63" s="12">
        <v>76.61</v>
      </c>
      <c r="AB63" s="105">
        <v>2918800</v>
      </c>
      <c r="AC63" s="12">
        <v>76.25</v>
      </c>
      <c r="AD63" s="2">
        <f t="shared" si="0"/>
        <v>1.4500000000000028</v>
      </c>
      <c r="AE63" s="148">
        <f t="shared" si="1"/>
        <v>1.3116474291718916E-4</v>
      </c>
    </row>
    <row r="64" spans="15:31" x14ac:dyDescent="0.25">
      <c r="W64" s="143">
        <v>42404</v>
      </c>
      <c r="X64" s="12">
        <v>76.89</v>
      </c>
      <c r="Y64" s="12">
        <v>78.739999999999995</v>
      </c>
      <c r="Z64" s="12">
        <v>75.849999999999994</v>
      </c>
      <c r="AA64" s="12">
        <v>76.599999999999994</v>
      </c>
      <c r="AB64" s="105">
        <v>2546500</v>
      </c>
      <c r="AC64" s="12">
        <v>76.239999999999995</v>
      </c>
      <c r="AD64" s="2">
        <f t="shared" si="0"/>
        <v>2.8900000000000006</v>
      </c>
      <c r="AE64" s="148">
        <f t="shared" si="1"/>
        <v>-9.3555093555093283E-3</v>
      </c>
    </row>
    <row r="65" spans="23:31" x14ac:dyDescent="0.25">
      <c r="W65" s="143">
        <v>42403</v>
      </c>
      <c r="X65" s="12">
        <v>78.430000000000007</v>
      </c>
      <c r="Y65" s="12">
        <v>78.58</v>
      </c>
      <c r="Z65" s="12">
        <v>75.72</v>
      </c>
      <c r="AA65" s="12">
        <v>77.33</v>
      </c>
      <c r="AB65" s="105">
        <v>2327200</v>
      </c>
      <c r="AC65" s="12">
        <v>76.959999999999994</v>
      </c>
      <c r="AD65" s="2">
        <f t="shared" si="0"/>
        <v>2.8599999999999994</v>
      </c>
      <c r="AE65" s="148">
        <f t="shared" si="1"/>
        <v>-5.170630816959787E-3</v>
      </c>
    </row>
    <row r="66" spans="23:31" x14ac:dyDescent="0.25">
      <c r="W66" s="143">
        <v>42402</v>
      </c>
      <c r="X66" s="12">
        <v>79.459999999999994</v>
      </c>
      <c r="Y66" s="12">
        <v>79.95</v>
      </c>
      <c r="Z66" s="12">
        <v>77.38</v>
      </c>
      <c r="AA66" s="12">
        <v>77.73</v>
      </c>
      <c r="AB66" s="105">
        <v>2818600</v>
      </c>
      <c r="AC66" s="12">
        <v>77.36</v>
      </c>
      <c r="AD66" s="2">
        <f t="shared" si="0"/>
        <v>2.5700000000000074</v>
      </c>
      <c r="AE66" s="148">
        <f t="shared" si="1"/>
        <v>-2.5938050868798856E-2</v>
      </c>
    </row>
    <row r="67" spans="23:31" x14ac:dyDescent="0.25">
      <c r="W67" s="143">
        <v>42401</v>
      </c>
      <c r="X67" s="12">
        <v>76.5</v>
      </c>
      <c r="Y67" s="12">
        <v>80.75</v>
      </c>
      <c r="Z67" s="12">
        <v>76.23</v>
      </c>
      <c r="AA67" s="12">
        <v>79.8</v>
      </c>
      <c r="AB67" s="105">
        <v>4195500</v>
      </c>
      <c r="AC67" s="12">
        <v>79.42</v>
      </c>
      <c r="AD67" s="2">
        <f t="shared" ref="AD67" si="6">Y67-Z67</f>
        <v>4.519999999999996</v>
      </c>
      <c r="AE67" s="148" t="e">
        <f>AC67/#REF!-1</f>
        <v>#REF!</v>
      </c>
    </row>
    <row r="68" spans="23:31" x14ac:dyDescent="0.25">
      <c r="W68" s="143">
        <v>42398</v>
      </c>
      <c r="X68" s="12">
        <v>79.73</v>
      </c>
      <c r="Y68" s="12">
        <v>81.42</v>
      </c>
      <c r="Z68" s="12">
        <v>78.89</v>
      </c>
      <c r="AA68" s="12">
        <v>81.37</v>
      </c>
      <c r="AB68" s="105">
        <v>3719000</v>
      </c>
      <c r="AC68" s="12">
        <v>80.989999999999995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43" priority="21">
      <formula>Q7&gt;0</formula>
    </cfRule>
    <cfRule type="expression" dxfId="142" priority="22">
      <formula>Q7&lt;0</formula>
    </cfRule>
  </conditionalFormatting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141" priority="15">
      <formula>F22&gt;0</formula>
    </cfRule>
    <cfRule type="expression" dxfId="140" priority="16">
      <formula>F22&lt;0</formula>
    </cfRule>
  </conditionalFormatting>
  <conditionalFormatting sqref="F27:F35">
    <cfRule type="expression" dxfId="139" priority="11">
      <formula>F27&gt;0</formula>
    </cfRule>
    <cfRule type="expression" dxfId="138" priority="12">
      <formula>F27&lt;0</formula>
    </cfRule>
  </conditionalFormatting>
  <conditionalFormatting sqref="F27:F35">
    <cfRule type="expression" dxfId="137" priority="13">
      <formula>F27&gt;0</formula>
    </cfRule>
    <cfRule type="expression" dxfId="136" priority="14">
      <formula>F27&lt;0</formula>
    </cfRule>
  </conditionalFormatting>
  <conditionalFormatting sqref="H22:H35">
    <cfRule type="expression" dxfId="135" priority="9">
      <formula>H22&gt;0</formula>
    </cfRule>
    <cfRule type="expression" dxfId="134" priority="10">
      <formula>H22&lt;0</formula>
    </cfRule>
  </conditionalFormatting>
  <conditionalFormatting sqref="F19:F21">
    <cfRule type="expression" dxfId="133" priority="7">
      <formula>F19&gt;0</formula>
    </cfRule>
    <cfRule type="expression" dxfId="132" priority="8">
      <formula>F19&lt;0</formula>
    </cfRule>
  </conditionalFormatting>
  <conditionalFormatting sqref="H19:H21">
    <cfRule type="expression" dxfId="131" priority="5">
      <formula>H19&gt;0</formula>
    </cfRule>
    <cfRule type="expression" dxfId="130" priority="6">
      <formula>H19&lt;0</formula>
    </cfRule>
  </conditionalFormatting>
  <conditionalFormatting sqref="F18">
    <cfRule type="expression" dxfId="129" priority="3">
      <formula>F18&gt;0</formula>
    </cfRule>
    <cfRule type="expression" dxfId="128" priority="4">
      <formula>F18&lt;0</formula>
    </cfRule>
  </conditionalFormatting>
  <conditionalFormatting sqref="H18">
    <cfRule type="expression" dxfId="127" priority="1">
      <formula>H18&gt;0</formula>
    </cfRule>
    <cfRule type="expression" dxfId="126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32</v>
      </c>
      <c r="B2" s="84">
        <v>42405</v>
      </c>
      <c r="C2" s="7">
        <v>30</v>
      </c>
      <c r="D2" s="47">
        <v>41.95</v>
      </c>
      <c r="E2" s="47">
        <v>0</v>
      </c>
      <c r="F2" s="47">
        <f t="shared" ref="F2:F7" si="0">D2*C2+E2</f>
        <v>1258.5</v>
      </c>
      <c r="G2" s="84">
        <v>42445</v>
      </c>
      <c r="H2" s="92">
        <v>30</v>
      </c>
      <c r="I2" s="47">
        <v>48.65</v>
      </c>
      <c r="J2" s="47">
        <v>0.03</v>
      </c>
      <c r="K2" s="47">
        <f>H2*I2-J2</f>
        <v>1459.47</v>
      </c>
      <c r="L2" s="1">
        <v>42438</v>
      </c>
      <c r="M2">
        <v>4.05</v>
      </c>
      <c r="O2" s="13" t="s">
        <v>57</v>
      </c>
      <c r="Q2">
        <f>C11-H11</f>
        <v>250</v>
      </c>
      <c r="T2" s="1"/>
      <c r="W2" s="143">
        <v>42493</v>
      </c>
      <c r="X2" s="12">
        <v>42.92</v>
      </c>
      <c r="Y2" s="12">
        <v>43.2</v>
      </c>
      <c r="Z2" s="12">
        <v>41.83</v>
      </c>
      <c r="AA2" s="12">
        <v>42.92</v>
      </c>
      <c r="AB2" s="105">
        <v>14266100</v>
      </c>
      <c r="AC2" s="12">
        <v>42.92</v>
      </c>
      <c r="AD2" s="2">
        <f>Y2-Z2</f>
        <v>1.3700000000000045</v>
      </c>
      <c r="AE2" s="148">
        <f>AC2/AC3-1</f>
        <v>1.778515532368985E-2</v>
      </c>
    </row>
    <row r="3" spans="1:31" x14ac:dyDescent="0.25">
      <c r="A3" s="26" t="s">
        <v>71</v>
      </c>
      <c r="B3" s="84">
        <v>42467</v>
      </c>
      <c r="C3" s="4">
        <v>50</v>
      </c>
      <c r="D3" s="3">
        <v>45.5</v>
      </c>
      <c r="E3" s="3">
        <v>0</v>
      </c>
      <c r="F3" s="3">
        <f t="shared" si="0"/>
        <v>2275</v>
      </c>
      <c r="G3" s="4"/>
      <c r="H3" s="198"/>
      <c r="I3" s="3"/>
      <c r="J3" s="3"/>
      <c r="K3" s="3"/>
      <c r="L3" s="4"/>
      <c r="O3" s="13" t="s">
        <v>58</v>
      </c>
      <c r="Q3" s="252">
        <f>IF(Q2=0, Q4, (F11-K11-M11)/Q2)</f>
        <v>42.327920000000006</v>
      </c>
      <c r="T3" s="1"/>
      <c r="W3" s="143">
        <v>42492</v>
      </c>
      <c r="X3" s="12">
        <v>42.11</v>
      </c>
      <c r="Y3" s="12">
        <v>42.49</v>
      </c>
      <c r="Z3" s="12">
        <v>41.8</v>
      </c>
      <c r="AA3" s="12">
        <v>42.17</v>
      </c>
      <c r="AB3" s="105">
        <v>10699500</v>
      </c>
      <c r="AC3" s="12">
        <v>42.17</v>
      </c>
      <c r="AD3" s="2">
        <f t="shared" ref="AD3:AD66" si="1">Y3-Z3</f>
        <v>0.69000000000000483</v>
      </c>
      <c r="AE3" s="148">
        <f t="shared" ref="AE3:AE66" si="2">AC3/AC4-1</f>
        <v>1.1999040076793754E-2</v>
      </c>
    </row>
    <row r="4" spans="1:31" x14ac:dyDescent="0.25">
      <c r="B4" s="84">
        <v>42482</v>
      </c>
      <c r="C4" s="4">
        <v>50</v>
      </c>
      <c r="D4" s="3">
        <v>43.65</v>
      </c>
      <c r="E4" s="3">
        <v>0</v>
      </c>
      <c r="F4" s="3">
        <f t="shared" si="0"/>
        <v>2182.5</v>
      </c>
      <c r="G4" s="4"/>
      <c r="H4" s="198"/>
      <c r="I4" s="3"/>
      <c r="J4" s="3"/>
      <c r="K4" s="3"/>
      <c r="O4" s="13" t="s">
        <v>66</v>
      </c>
      <c r="Q4" s="59">
        <v>42.92</v>
      </c>
      <c r="T4" s="173"/>
      <c r="W4" s="143">
        <v>42489</v>
      </c>
      <c r="X4" s="12">
        <v>42.55</v>
      </c>
      <c r="Y4" s="12">
        <v>42.71</v>
      </c>
      <c r="Z4" s="12">
        <v>41.22</v>
      </c>
      <c r="AA4" s="12">
        <v>41.67</v>
      </c>
      <c r="AB4" s="105">
        <v>16580600</v>
      </c>
      <c r="AC4" s="12">
        <v>41.67</v>
      </c>
      <c r="AD4" s="2">
        <f t="shared" si="1"/>
        <v>1.490000000000002</v>
      </c>
      <c r="AE4" s="148">
        <f t="shared" si="2"/>
        <v>-2.7764815678954724E-2</v>
      </c>
    </row>
    <row r="5" spans="1:31" x14ac:dyDescent="0.25">
      <c r="B5" s="84">
        <v>42486</v>
      </c>
      <c r="C5" s="4">
        <v>50</v>
      </c>
      <c r="D5" s="3">
        <v>43.25</v>
      </c>
      <c r="E5" s="3">
        <v>0</v>
      </c>
      <c r="F5" s="3">
        <f t="shared" si="0"/>
        <v>2162.5</v>
      </c>
      <c r="G5" s="4"/>
      <c r="H5" s="198"/>
      <c r="I5" s="3"/>
      <c r="J5" s="3"/>
      <c r="K5" s="3"/>
      <c r="O5" s="13" t="s">
        <v>67</v>
      </c>
      <c r="Q5" s="3">
        <f>Q4*Q2</f>
        <v>10730</v>
      </c>
      <c r="W5" s="143">
        <v>42488</v>
      </c>
      <c r="X5" s="12">
        <v>43.44</v>
      </c>
      <c r="Y5" s="12">
        <v>43.8</v>
      </c>
      <c r="Z5" s="12">
        <v>42.76</v>
      </c>
      <c r="AA5" s="12">
        <v>42.86</v>
      </c>
      <c r="AB5" s="105">
        <v>10185900</v>
      </c>
      <c r="AC5" s="12">
        <v>42.86</v>
      </c>
      <c r="AD5" s="2">
        <f t="shared" si="1"/>
        <v>1.0399999999999991</v>
      </c>
      <c r="AE5" s="148">
        <f t="shared" si="2"/>
        <v>-1.8997482261386978E-2</v>
      </c>
    </row>
    <row r="6" spans="1:31" x14ac:dyDescent="0.25">
      <c r="B6" s="84">
        <v>42489</v>
      </c>
      <c r="C6" s="4">
        <v>50</v>
      </c>
      <c r="D6" s="3">
        <v>41.95</v>
      </c>
      <c r="E6" s="3">
        <v>0</v>
      </c>
      <c r="F6" s="3">
        <f t="shared" si="0"/>
        <v>2097.5</v>
      </c>
      <c r="G6" s="4"/>
      <c r="H6" s="198"/>
      <c r="I6" s="3"/>
      <c r="J6" s="3"/>
      <c r="K6" s="3"/>
      <c r="O6" s="13" t="s">
        <v>64</v>
      </c>
      <c r="Q6" s="2">
        <f>Q3*Q2</f>
        <v>10581.980000000001</v>
      </c>
      <c r="W6" s="143">
        <v>42487</v>
      </c>
      <c r="X6" s="12">
        <v>43.75</v>
      </c>
      <c r="Y6" s="12">
        <v>44.24</v>
      </c>
      <c r="Z6" s="12">
        <v>43.28</v>
      </c>
      <c r="AA6" s="12">
        <v>43.69</v>
      </c>
      <c r="AB6" s="105">
        <v>9053200</v>
      </c>
      <c r="AC6" s="12">
        <v>43.69</v>
      </c>
      <c r="AD6" s="2">
        <f t="shared" si="1"/>
        <v>0.96000000000000085</v>
      </c>
      <c r="AE6" s="148">
        <f t="shared" si="2"/>
        <v>2.2941041523283356E-3</v>
      </c>
    </row>
    <row r="7" spans="1:31" ht="15.75" x14ac:dyDescent="0.25">
      <c r="B7" s="84">
        <v>42489</v>
      </c>
      <c r="C7" s="4">
        <v>50</v>
      </c>
      <c r="D7" s="3">
        <v>41.39</v>
      </c>
      <c r="E7" s="3">
        <v>0</v>
      </c>
      <c r="F7" s="3">
        <f t="shared" si="0"/>
        <v>2069.5</v>
      </c>
      <c r="G7" s="4"/>
      <c r="H7" s="198"/>
      <c r="I7" s="3"/>
      <c r="J7" s="3"/>
      <c r="K7" s="3"/>
      <c r="O7" s="13" t="s">
        <v>65</v>
      </c>
      <c r="Q7" s="2">
        <f>IF(Q2=0, K11+M11-F11,Q5-Q6)</f>
        <v>148.01999999999862</v>
      </c>
      <c r="R7" s="206"/>
      <c r="W7" s="143">
        <v>42486</v>
      </c>
      <c r="X7" s="12">
        <v>44.15</v>
      </c>
      <c r="Y7" s="12">
        <v>44.52</v>
      </c>
      <c r="Z7" s="12">
        <v>43.06</v>
      </c>
      <c r="AA7" s="12">
        <v>43.59</v>
      </c>
      <c r="AB7" s="105">
        <v>11540200</v>
      </c>
      <c r="AC7" s="12">
        <v>43.59</v>
      </c>
      <c r="AD7" s="2">
        <f t="shared" si="1"/>
        <v>1.4600000000000009</v>
      </c>
      <c r="AE7" s="148">
        <f t="shared" si="2"/>
        <v>-7.7395857045298166E-3</v>
      </c>
    </row>
    <row r="8" spans="1:31" x14ac:dyDescent="0.25">
      <c r="H8" s="81"/>
      <c r="O8" s="13" t="s">
        <v>90</v>
      </c>
      <c r="Q8" s="148">
        <f>(Q4-Q3)/Q3</f>
        <v>1.3987930425118825E-2</v>
      </c>
      <c r="W8" s="143">
        <v>42485</v>
      </c>
      <c r="X8" s="12">
        <v>44.52</v>
      </c>
      <c r="Y8" s="12">
        <v>44.88</v>
      </c>
      <c r="Z8" s="12">
        <v>43.79</v>
      </c>
      <c r="AA8" s="12">
        <v>43.93</v>
      </c>
      <c r="AB8" s="105">
        <v>8711900</v>
      </c>
      <c r="AC8" s="12">
        <v>43.93</v>
      </c>
      <c r="AD8" s="2">
        <f t="shared" si="1"/>
        <v>1.0900000000000034</v>
      </c>
      <c r="AE8" s="148">
        <f t="shared" si="2"/>
        <v>-1.5463917525773141E-2</v>
      </c>
    </row>
    <row r="9" spans="1:31" x14ac:dyDescent="0.25">
      <c r="H9" s="81"/>
      <c r="W9" s="143">
        <v>42482</v>
      </c>
      <c r="X9" s="12">
        <v>43.43</v>
      </c>
      <c r="Y9" s="12">
        <v>44.67</v>
      </c>
      <c r="Z9" s="12">
        <v>43.16</v>
      </c>
      <c r="AA9" s="12">
        <v>44.62</v>
      </c>
      <c r="AB9" s="105">
        <v>14219800</v>
      </c>
      <c r="AC9" s="12">
        <v>44.62</v>
      </c>
      <c r="AD9" s="2">
        <f t="shared" si="1"/>
        <v>1.5100000000000051</v>
      </c>
      <c r="AE9" s="148">
        <f t="shared" si="2"/>
        <v>-7.7829664220592232E-3</v>
      </c>
    </row>
    <row r="10" spans="1:31" x14ac:dyDescent="0.25">
      <c r="H10" s="81"/>
      <c r="W10" s="143">
        <v>42481</v>
      </c>
      <c r="X10" s="12">
        <v>46.28</v>
      </c>
      <c r="Y10" s="12">
        <v>46.31</v>
      </c>
      <c r="Z10" s="12">
        <v>44.74</v>
      </c>
      <c r="AA10" s="12">
        <v>44.97</v>
      </c>
      <c r="AB10" s="105">
        <v>15213000</v>
      </c>
      <c r="AC10" s="12">
        <v>44.97</v>
      </c>
      <c r="AD10" s="2">
        <f t="shared" si="1"/>
        <v>1.5700000000000003</v>
      </c>
      <c r="AE10" s="148">
        <f t="shared" si="2"/>
        <v>-3.4978540772532263E-2</v>
      </c>
    </row>
    <row r="11" spans="1:31" x14ac:dyDescent="0.25">
      <c r="A11" s="35" t="s">
        <v>81</v>
      </c>
      <c r="B11" s="16"/>
      <c r="C11" s="16">
        <f>SUM(C2:C7)</f>
        <v>280</v>
      </c>
      <c r="D11" s="21"/>
      <c r="E11" s="21"/>
      <c r="F11" s="21">
        <f>SUM(F2:F7)</f>
        <v>12045.5</v>
      </c>
      <c r="G11" s="16"/>
      <c r="H11" s="82">
        <f>SUM(H2:H5)</f>
        <v>30</v>
      </c>
      <c r="I11" s="21"/>
      <c r="J11" s="21"/>
      <c r="K11" s="21">
        <f>SUM(K2:K5)</f>
        <v>1459.47</v>
      </c>
      <c r="L11" s="16"/>
      <c r="M11" s="21">
        <f>SUM(M2:M10)</f>
        <v>4.05</v>
      </c>
      <c r="W11" s="143">
        <v>42480</v>
      </c>
      <c r="X11" s="12">
        <v>46.9</v>
      </c>
      <c r="Y11" s="12">
        <v>47.53</v>
      </c>
      <c r="Z11" s="12">
        <v>46.58</v>
      </c>
      <c r="AA11" s="12">
        <v>46.6</v>
      </c>
      <c r="AB11" s="105">
        <v>8078700</v>
      </c>
      <c r="AC11" s="12">
        <v>46.6</v>
      </c>
      <c r="AD11" s="2">
        <f t="shared" si="1"/>
        <v>0.95000000000000284</v>
      </c>
      <c r="AE11" s="148">
        <f t="shared" si="2"/>
        <v>-5.7606144655428793E-3</v>
      </c>
    </row>
    <row r="12" spans="1:31" x14ac:dyDescent="0.25">
      <c r="W12" s="143">
        <v>42479</v>
      </c>
      <c r="X12" s="12">
        <v>46.69</v>
      </c>
      <c r="Y12" s="12">
        <v>47.42</v>
      </c>
      <c r="Z12" s="12">
        <v>46.6</v>
      </c>
      <c r="AA12" s="12">
        <v>46.87</v>
      </c>
      <c r="AB12" s="105">
        <v>8759000</v>
      </c>
      <c r="AC12" s="12">
        <v>46.87</v>
      </c>
      <c r="AD12" s="2">
        <f t="shared" si="1"/>
        <v>0.82000000000000028</v>
      </c>
      <c r="AE12" s="148">
        <f t="shared" si="2"/>
        <v>6.8743286788399693E-3</v>
      </c>
    </row>
    <row r="13" spans="1:31" x14ac:dyDescent="0.25">
      <c r="W13" s="143">
        <v>42478</v>
      </c>
      <c r="X13" s="12">
        <v>47.65</v>
      </c>
      <c r="Y13" s="12">
        <v>47.65</v>
      </c>
      <c r="Z13" s="12">
        <v>46.21</v>
      </c>
      <c r="AA13" s="12">
        <v>46.55</v>
      </c>
      <c r="AB13" s="105">
        <v>11661100</v>
      </c>
      <c r="AC13" s="12">
        <v>46.55</v>
      </c>
      <c r="AD13" s="2">
        <f t="shared" si="1"/>
        <v>1.4399999999999977</v>
      </c>
      <c r="AE13" s="148">
        <f t="shared" si="2"/>
        <v>-2.0000000000000018E-2</v>
      </c>
    </row>
    <row r="14" spans="1:31" x14ac:dyDescent="0.25">
      <c r="W14" s="143">
        <v>42475</v>
      </c>
      <c r="X14" s="12">
        <v>48.74</v>
      </c>
      <c r="Y14" s="12">
        <v>48.81</v>
      </c>
      <c r="Z14" s="12">
        <v>47.15</v>
      </c>
      <c r="AA14" s="12">
        <v>47.5</v>
      </c>
      <c r="AB14" s="105">
        <v>11807800</v>
      </c>
      <c r="AC14" s="12">
        <v>47.5</v>
      </c>
      <c r="AD14" s="2">
        <f t="shared" si="1"/>
        <v>1.6600000000000037</v>
      </c>
      <c r="AE14" s="148">
        <f t="shared" si="2"/>
        <v>-2.0416580738296553E-2</v>
      </c>
    </row>
    <row r="15" spans="1:31" x14ac:dyDescent="0.25">
      <c r="W15" s="143">
        <v>42474</v>
      </c>
      <c r="X15" s="12">
        <v>48.95</v>
      </c>
      <c r="Y15" s="12">
        <v>49.8</v>
      </c>
      <c r="Z15" s="12">
        <v>48.27</v>
      </c>
      <c r="AA15" s="12">
        <v>48.49</v>
      </c>
      <c r="AB15" s="105">
        <v>15895200</v>
      </c>
      <c r="AC15" s="12">
        <v>48.49</v>
      </c>
      <c r="AD15" s="2">
        <f t="shared" si="1"/>
        <v>1.529999999999994</v>
      </c>
      <c r="AE15" s="148">
        <f t="shared" si="2"/>
        <v>9.3671940049959712E-3</v>
      </c>
    </row>
    <row r="16" spans="1:31" x14ac:dyDescent="0.25">
      <c r="W16" s="143">
        <v>42473</v>
      </c>
      <c r="X16" s="12">
        <v>47.15</v>
      </c>
      <c r="Y16" s="12">
        <v>48.13</v>
      </c>
      <c r="Z16" s="12">
        <v>46.86</v>
      </c>
      <c r="AA16" s="12">
        <v>48.04</v>
      </c>
      <c r="AB16" s="105">
        <v>10856700</v>
      </c>
      <c r="AC16" s="12">
        <v>48.04</v>
      </c>
      <c r="AD16" s="2">
        <f t="shared" si="1"/>
        <v>1.2700000000000031</v>
      </c>
      <c r="AE16" s="148">
        <f t="shared" si="2"/>
        <v>3.0238044177568035E-2</v>
      </c>
    </row>
    <row r="17" spans="2:31" x14ac:dyDescent="0.25">
      <c r="B17" s="209" t="s">
        <v>116</v>
      </c>
      <c r="C17" s="209" t="s">
        <v>159</v>
      </c>
      <c r="D17" s="210" t="s">
        <v>158</v>
      </c>
      <c r="E17" s="212" t="s">
        <v>160</v>
      </c>
      <c r="F17" s="212" t="s">
        <v>65</v>
      </c>
      <c r="G17" s="250" t="s">
        <v>164</v>
      </c>
      <c r="H17" s="250" t="s">
        <v>90</v>
      </c>
      <c r="I17" s="250" t="s">
        <v>170</v>
      </c>
      <c r="W17" s="143">
        <v>42472</v>
      </c>
      <c r="X17" s="12">
        <v>46.83</v>
      </c>
      <c r="Y17" s="12">
        <v>47.26</v>
      </c>
      <c r="Z17" s="12">
        <v>46.52</v>
      </c>
      <c r="AA17" s="12">
        <v>46.63</v>
      </c>
      <c r="AB17" s="105">
        <v>8233800</v>
      </c>
      <c r="AC17" s="12">
        <v>46.63</v>
      </c>
      <c r="AD17" s="2">
        <f t="shared" si="1"/>
        <v>0.73999999999999488</v>
      </c>
      <c r="AE17" s="148">
        <f t="shared" si="2"/>
        <v>1.7185821697101034E-3</v>
      </c>
    </row>
    <row r="18" spans="2:31" x14ac:dyDescent="0.25">
      <c r="B18" s="211">
        <v>42405</v>
      </c>
      <c r="C18" s="12">
        <v>30</v>
      </c>
      <c r="D18" s="43">
        <v>41.95</v>
      </c>
      <c r="E18" s="43">
        <v>42.01</v>
      </c>
      <c r="F18" s="43">
        <f t="shared" ref="F18:F24" si="3">C18*(E18-D18)</f>
        <v>1.799999999999855</v>
      </c>
      <c r="G18" s="43">
        <f t="shared" ref="G18:G24" si="4">D18*C18</f>
        <v>1258.5</v>
      </c>
      <c r="H18" s="257">
        <f t="shared" ref="H18:H24" si="5">(E18-D18)/D18</f>
        <v>1.4302741358759277E-3</v>
      </c>
      <c r="I18" s="43"/>
      <c r="W18" s="143">
        <v>42471</v>
      </c>
      <c r="X18" s="12">
        <v>46.87</v>
      </c>
      <c r="Y18" s="12">
        <v>47.8</v>
      </c>
      <c r="Z18" s="12">
        <v>46.5</v>
      </c>
      <c r="AA18" s="12">
        <v>46.55</v>
      </c>
      <c r="AB18" s="105">
        <v>8866300</v>
      </c>
      <c r="AC18" s="12">
        <v>46.55</v>
      </c>
      <c r="AD18" s="2">
        <f t="shared" si="1"/>
        <v>1.2999999999999972</v>
      </c>
      <c r="AE18" s="148">
        <f t="shared" si="2"/>
        <v>5.6167638798876318E-3</v>
      </c>
    </row>
    <row r="19" spans="2:31" x14ac:dyDescent="0.25">
      <c r="B19" s="211">
        <v>42416</v>
      </c>
      <c r="C19" s="12">
        <v>30</v>
      </c>
      <c r="D19" s="43">
        <v>41.95</v>
      </c>
      <c r="E19" s="43">
        <v>44.58</v>
      </c>
      <c r="F19" s="43">
        <f t="shared" si="3"/>
        <v>78.899999999999864</v>
      </c>
      <c r="G19" s="43">
        <f t="shared" si="4"/>
        <v>1258.5</v>
      </c>
      <c r="H19" s="257">
        <f t="shared" si="5"/>
        <v>6.2693682955899763E-2</v>
      </c>
      <c r="I19" s="43"/>
      <c r="W19" s="143">
        <v>42468</v>
      </c>
      <c r="X19" s="12">
        <v>46.1</v>
      </c>
      <c r="Y19" s="12">
        <v>46.62</v>
      </c>
      <c r="Z19" s="12">
        <v>45.66</v>
      </c>
      <c r="AA19" s="12">
        <v>46.29</v>
      </c>
      <c r="AB19" s="105">
        <v>5837800</v>
      </c>
      <c r="AC19" s="12">
        <v>46.29</v>
      </c>
      <c r="AD19" s="2">
        <f t="shared" si="1"/>
        <v>0.96000000000000085</v>
      </c>
      <c r="AE19" s="148">
        <f t="shared" si="2"/>
        <v>1.0698689956331942E-2</v>
      </c>
    </row>
    <row r="20" spans="2:31" x14ac:dyDescent="0.25">
      <c r="B20" s="211">
        <v>42421</v>
      </c>
      <c r="C20" s="12">
        <v>30</v>
      </c>
      <c r="D20" s="43">
        <v>41.95</v>
      </c>
      <c r="E20" s="43">
        <v>46.72</v>
      </c>
      <c r="F20" s="43">
        <f t="shared" si="3"/>
        <v>143.09999999999988</v>
      </c>
      <c r="G20" s="43">
        <f t="shared" si="4"/>
        <v>1258.5</v>
      </c>
      <c r="H20" s="257">
        <f t="shared" si="5"/>
        <v>0.11370679380214531</v>
      </c>
      <c r="I20" s="43"/>
      <c r="W20" s="143">
        <v>42467</v>
      </c>
      <c r="X20" s="12">
        <v>47</v>
      </c>
      <c r="Y20" s="12">
        <v>47.19</v>
      </c>
      <c r="Z20" s="12">
        <v>45.41</v>
      </c>
      <c r="AA20" s="12">
        <v>45.8</v>
      </c>
      <c r="AB20" s="105">
        <v>10387000</v>
      </c>
      <c r="AC20" s="12">
        <v>45.8</v>
      </c>
      <c r="AD20" s="2">
        <f t="shared" si="1"/>
        <v>1.7800000000000011</v>
      </c>
      <c r="AE20" s="148">
        <f t="shared" si="2"/>
        <v>-2.9661016949152685E-2</v>
      </c>
    </row>
    <row r="21" spans="2:31" x14ac:dyDescent="0.25">
      <c r="B21" s="211">
        <v>42422</v>
      </c>
      <c r="C21" s="12">
        <v>30</v>
      </c>
      <c r="D21" s="43">
        <v>41.95</v>
      </c>
      <c r="E21" s="43">
        <v>48.82</v>
      </c>
      <c r="F21" s="43">
        <f t="shared" si="3"/>
        <v>206.09999999999991</v>
      </c>
      <c r="G21" s="43">
        <f t="shared" si="4"/>
        <v>1258.5</v>
      </c>
      <c r="H21" s="257">
        <f t="shared" si="5"/>
        <v>0.16376638855780684</v>
      </c>
      <c r="I21" s="43"/>
      <c r="W21" s="143">
        <v>42466</v>
      </c>
      <c r="X21" s="12">
        <v>47.22</v>
      </c>
      <c r="Y21" s="12">
        <v>47.32</v>
      </c>
      <c r="Z21" s="12">
        <v>46.85</v>
      </c>
      <c r="AA21" s="12">
        <v>47.2</v>
      </c>
      <c r="AB21" s="105">
        <v>5483200</v>
      </c>
      <c r="AC21" s="12">
        <v>47.2</v>
      </c>
      <c r="AD21" s="2">
        <f t="shared" si="1"/>
        <v>0.46999999999999886</v>
      </c>
      <c r="AE21" s="148">
        <f t="shared" si="2"/>
        <v>8.4817642069556776E-4</v>
      </c>
    </row>
    <row r="22" spans="2:31" x14ac:dyDescent="0.25">
      <c r="B22" s="211">
        <v>42438</v>
      </c>
      <c r="C22" s="12">
        <v>30</v>
      </c>
      <c r="D22" s="43">
        <v>41.95</v>
      </c>
      <c r="E22" s="43">
        <v>46.22</v>
      </c>
      <c r="F22" s="43">
        <f t="shared" si="3"/>
        <v>128.09999999999988</v>
      </c>
      <c r="G22" s="43">
        <f t="shared" si="4"/>
        <v>1258.5</v>
      </c>
      <c r="H22" s="257">
        <f t="shared" si="5"/>
        <v>0.10178784266984495</v>
      </c>
      <c r="I22" s="43"/>
      <c r="W22" s="143">
        <v>42465</v>
      </c>
      <c r="X22" s="12">
        <v>46.97</v>
      </c>
      <c r="Y22" s="12">
        <v>47.81</v>
      </c>
      <c r="Z22" s="12">
        <v>46.72</v>
      </c>
      <c r="AA22" s="12">
        <v>47.16</v>
      </c>
      <c r="AB22" s="105">
        <v>6475100</v>
      </c>
      <c r="AC22" s="12">
        <v>47.16</v>
      </c>
      <c r="AD22" s="2">
        <f t="shared" si="1"/>
        <v>1.0900000000000034</v>
      </c>
      <c r="AE22" s="148">
        <f t="shared" si="2"/>
        <v>2.1208907741243621E-4</v>
      </c>
    </row>
    <row r="23" spans="2:31" x14ac:dyDescent="0.25">
      <c r="B23" s="211">
        <v>42439</v>
      </c>
      <c r="C23" s="12">
        <v>30</v>
      </c>
      <c r="D23" s="43">
        <v>41.814999999999998</v>
      </c>
      <c r="E23" s="43">
        <v>47</v>
      </c>
      <c r="F23" s="43">
        <f t="shared" si="3"/>
        <v>155.55000000000007</v>
      </c>
      <c r="G23" s="43">
        <f t="shared" si="4"/>
        <v>1254.4499999999998</v>
      </c>
      <c r="H23" s="257">
        <f t="shared" si="5"/>
        <v>0.12399856510821482</v>
      </c>
      <c r="I23" s="43"/>
      <c r="W23" s="143">
        <v>42464</v>
      </c>
      <c r="X23" s="12">
        <v>47.11</v>
      </c>
      <c r="Y23" s="12">
        <v>48.32</v>
      </c>
      <c r="Z23" s="12">
        <v>46.76</v>
      </c>
      <c r="AA23" s="12">
        <v>47.15</v>
      </c>
      <c r="AB23" s="105">
        <v>7863200</v>
      </c>
      <c r="AC23" s="12">
        <v>47.15</v>
      </c>
      <c r="AD23" s="2">
        <f t="shared" si="1"/>
        <v>1.5600000000000023</v>
      </c>
      <c r="AE23" s="148">
        <f t="shared" si="2"/>
        <v>2.9780897681344065E-3</v>
      </c>
    </row>
    <row r="24" spans="2:31" x14ac:dyDescent="0.25">
      <c r="B24" s="211">
        <v>42444</v>
      </c>
      <c r="C24" s="12">
        <v>30</v>
      </c>
      <c r="D24" s="43">
        <v>41.814999999999998</v>
      </c>
      <c r="E24" s="43">
        <v>47.76</v>
      </c>
      <c r="F24" s="43">
        <f t="shared" si="3"/>
        <v>178.35000000000002</v>
      </c>
      <c r="G24" s="43">
        <f t="shared" si="4"/>
        <v>1254.4499999999998</v>
      </c>
      <c r="H24" s="257">
        <f t="shared" si="5"/>
        <v>0.14217386105464547</v>
      </c>
      <c r="I24" s="43"/>
      <c r="W24" s="143">
        <v>42461</v>
      </c>
      <c r="X24" s="12">
        <v>47.5</v>
      </c>
      <c r="Y24" s="12">
        <v>47.57</v>
      </c>
      <c r="Z24" s="12">
        <v>46.74</v>
      </c>
      <c r="AA24" s="12">
        <v>47.01</v>
      </c>
      <c r="AB24" s="105">
        <v>13898400</v>
      </c>
      <c r="AC24" s="12">
        <v>47.01</v>
      </c>
      <c r="AD24" s="2">
        <f t="shared" si="1"/>
        <v>0.82999999999999829</v>
      </c>
      <c r="AE24" s="148">
        <f t="shared" si="2"/>
        <v>-3.4305669679539852E-2</v>
      </c>
    </row>
    <row r="25" spans="2:31" x14ac:dyDescent="0.25">
      <c r="B25" s="211">
        <v>42445</v>
      </c>
      <c r="C25" s="12">
        <v>0</v>
      </c>
      <c r="D25" s="43"/>
      <c r="E25" s="43"/>
      <c r="F25" s="43">
        <v>205</v>
      </c>
      <c r="G25" s="43"/>
      <c r="H25" s="257"/>
      <c r="I25" s="43"/>
      <c r="W25" s="143">
        <v>42460</v>
      </c>
      <c r="X25" s="12">
        <v>49.37</v>
      </c>
      <c r="Y25" s="12">
        <v>49.74</v>
      </c>
      <c r="Z25" s="12">
        <v>48.66</v>
      </c>
      <c r="AA25" s="12">
        <v>48.68</v>
      </c>
      <c r="AB25" s="105">
        <v>6523900</v>
      </c>
      <c r="AC25" s="12">
        <v>48.68</v>
      </c>
      <c r="AD25" s="2">
        <f t="shared" si="1"/>
        <v>1.0800000000000054</v>
      </c>
      <c r="AE25" s="148">
        <f t="shared" si="2"/>
        <v>-1.3176565984188038E-2</v>
      </c>
    </row>
    <row r="26" spans="2:31" x14ac:dyDescent="0.25">
      <c r="B26" s="211">
        <v>42467</v>
      </c>
      <c r="C26" s="12">
        <v>50</v>
      </c>
      <c r="D26" s="43">
        <v>41.4</v>
      </c>
      <c r="E26" s="43">
        <v>46.29</v>
      </c>
      <c r="F26" s="43">
        <f t="shared" ref="F26:F31" si="6">C26*(E26-D26)</f>
        <v>244.50000000000003</v>
      </c>
      <c r="G26" s="43">
        <f t="shared" ref="G26:G31" si="7">D26*C26</f>
        <v>2070</v>
      </c>
      <c r="H26" s="257">
        <f t="shared" ref="H26:H31" si="8">(E26-D26)/D26</f>
        <v>0.11811594202898552</v>
      </c>
      <c r="I26" s="43"/>
      <c r="W26" s="143">
        <v>42459</v>
      </c>
      <c r="X26" s="12">
        <v>49.54</v>
      </c>
      <c r="Y26" s="12">
        <v>50.08</v>
      </c>
      <c r="Z26" s="12">
        <v>49.29</v>
      </c>
      <c r="AA26" s="12">
        <v>49.33</v>
      </c>
      <c r="AB26" s="105">
        <v>5756600</v>
      </c>
      <c r="AC26" s="12">
        <v>49.33</v>
      </c>
      <c r="AD26" s="2">
        <f t="shared" si="1"/>
        <v>0.78999999999999915</v>
      </c>
      <c r="AE26" s="148">
        <f t="shared" si="2"/>
        <v>4.0708324852432032E-3</v>
      </c>
    </row>
    <row r="27" spans="2:31" x14ac:dyDescent="0.25">
      <c r="B27" s="211">
        <v>42474</v>
      </c>
      <c r="C27" s="12">
        <v>50</v>
      </c>
      <c r="D27" s="43">
        <v>41.4</v>
      </c>
      <c r="E27" s="43">
        <v>48.49</v>
      </c>
      <c r="F27" s="43">
        <f t="shared" si="6"/>
        <v>354.50000000000017</v>
      </c>
      <c r="G27" s="43">
        <f t="shared" si="7"/>
        <v>2070</v>
      </c>
      <c r="H27" s="257">
        <f t="shared" si="8"/>
        <v>0.1712560386473431</v>
      </c>
      <c r="I27" s="43"/>
      <c r="W27" s="143">
        <v>42458</v>
      </c>
      <c r="X27" s="12">
        <v>48.1</v>
      </c>
      <c r="Y27" s="12">
        <v>49.18</v>
      </c>
      <c r="Z27" s="12">
        <v>48.03</v>
      </c>
      <c r="AA27" s="12">
        <v>49.13</v>
      </c>
      <c r="AB27" s="105">
        <v>7261600</v>
      </c>
      <c r="AC27" s="12">
        <v>49.13</v>
      </c>
      <c r="AD27" s="2">
        <f t="shared" si="1"/>
        <v>1.1499999999999986</v>
      </c>
      <c r="AE27" s="148">
        <f t="shared" si="2"/>
        <v>1.9294605809128562E-2</v>
      </c>
    </row>
    <row r="28" spans="2:31" x14ac:dyDescent="0.25">
      <c r="B28" s="211">
        <v>42482</v>
      </c>
      <c r="C28" s="12">
        <v>100</v>
      </c>
      <c r="D28" s="43">
        <v>42.524799999999999</v>
      </c>
      <c r="E28" s="43">
        <v>44.62</v>
      </c>
      <c r="F28" s="43">
        <f t="shared" si="6"/>
        <v>209.51999999999984</v>
      </c>
      <c r="G28" s="43">
        <f t="shared" si="7"/>
        <v>4252.4799999999996</v>
      </c>
      <c r="H28" s="257">
        <f t="shared" si="8"/>
        <v>4.9270072992700691E-2</v>
      </c>
      <c r="I28" s="43"/>
      <c r="W28" s="143">
        <v>42457</v>
      </c>
      <c r="X28" s="12">
        <v>47.9</v>
      </c>
      <c r="Y28" s="12">
        <v>48.51</v>
      </c>
      <c r="Z28" s="12">
        <v>47.77</v>
      </c>
      <c r="AA28" s="12">
        <v>48.2</v>
      </c>
      <c r="AB28" s="105">
        <v>5875600</v>
      </c>
      <c r="AC28" s="12">
        <v>48.2</v>
      </c>
      <c r="AD28" s="2">
        <f t="shared" si="1"/>
        <v>0.73999999999999488</v>
      </c>
      <c r="AE28" s="148">
        <f t="shared" si="2"/>
        <v>7.5250836120401843E-3</v>
      </c>
    </row>
    <row r="29" spans="2:31" x14ac:dyDescent="0.25">
      <c r="B29" s="211">
        <v>42486</v>
      </c>
      <c r="C29" s="12">
        <v>150</v>
      </c>
      <c r="D29" s="43">
        <v>42.766500000000001</v>
      </c>
      <c r="E29" s="43">
        <v>43.59</v>
      </c>
      <c r="F29" s="43">
        <f t="shared" si="6"/>
        <v>123.52500000000042</v>
      </c>
      <c r="G29" s="43">
        <f t="shared" si="7"/>
        <v>6414.9750000000004</v>
      </c>
      <c r="H29" s="257">
        <f t="shared" si="8"/>
        <v>1.9255725860194375E-2</v>
      </c>
      <c r="I29" s="43"/>
      <c r="W29" s="143">
        <v>42453</v>
      </c>
      <c r="X29" s="12">
        <v>48.48</v>
      </c>
      <c r="Y29" s="12">
        <v>48.56</v>
      </c>
      <c r="Z29" s="12">
        <v>47.36</v>
      </c>
      <c r="AA29" s="12">
        <v>47.84</v>
      </c>
      <c r="AB29" s="105">
        <v>9126500</v>
      </c>
      <c r="AC29" s="12">
        <v>47.84</v>
      </c>
      <c r="AD29" s="2">
        <f t="shared" si="1"/>
        <v>1.2000000000000028</v>
      </c>
      <c r="AE29" s="148">
        <f t="shared" si="2"/>
        <v>-2.1876916785933176E-2</v>
      </c>
    </row>
    <row r="30" spans="2:31" x14ac:dyDescent="0.25">
      <c r="B30" s="211">
        <v>42489</v>
      </c>
      <c r="C30" s="12">
        <v>200</v>
      </c>
      <c r="D30" s="43">
        <v>42.562399999999997</v>
      </c>
      <c r="E30" s="43">
        <v>41.67</v>
      </c>
      <c r="F30" s="43">
        <f t="shared" si="6"/>
        <v>-178.479999999999</v>
      </c>
      <c r="G30" s="43">
        <f t="shared" si="7"/>
        <v>8512.48</v>
      </c>
      <c r="H30" s="257">
        <f t="shared" si="8"/>
        <v>-2.0966862770896263E-2</v>
      </c>
      <c r="I30" s="43"/>
      <c r="W30" s="143">
        <v>42452</v>
      </c>
      <c r="X30" s="12">
        <v>49.59</v>
      </c>
      <c r="Y30" s="12">
        <v>49.73</v>
      </c>
      <c r="Z30" s="12">
        <v>48.6</v>
      </c>
      <c r="AA30" s="12">
        <v>48.91</v>
      </c>
      <c r="AB30" s="105">
        <v>8772600</v>
      </c>
      <c r="AC30" s="12">
        <v>48.91</v>
      </c>
      <c r="AD30" s="2">
        <f t="shared" si="1"/>
        <v>1.1299999999999955</v>
      </c>
      <c r="AE30" s="148">
        <f t="shared" si="2"/>
        <v>-9.7185665114396524E-3</v>
      </c>
    </row>
    <row r="31" spans="2:31" x14ac:dyDescent="0.25">
      <c r="B31" s="211">
        <v>42489</v>
      </c>
      <c r="C31" s="12">
        <v>250</v>
      </c>
      <c r="D31" s="43">
        <v>42.3279</v>
      </c>
      <c r="E31" s="43">
        <v>41.67</v>
      </c>
      <c r="F31" s="43">
        <f t="shared" si="6"/>
        <v>-164.47499999999948</v>
      </c>
      <c r="G31" s="43">
        <f t="shared" si="7"/>
        <v>10581.975</v>
      </c>
      <c r="H31" s="257">
        <f t="shared" si="8"/>
        <v>-1.5542939763134905E-2</v>
      </c>
      <c r="I31" s="43"/>
      <c r="W31" s="143">
        <v>42451</v>
      </c>
      <c r="X31" s="12">
        <v>48.71</v>
      </c>
      <c r="Y31" s="12">
        <v>49.74</v>
      </c>
      <c r="Z31" s="12">
        <v>48.2</v>
      </c>
      <c r="AA31" s="12">
        <v>49.39</v>
      </c>
      <c r="AB31" s="105">
        <v>13345800</v>
      </c>
      <c r="AC31" s="12">
        <v>49.39</v>
      </c>
      <c r="AD31" s="2">
        <f t="shared" si="1"/>
        <v>1.5399999999999991</v>
      </c>
      <c r="AE31" s="148">
        <f t="shared" si="2"/>
        <v>-1.4565043894652741E-2</v>
      </c>
    </row>
    <row r="32" spans="2:31" x14ac:dyDescent="0.25">
      <c r="B32" s="211"/>
      <c r="C32" s="12"/>
      <c r="D32" s="43"/>
      <c r="E32" s="43"/>
      <c r="F32" s="43"/>
      <c r="G32" s="43"/>
      <c r="H32" s="257"/>
      <c r="I32" s="43"/>
      <c r="W32" s="143">
        <v>42450</v>
      </c>
      <c r="X32" s="12">
        <v>50.04</v>
      </c>
      <c r="Y32" s="12">
        <v>50.5</v>
      </c>
      <c r="Z32" s="12">
        <v>49.94</v>
      </c>
      <c r="AA32" s="12">
        <v>50.12</v>
      </c>
      <c r="AB32" s="105">
        <v>7211900</v>
      </c>
      <c r="AC32" s="12">
        <v>50.12</v>
      </c>
      <c r="AD32" s="2">
        <f t="shared" si="1"/>
        <v>0.56000000000000227</v>
      </c>
      <c r="AE32" s="148">
        <f t="shared" si="2"/>
        <v>1.3986013986013734E-3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43">
        <v>42447</v>
      </c>
      <c r="X33" s="12">
        <v>48.67</v>
      </c>
      <c r="Y33" s="12">
        <v>50.3</v>
      </c>
      <c r="Z33" s="12">
        <v>48.58</v>
      </c>
      <c r="AA33" s="12">
        <v>50.05</v>
      </c>
      <c r="AB33" s="105">
        <v>12414000</v>
      </c>
      <c r="AC33" s="12">
        <v>50.05</v>
      </c>
      <c r="AD33" s="2">
        <f t="shared" si="1"/>
        <v>1.7199999999999989</v>
      </c>
      <c r="AE33" s="148">
        <f t="shared" si="2"/>
        <v>2.9411764705882248E-2</v>
      </c>
    </row>
    <row r="34" spans="2:31" x14ac:dyDescent="0.25">
      <c r="B34" s="211"/>
      <c r="C34" s="12"/>
      <c r="D34" s="43"/>
      <c r="E34" s="43"/>
      <c r="F34" s="43"/>
      <c r="G34" s="43"/>
      <c r="H34" s="257"/>
      <c r="I34" s="43"/>
      <c r="W34" s="143">
        <v>42446</v>
      </c>
      <c r="X34" s="12">
        <v>48.58</v>
      </c>
      <c r="Y34" s="12">
        <v>48.78</v>
      </c>
      <c r="Z34" s="12">
        <v>48.06</v>
      </c>
      <c r="AA34" s="12">
        <v>48.62</v>
      </c>
      <c r="AB34" s="105">
        <v>6574300</v>
      </c>
      <c r="AC34" s="12">
        <v>48.62</v>
      </c>
      <c r="AD34" s="2">
        <f t="shared" si="1"/>
        <v>0.71999999999999886</v>
      </c>
      <c r="AE34" s="148">
        <f t="shared" si="2"/>
        <v>-3.0756612671725136E-3</v>
      </c>
    </row>
    <row r="35" spans="2:31" x14ac:dyDescent="0.25">
      <c r="B35" s="211"/>
      <c r="C35" s="12"/>
      <c r="D35" s="43"/>
      <c r="E35" s="43"/>
      <c r="F35" s="43"/>
      <c r="G35" s="43"/>
      <c r="H35" s="257"/>
      <c r="I35" s="43"/>
      <c r="W35" s="143">
        <v>42445</v>
      </c>
      <c r="X35" s="12">
        <v>47.47</v>
      </c>
      <c r="Y35" s="12">
        <v>48.8</v>
      </c>
      <c r="Z35" s="12">
        <v>47.37</v>
      </c>
      <c r="AA35" s="12">
        <v>48.77</v>
      </c>
      <c r="AB35" s="105">
        <v>6369900</v>
      </c>
      <c r="AC35" s="12">
        <v>48.77</v>
      </c>
      <c r="AD35" s="2">
        <f t="shared" si="1"/>
        <v>1.4299999999999997</v>
      </c>
      <c r="AE35" s="148">
        <f t="shared" si="2"/>
        <v>2.114740368509227E-2</v>
      </c>
    </row>
    <row r="36" spans="2:31" x14ac:dyDescent="0.25">
      <c r="W36" s="143">
        <v>42444</v>
      </c>
      <c r="X36" s="12">
        <v>47.82</v>
      </c>
      <c r="Y36" s="12">
        <v>47.94</v>
      </c>
      <c r="Z36" s="12">
        <v>47.43</v>
      </c>
      <c r="AA36" s="12">
        <v>47.76</v>
      </c>
      <c r="AB36" s="105">
        <v>4749800</v>
      </c>
      <c r="AC36" s="12">
        <v>47.76</v>
      </c>
      <c r="AD36" s="2">
        <f t="shared" si="1"/>
        <v>0.50999999999999801</v>
      </c>
      <c r="AE36" s="148">
        <f t="shared" si="2"/>
        <v>-2.7145541866778755E-3</v>
      </c>
    </row>
    <row r="37" spans="2:31" x14ac:dyDescent="0.25">
      <c r="W37" s="143">
        <v>42443</v>
      </c>
      <c r="X37" s="12">
        <v>47.5</v>
      </c>
      <c r="Y37" s="12">
        <v>48.24</v>
      </c>
      <c r="Z37" s="12">
        <v>47.32</v>
      </c>
      <c r="AA37" s="12">
        <v>47.89</v>
      </c>
      <c r="AB37" s="105">
        <v>5751700</v>
      </c>
      <c r="AC37" s="12">
        <v>47.89</v>
      </c>
      <c r="AD37" s="2">
        <f t="shared" si="1"/>
        <v>0.92000000000000171</v>
      </c>
      <c r="AE37" s="148">
        <f t="shared" si="2"/>
        <v>4.1937513105474444E-3</v>
      </c>
    </row>
    <row r="38" spans="2:31" x14ac:dyDescent="0.25">
      <c r="W38" s="143">
        <v>42440</v>
      </c>
      <c r="X38" s="12">
        <v>47.47</v>
      </c>
      <c r="Y38" s="12">
        <v>48.07</v>
      </c>
      <c r="Z38" s="12">
        <v>47.28</v>
      </c>
      <c r="AA38" s="12">
        <v>47.69</v>
      </c>
      <c r="AB38" s="105">
        <v>6630100</v>
      </c>
      <c r="AC38" s="12">
        <v>47.69</v>
      </c>
      <c r="AD38" s="2">
        <f t="shared" si="1"/>
        <v>0.78999999999999915</v>
      </c>
      <c r="AE38" s="148">
        <f t="shared" si="2"/>
        <v>1.4680851063829659E-2</v>
      </c>
    </row>
    <row r="39" spans="2:31" x14ac:dyDescent="0.25">
      <c r="W39" s="143">
        <v>42439</v>
      </c>
      <c r="X39" s="12">
        <v>47</v>
      </c>
      <c r="Y39" s="12">
        <v>47.49</v>
      </c>
      <c r="Z39" s="12">
        <v>46.28</v>
      </c>
      <c r="AA39" s="12">
        <v>47</v>
      </c>
      <c r="AB39" s="105">
        <v>8293400</v>
      </c>
      <c r="AC39" s="12">
        <v>47</v>
      </c>
      <c r="AD39" s="2">
        <f t="shared" si="1"/>
        <v>1.2100000000000009</v>
      </c>
      <c r="AE39" s="148">
        <f t="shared" si="2"/>
        <v>5.5626872058194277E-3</v>
      </c>
    </row>
    <row r="40" spans="2:31" ht="20.25" thickBot="1" x14ac:dyDescent="0.35">
      <c r="O40" s="427" t="s">
        <v>78</v>
      </c>
      <c r="P40" s="427"/>
      <c r="T40" s="101" t="s">
        <v>115</v>
      </c>
      <c r="W40" s="143">
        <v>42438</v>
      </c>
      <c r="X40" s="12">
        <v>46.31</v>
      </c>
      <c r="Y40" s="12">
        <v>46.94</v>
      </c>
      <c r="Z40" s="12">
        <v>46.22</v>
      </c>
      <c r="AA40" s="12">
        <v>46.74</v>
      </c>
      <c r="AB40" s="105">
        <v>8448900</v>
      </c>
      <c r="AC40" s="12">
        <v>46.74</v>
      </c>
      <c r="AD40" s="2">
        <f t="shared" si="1"/>
        <v>0.71999999999999886</v>
      </c>
      <c r="AE40" s="148">
        <f t="shared" si="2"/>
        <v>1.1250540891388994E-2</v>
      </c>
    </row>
    <row r="41" spans="2:31" ht="15.75" thickTop="1" x14ac:dyDescent="0.25">
      <c r="O41" s="93">
        <v>1.1000000000000001</v>
      </c>
      <c r="P41" s="93">
        <f>O41*$Q$4</f>
        <v>47.212000000000003</v>
      </c>
      <c r="Q41" s="2"/>
      <c r="T41" s="138" t="s">
        <v>100</v>
      </c>
      <c r="U41" s="108">
        <v>42.17</v>
      </c>
      <c r="W41" s="143">
        <v>42437</v>
      </c>
      <c r="X41" s="12">
        <v>46.71</v>
      </c>
      <c r="Y41" s="12">
        <v>47.1</v>
      </c>
      <c r="Z41" s="12">
        <v>46.01</v>
      </c>
      <c r="AA41" s="12">
        <v>46.22</v>
      </c>
      <c r="AB41" s="105">
        <v>13501300</v>
      </c>
      <c r="AC41" s="12">
        <v>46.22</v>
      </c>
      <c r="AD41" s="2">
        <f t="shared" si="1"/>
        <v>1.0900000000000034</v>
      </c>
      <c r="AE41" s="148">
        <f t="shared" si="2"/>
        <v>-4.484397602810497E-2</v>
      </c>
    </row>
    <row r="42" spans="2:31" x14ac:dyDescent="0.25">
      <c r="O42" s="93">
        <v>1.0900000000000001</v>
      </c>
      <c r="P42" s="93">
        <f t="shared" ref="P42:P61" si="9">O42*$Q$4</f>
        <v>46.782800000000009</v>
      </c>
      <c r="Q42" s="2"/>
      <c r="T42" s="103" t="s">
        <v>101</v>
      </c>
      <c r="U42" s="98">
        <v>42.92</v>
      </c>
      <c r="W42" s="143">
        <v>42436</v>
      </c>
      <c r="X42" s="12">
        <v>48.24</v>
      </c>
      <c r="Y42" s="12">
        <v>48.48</v>
      </c>
      <c r="Z42" s="12">
        <v>47.85</v>
      </c>
      <c r="AA42" s="12">
        <v>48.39</v>
      </c>
      <c r="AB42" s="105">
        <v>7922300</v>
      </c>
      <c r="AC42" s="12">
        <v>48.39</v>
      </c>
      <c r="AD42" s="2">
        <f t="shared" si="1"/>
        <v>0.62999999999999545</v>
      </c>
      <c r="AE42" s="148">
        <f t="shared" si="2"/>
        <v>-5.7530306143415144E-3</v>
      </c>
    </row>
    <row r="43" spans="2:31" x14ac:dyDescent="0.25">
      <c r="O43" s="93">
        <v>1.08</v>
      </c>
      <c r="P43" s="93">
        <f t="shared" si="9"/>
        <v>46.353600000000007</v>
      </c>
      <c r="Q43" s="2"/>
      <c r="T43" s="103" t="s">
        <v>102</v>
      </c>
      <c r="U43" s="98" t="s">
        <v>394</v>
      </c>
      <c r="W43" s="143">
        <v>42433</v>
      </c>
      <c r="X43" s="12">
        <v>49.06</v>
      </c>
      <c r="Y43" s="12">
        <v>49.1</v>
      </c>
      <c r="Z43" s="12">
        <v>48.47</v>
      </c>
      <c r="AA43" s="12">
        <v>48.67</v>
      </c>
      <c r="AB43" s="105">
        <v>8512300</v>
      </c>
      <c r="AC43" s="12">
        <v>48.67</v>
      </c>
      <c r="AD43" s="2">
        <f t="shared" si="1"/>
        <v>0.63000000000000256</v>
      </c>
      <c r="AE43" s="148">
        <f t="shared" si="2"/>
        <v>-2.4595203935232623E-3</v>
      </c>
    </row>
    <row r="44" spans="2:31" x14ac:dyDescent="0.25">
      <c r="O44" s="93">
        <v>1.07</v>
      </c>
      <c r="P44" s="93">
        <f t="shared" si="9"/>
        <v>45.924400000000006</v>
      </c>
      <c r="Q44" s="2"/>
      <c r="T44" s="103" t="s">
        <v>103</v>
      </c>
      <c r="U44" s="98" t="s">
        <v>395</v>
      </c>
      <c r="W44" s="143">
        <v>42432</v>
      </c>
      <c r="X44" s="12">
        <v>48.59</v>
      </c>
      <c r="Y44" s="12">
        <v>49.01</v>
      </c>
      <c r="Z44" s="12">
        <v>48.35</v>
      </c>
      <c r="AA44" s="12">
        <v>48.79</v>
      </c>
      <c r="AB44" s="105">
        <v>8835200</v>
      </c>
      <c r="AC44" s="12">
        <v>48.79</v>
      </c>
      <c r="AD44" s="2">
        <f t="shared" si="1"/>
        <v>0.65999999999999659</v>
      </c>
      <c r="AE44" s="148">
        <f t="shared" si="2"/>
        <v>4.9433573635426775E-3</v>
      </c>
    </row>
    <row r="45" spans="2:31" x14ac:dyDescent="0.25">
      <c r="O45" s="93">
        <v>1.06</v>
      </c>
      <c r="P45" s="93">
        <f t="shared" si="9"/>
        <v>45.495200000000004</v>
      </c>
      <c r="Q45" s="2"/>
      <c r="T45" s="103" t="s">
        <v>104</v>
      </c>
      <c r="U45" s="98">
        <v>62.57</v>
      </c>
      <c r="W45" s="143">
        <v>42431</v>
      </c>
      <c r="X45" s="12">
        <v>48.1</v>
      </c>
      <c r="Y45" s="12">
        <v>48.58</v>
      </c>
      <c r="Z45" s="12">
        <v>47.61</v>
      </c>
      <c r="AA45" s="12">
        <v>48.55</v>
      </c>
      <c r="AB45" s="105">
        <v>8922500</v>
      </c>
      <c r="AC45" s="12">
        <v>48.55</v>
      </c>
      <c r="AD45" s="2">
        <f t="shared" si="1"/>
        <v>0.96999999999999886</v>
      </c>
      <c r="AE45" s="148">
        <f t="shared" si="2"/>
        <v>-7.1574642126789323E-3</v>
      </c>
    </row>
    <row r="46" spans="2:31" x14ac:dyDescent="0.25">
      <c r="O46" s="93">
        <v>1.05</v>
      </c>
      <c r="P46" s="93">
        <f t="shared" si="9"/>
        <v>45.066000000000003</v>
      </c>
      <c r="Q46" s="2"/>
      <c r="T46" s="103" t="s">
        <v>105</v>
      </c>
      <c r="U46" s="98">
        <v>1.0863499999999999</v>
      </c>
      <c r="W46" s="143">
        <v>42430</v>
      </c>
      <c r="X46" s="12">
        <v>48.73</v>
      </c>
      <c r="Y46" s="12">
        <v>49.25</v>
      </c>
      <c r="Z46" s="12">
        <v>48.42</v>
      </c>
      <c r="AA46" s="12">
        <v>48.9</v>
      </c>
      <c r="AB46" s="105">
        <v>7845300</v>
      </c>
      <c r="AC46" s="12">
        <v>48.9</v>
      </c>
      <c r="AD46" s="2">
        <f t="shared" si="1"/>
        <v>0.82999999999999829</v>
      </c>
      <c r="AE46" s="148">
        <f t="shared" si="2"/>
        <v>1.3681592039801016E-2</v>
      </c>
    </row>
    <row r="47" spans="2:31" x14ac:dyDescent="0.25">
      <c r="O47" s="93">
        <v>1.04</v>
      </c>
      <c r="P47" s="93">
        <f t="shared" si="9"/>
        <v>44.636800000000001</v>
      </c>
      <c r="Q47" s="2"/>
      <c r="T47" s="103" t="s">
        <v>125</v>
      </c>
      <c r="U47" s="98" t="s">
        <v>254</v>
      </c>
      <c r="W47" s="143">
        <v>42429</v>
      </c>
      <c r="X47" s="12">
        <v>47.75</v>
      </c>
      <c r="Y47" s="12">
        <v>48.8</v>
      </c>
      <c r="Z47" s="12">
        <v>47.4</v>
      </c>
      <c r="AA47" s="12">
        <v>48.24</v>
      </c>
      <c r="AB47" s="105">
        <v>7907200</v>
      </c>
      <c r="AC47" s="12">
        <v>48.24</v>
      </c>
      <c r="AD47" s="2">
        <f t="shared" si="1"/>
        <v>1.3999999999999986</v>
      </c>
      <c r="AE47" s="148">
        <f t="shared" si="2"/>
        <v>7.9398244880903857E-3</v>
      </c>
    </row>
    <row r="48" spans="2:31" x14ac:dyDescent="0.25">
      <c r="O48" s="93">
        <v>1.03</v>
      </c>
      <c r="P48" s="93">
        <f t="shared" si="9"/>
        <v>44.207600000000006</v>
      </c>
      <c r="Q48" s="2"/>
      <c r="T48" s="103"/>
      <c r="U48" s="98"/>
      <c r="W48" s="143">
        <v>42426</v>
      </c>
      <c r="X48" s="12">
        <v>49.35</v>
      </c>
      <c r="Y48" s="12">
        <v>49.45</v>
      </c>
      <c r="Z48" s="12">
        <v>47.7</v>
      </c>
      <c r="AA48" s="12">
        <v>47.86</v>
      </c>
      <c r="AB48" s="105">
        <v>12275400</v>
      </c>
      <c r="AC48" s="12">
        <v>47.86</v>
      </c>
      <c r="AD48" s="2">
        <f t="shared" si="1"/>
        <v>1.75</v>
      </c>
      <c r="AE48" s="148">
        <f t="shared" si="2"/>
        <v>-2.7235772357723675E-2</v>
      </c>
    </row>
    <row r="49" spans="15:31" x14ac:dyDescent="0.25">
      <c r="O49" s="93">
        <v>1.02</v>
      </c>
      <c r="P49" s="93">
        <f t="shared" si="9"/>
        <v>43.778400000000005</v>
      </c>
      <c r="Q49" s="2"/>
      <c r="T49" s="103" t="s">
        <v>107</v>
      </c>
      <c r="U49" s="98" t="s">
        <v>396</v>
      </c>
      <c r="W49" s="143">
        <v>42425</v>
      </c>
      <c r="X49" s="12">
        <v>49.08</v>
      </c>
      <c r="Y49" s="12">
        <v>49.45</v>
      </c>
      <c r="Z49" s="12">
        <v>48.67</v>
      </c>
      <c r="AA49" s="12">
        <v>49.2</v>
      </c>
      <c r="AB49" s="105">
        <v>7523200</v>
      </c>
      <c r="AC49" s="12">
        <v>49.2</v>
      </c>
      <c r="AD49" s="2">
        <f t="shared" si="1"/>
        <v>0.78000000000000114</v>
      </c>
      <c r="AE49" s="148">
        <f t="shared" si="2"/>
        <v>5.312627707396933E-3</v>
      </c>
    </row>
    <row r="50" spans="15:31" x14ac:dyDescent="0.25">
      <c r="O50" s="93">
        <v>1.01</v>
      </c>
      <c r="P50" s="93">
        <f t="shared" si="9"/>
        <v>43.349200000000003</v>
      </c>
      <c r="Q50" s="2"/>
      <c r="T50" s="103" t="s">
        <v>108</v>
      </c>
      <c r="U50" s="98" t="s">
        <v>218</v>
      </c>
      <c r="W50" s="143">
        <v>42424</v>
      </c>
      <c r="X50" s="12">
        <v>48.45</v>
      </c>
      <c r="Y50" s="12">
        <v>49.05</v>
      </c>
      <c r="Z50" s="12">
        <v>47.79</v>
      </c>
      <c r="AA50" s="12">
        <v>48.94</v>
      </c>
      <c r="AB50" s="105">
        <v>9035600</v>
      </c>
      <c r="AC50" s="12">
        <v>48.94</v>
      </c>
      <c r="AD50" s="2">
        <f t="shared" si="1"/>
        <v>1.259999999999998</v>
      </c>
      <c r="AE50" s="148">
        <f t="shared" si="2"/>
        <v>-2.0429009193068115E-4</v>
      </c>
    </row>
    <row r="51" spans="15:31" x14ac:dyDescent="0.25">
      <c r="O51" s="93">
        <v>1</v>
      </c>
      <c r="P51" s="93">
        <f t="shared" si="9"/>
        <v>42.92</v>
      </c>
      <c r="Q51" s="2"/>
      <c r="T51" s="103" t="s">
        <v>109</v>
      </c>
      <c r="U51" s="100">
        <v>14319492</v>
      </c>
      <c r="W51" s="143">
        <v>42423</v>
      </c>
      <c r="X51" s="12">
        <v>48.47</v>
      </c>
      <c r="Y51" s="12">
        <v>49.45</v>
      </c>
      <c r="Z51" s="12">
        <v>48.45</v>
      </c>
      <c r="AA51" s="12">
        <v>48.95</v>
      </c>
      <c r="AB51" s="105">
        <v>9388000</v>
      </c>
      <c r="AC51" s="12">
        <v>48.95</v>
      </c>
      <c r="AD51" s="2">
        <f t="shared" si="1"/>
        <v>1</v>
      </c>
      <c r="AE51" s="148">
        <f t="shared" si="2"/>
        <v>2.6628430970914163E-3</v>
      </c>
    </row>
    <row r="52" spans="15:31" x14ac:dyDescent="0.25">
      <c r="O52" s="93">
        <v>0.99</v>
      </c>
      <c r="P52" s="93">
        <f t="shared" si="9"/>
        <v>42.4908</v>
      </c>
      <c r="Q52" s="2"/>
      <c r="T52" s="103" t="s">
        <v>112</v>
      </c>
      <c r="U52" s="100">
        <v>9752550</v>
      </c>
      <c r="W52" s="143">
        <v>42422</v>
      </c>
      <c r="X52" s="12">
        <v>46.72</v>
      </c>
      <c r="Y52" s="12">
        <v>48.91</v>
      </c>
      <c r="Z52" s="12">
        <v>46.72</v>
      </c>
      <c r="AA52" s="12">
        <v>48.82</v>
      </c>
      <c r="AB52" s="105">
        <v>12741900</v>
      </c>
      <c r="AC52" s="12">
        <v>48.82</v>
      </c>
      <c r="AD52" s="2">
        <f t="shared" si="1"/>
        <v>2.1899999999999977</v>
      </c>
      <c r="AE52" s="148">
        <f t="shared" si="2"/>
        <v>4.4948630136986356E-2</v>
      </c>
    </row>
    <row r="53" spans="15:31" x14ac:dyDescent="0.25">
      <c r="O53" s="93">
        <v>0.98</v>
      </c>
      <c r="P53" s="93">
        <f t="shared" si="9"/>
        <v>42.061599999999999</v>
      </c>
      <c r="Q53" s="2"/>
      <c r="T53" s="103" t="s">
        <v>110</v>
      </c>
      <c r="U53" s="98" t="s">
        <v>397</v>
      </c>
      <c r="W53" s="143">
        <v>42419</v>
      </c>
      <c r="X53" s="12">
        <v>46.46</v>
      </c>
      <c r="Y53" s="12">
        <v>47.15</v>
      </c>
      <c r="Z53" s="12">
        <v>46.24</v>
      </c>
      <c r="AA53" s="12">
        <v>46.72</v>
      </c>
      <c r="AB53" s="105">
        <v>10572300</v>
      </c>
      <c r="AC53" s="12">
        <v>46.72</v>
      </c>
      <c r="AD53" s="2">
        <f t="shared" si="1"/>
        <v>0.90999999999999659</v>
      </c>
      <c r="AE53" s="148">
        <f t="shared" si="2"/>
        <v>5.5962117950925094E-3</v>
      </c>
    </row>
    <row r="54" spans="15:31" x14ac:dyDescent="0.25">
      <c r="O54" s="93">
        <v>0.97</v>
      </c>
      <c r="P54" s="93">
        <f t="shared" si="9"/>
        <v>41.632399999999997</v>
      </c>
      <c r="T54" s="103" t="s">
        <v>113</v>
      </c>
      <c r="U54" s="98">
        <v>7.62</v>
      </c>
      <c r="W54" s="143">
        <v>42418</v>
      </c>
      <c r="X54" s="12">
        <v>46.4</v>
      </c>
      <c r="Y54" s="12">
        <v>46.68</v>
      </c>
      <c r="Z54" s="12">
        <v>45.98</v>
      </c>
      <c r="AA54" s="12">
        <v>46.46</v>
      </c>
      <c r="AB54" s="105">
        <v>10915500</v>
      </c>
      <c r="AC54" s="12">
        <v>46.46</v>
      </c>
      <c r="AD54" s="2">
        <f t="shared" si="1"/>
        <v>0.70000000000000284</v>
      </c>
      <c r="AE54" s="148">
        <f t="shared" si="2"/>
        <v>7.8091106290671952E-3</v>
      </c>
    </row>
    <row r="55" spans="15:31" x14ac:dyDescent="0.25">
      <c r="O55" s="93">
        <v>0.96</v>
      </c>
      <c r="P55" s="93">
        <f t="shared" si="9"/>
        <v>41.203200000000002</v>
      </c>
      <c r="T55" s="103" t="s">
        <v>114</v>
      </c>
      <c r="U55" s="98">
        <v>5.63</v>
      </c>
      <c r="W55" s="143">
        <v>42417</v>
      </c>
      <c r="X55" s="12">
        <v>44.98</v>
      </c>
      <c r="Y55" s="12">
        <v>46.27</v>
      </c>
      <c r="Z55" s="12">
        <v>44.95</v>
      </c>
      <c r="AA55" s="12">
        <v>46.1</v>
      </c>
      <c r="AB55" s="105">
        <v>10328100</v>
      </c>
      <c r="AC55" s="12">
        <v>46.1</v>
      </c>
      <c r="AD55" s="2">
        <f t="shared" si="1"/>
        <v>1.3200000000000003</v>
      </c>
      <c r="AE55" s="148">
        <f t="shared" si="2"/>
        <v>3.4096007178106902E-2</v>
      </c>
    </row>
    <row r="56" spans="15:31" x14ac:dyDescent="0.25">
      <c r="O56" s="93">
        <v>0.95</v>
      </c>
      <c r="P56" s="93">
        <f t="shared" si="9"/>
        <v>40.774000000000001</v>
      </c>
      <c r="T56" s="103" t="s">
        <v>111</v>
      </c>
      <c r="U56" s="98" t="s">
        <v>296</v>
      </c>
      <c r="W56" s="143">
        <v>42416</v>
      </c>
      <c r="X56" s="12">
        <v>43.49</v>
      </c>
      <c r="Y56" s="12">
        <v>44.67</v>
      </c>
      <c r="Z56" s="12">
        <v>43.09</v>
      </c>
      <c r="AA56" s="12">
        <v>44.58</v>
      </c>
      <c r="AB56" s="105">
        <v>8095400</v>
      </c>
      <c r="AC56" s="12">
        <v>44.58</v>
      </c>
      <c r="AD56" s="2">
        <f t="shared" si="1"/>
        <v>1.5799999999999983</v>
      </c>
      <c r="AE56" s="148">
        <f t="shared" si="2"/>
        <v>3.6985345429169536E-2</v>
      </c>
    </row>
    <row r="57" spans="15:31" x14ac:dyDescent="0.25">
      <c r="O57" s="93">
        <v>0.94</v>
      </c>
      <c r="P57" s="93">
        <f t="shared" si="9"/>
        <v>40.344799999999999</v>
      </c>
      <c r="W57" s="143">
        <v>42412</v>
      </c>
      <c r="X57" s="12">
        <v>43</v>
      </c>
      <c r="Y57" s="12">
        <v>43.14</v>
      </c>
      <c r="Z57" s="12">
        <v>42.14</v>
      </c>
      <c r="AA57" s="12">
        <v>42.99</v>
      </c>
      <c r="AB57" s="105">
        <v>7552700</v>
      </c>
      <c r="AC57" s="12">
        <v>42.99</v>
      </c>
      <c r="AD57" s="2">
        <f t="shared" si="1"/>
        <v>1</v>
      </c>
      <c r="AE57" s="148" t="e">
        <f t="shared" si="2"/>
        <v>#DIV/0!</v>
      </c>
    </row>
    <row r="58" spans="15:31" x14ac:dyDescent="0.25">
      <c r="O58" s="93">
        <v>0.93</v>
      </c>
      <c r="P58" s="93">
        <f t="shared" si="9"/>
        <v>39.915600000000005</v>
      </c>
      <c r="W58" s="143">
        <v>42412</v>
      </c>
      <c r="X58" s="12" t="s">
        <v>206</v>
      </c>
      <c r="Y58" s="12"/>
      <c r="Z58" s="12"/>
      <c r="AA58" s="12"/>
      <c r="AB58" s="105"/>
      <c r="AC58" s="12"/>
      <c r="AD58" s="2">
        <f t="shared" si="1"/>
        <v>0</v>
      </c>
      <c r="AE58" s="148">
        <f t="shared" si="2"/>
        <v>-1</v>
      </c>
    </row>
    <row r="59" spans="15:31" x14ac:dyDescent="0.25">
      <c r="O59" s="93">
        <v>0.92</v>
      </c>
      <c r="P59" s="93">
        <f t="shared" si="9"/>
        <v>39.486400000000003</v>
      </c>
      <c r="W59" s="143">
        <v>42411</v>
      </c>
      <c r="X59" s="12">
        <v>42.62</v>
      </c>
      <c r="Y59" s="12">
        <v>43.52</v>
      </c>
      <c r="Z59" s="12">
        <v>42.14</v>
      </c>
      <c r="AA59" s="12">
        <v>42.7</v>
      </c>
      <c r="AB59" s="105">
        <v>10019500</v>
      </c>
      <c r="AC59" s="12">
        <v>42.57</v>
      </c>
      <c r="AD59" s="2">
        <f t="shared" si="1"/>
        <v>1.3800000000000026</v>
      </c>
      <c r="AE59" s="148">
        <f t="shared" si="2"/>
        <v>-1.2984001854857485E-2</v>
      </c>
    </row>
    <row r="60" spans="15:31" x14ac:dyDescent="0.25">
      <c r="O60" s="93">
        <v>0.91</v>
      </c>
      <c r="P60" s="93">
        <f t="shared" si="9"/>
        <v>39.057200000000002</v>
      </c>
      <c r="W60" s="143">
        <v>42410</v>
      </c>
      <c r="X60" s="12">
        <v>42.63</v>
      </c>
      <c r="Y60" s="12">
        <v>43.78</v>
      </c>
      <c r="Z60" s="12">
        <v>42.47</v>
      </c>
      <c r="AA60" s="12">
        <v>43.27</v>
      </c>
      <c r="AB60" s="105">
        <v>11356200</v>
      </c>
      <c r="AC60" s="12">
        <v>43.13</v>
      </c>
      <c r="AD60" s="2">
        <f t="shared" si="1"/>
        <v>1.3100000000000023</v>
      </c>
      <c r="AE60" s="148">
        <f t="shared" si="2"/>
        <v>3.0585424133811268E-2</v>
      </c>
    </row>
    <row r="61" spans="15:31" x14ac:dyDescent="0.25">
      <c r="O61" s="93">
        <v>0.9</v>
      </c>
      <c r="P61" s="93">
        <f t="shared" si="9"/>
        <v>38.628</v>
      </c>
      <c r="W61" s="143">
        <v>42409</v>
      </c>
      <c r="X61" s="12">
        <v>40.35</v>
      </c>
      <c r="Y61" s="12">
        <v>42.49</v>
      </c>
      <c r="Z61" s="12">
        <v>40.03</v>
      </c>
      <c r="AA61" s="12">
        <v>41.98</v>
      </c>
      <c r="AB61" s="105">
        <v>12082600</v>
      </c>
      <c r="AC61" s="12">
        <v>41.85</v>
      </c>
      <c r="AD61" s="2">
        <f t="shared" si="1"/>
        <v>2.4600000000000009</v>
      </c>
      <c r="AE61" s="148">
        <f t="shared" si="2"/>
        <v>2.9773622047244208E-2</v>
      </c>
    </row>
    <row r="62" spans="15:31" x14ac:dyDescent="0.25">
      <c r="W62" s="143">
        <v>42408</v>
      </c>
      <c r="X62" s="12">
        <v>41.31</v>
      </c>
      <c r="Y62" s="12">
        <v>41.6</v>
      </c>
      <c r="Z62" s="12">
        <v>40.049999999999997</v>
      </c>
      <c r="AA62" s="12">
        <v>40.770000000000003</v>
      </c>
      <c r="AB62" s="105">
        <v>15450900</v>
      </c>
      <c r="AC62" s="12">
        <v>40.64</v>
      </c>
      <c r="AD62" s="2">
        <f t="shared" si="1"/>
        <v>1.5500000000000043</v>
      </c>
      <c r="AE62" s="148">
        <f t="shared" si="2"/>
        <v>-2.9608404966571245E-2</v>
      </c>
    </row>
    <row r="63" spans="15:31" x14ac:dyDescent="0.25">
      <c r="W63" s="143">
        <v>42405</v>
      </c>
      <c r="X63" s="12">
        <v>44.14</v>
      </c>
      <c r="Y63" s="12">
        <v>44.55</v>
      </c>
      <c r="Z63" s="12">
        <v>41.67</v>
      </c>
      <c r="AA63" s="12">
        <v>42.01</v>
      </c>
      <c r="AB63" s="105">
        <v>14206000</v>
      </c>
      <c r="AC63" s="12">
        <v>41.88</v>
      </c>
      <c r="AD63" s="2">
        <f t="shared" si="1"/>
        <v>2.8799999999999955</v>
      </c>
      <c r="AE63" s="148">
        <f t="shared" si="2"/>
        <v>-4.6013667425968019E-2</v>
      </c>
    </row>
    <row r="64" spans="15:31" x14ac:dyDescent="0.25">
      <c r="W64" s="143">
        <v>42404</v>
      </c>
      <c r="X64" s="12">
        <v>43.78</v>
      </c>
      <c r="Y64" s="12">
        <v>44.37</v>
      </c>
      <c r="Z64" s="12">
        <v>43.36</v>
      </c>
      <c r="AA64" s="12">
        <v>44.04</v>
      </c>
      <c r="AB64" s="105">
        <v>9444000</v>
      </c>
      <c r="AC64" s="12">
        <v>43.9</v>
      </c>
      <c r="AD64" s="2">
        <f t="shared" si="1"/>
        <v>1.009999999999998</v>
      </c>
      <c r="AE64" s="148">
        <f t="shared" si="2"/>
        <v>5.4970224461750039E-3</v>
      </c>
    </row>
    <row r="65" spans="23:31" x14ac:dyDescent="0.25">
      <c r="W65" s="143">
        <v>42403</v>
      </c>
      <c r="X65" s="12">
        <v>43.97</v>
      </c>
      <c r="Y65" s="12">
        <v>44.15</v>
      </c>
      <c r="Z65" s="12">
        <v>42.11</v>
      </c>
      <c r="AA65" s="12">
        <v>43.8</v>
      </c>
      <c r="AB65" s="105">
        <v>10049100</v>
      </c>
      <c r="AC65" s="12">
        <v>43.66</v>
      </c>
      <c r="AD65" s="2">
        <f t="shared" si="1"/>
        <v>2.0399999999999991</v>
      </c>
      <c r="AE65" s="148">
        <f t="shared" si="2"/>
        <v>4.3708304577869672E-3</v>
      </c>
    </row>
    <row r="66" spans="23:31" x14ac:dyDescent="0.25">
      <c r="W66" s="143">
        <v>42402</v>
      </c>
      <c r="X66" s="12">
        <v>45.19</v>
      </c>
      <c r="Y66" s="12">
        <v>45.52</v>
      </c>
      <c r="Z66" s="12">
        <v>43.32</v>
      </c>
      <c r="AA66" s="12">
        <v>43.61</v>
      </c>
      <c r="AB66" s="105">
        <v>8994000</v>
      </c>
      <c r="AC66" s="12">
        <v>43.47</v>
      </c>
      <c r="AD66" s="2">
        <f t="shared" si="1"/>
        <v>2.2000000000000028</v>
      </c>
      <c r="AE66" s="148">
        <f t="shared" si="2"/>
        <v>-3.550033281562015E-2</v>
      </c>
    </row>
    <row r="67" spans="23:31" x14ac:dyDescent="0.25">
      <c r="W67" s="143">
        <v>42401</v>
      </c>
      <c r="X67" s="12">
        <v>44.73</v>
      </c>
      <c r="Y67" s="12">
        <v>45.58</v>
      </c>
      <c r="Z67" s="12">
        <v>44.01</v>
      </c>
      <c r="AA67" s="12">
        <v>45.21</v>
      </c>
      <c r="AB67" s="105">
        <v>8618200</v>
      </c>
      <c r="AC67" s="12">
        <v>45.07</v>
      </c>
      <c r="AD67" s="2">
        <f t="shared" ref="AD67" si="10">Y67-Z67</f>
        <v>1.5700000000000003</v>
      </c>
      <c r="AE67" s="148" t="e">
        <f>AC67/#REF!-1</f>
        <v>#REF!</v>
      </c>
    </row>
    <row r="68" spans="23:31" x14ac:dyDescent="0.25">
      <c r="W68" s="143">
        <v>42398</v>
      </c>
      <c r="X68" s="12">
        <v>43.14</v>
      </c>
      <c r="Y68" s="12">
        <v>44.34</v>
      </c>
      <c r="Z68" s="12">
        <v>42.42</v>
      </c>
      <c r="AA68" s="12">
        <v>44.29</v>
      </c>
      <c r="AB68" s="105">
        <v>12820100</v>
      </c>
      <c r="AC68" s="12">
        <v>44.15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25" priority="17">
      <formula>Q7&gt;0</formula>
    </cfRule>
    <cfRule type="expression" dxfId="12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123" priority="11">
      <formula>F22&gt;0</formula>
    </cfRule>
    <cfRule type="expression" dxfId="122" priority="12">
      <formula>F22&lt;0</formula>
    </cfRule>
  </conditionalFormatting>
  <conditionalFormatting sqref="F27:F35">
    <cfRule type="expression" dxfId="121" priority="7">
      <formula>F27&gt;0</formula>
    </cfRule>
    <cfRule type="expression" dxfId="120" priority="8">
      <formula>F27&lt;0</formula>
    </cfRule>
  </conditionalFormatting>
  <conditionalFormatting sqref="F27:F35">
    <cfRule type="expression" dxfId="119" priority="9">
      <formula>F27&gt;0</formula>
    </cfRule>
    <cfRule type="expression" dxfId="118" priority="10">
      <formula>F27&lt;0</formula>
    </cfRule>
  </conditionalFormatting>
  <conditionalFormatting sqref="H22:H35">
    <cfRule type="expression" dxfId="117" priority="5">
      <formula>H22&gt;0</formula>
    </cfRule>
    <cfRule type="expression" dxfId="116" priority="6">
      <formula>H22&lt;0</formula>
    </cfRule>
  </conditionalFormatting>
  <conditionalFormatting sqref="F18:F21">
    <cfRule type="expression" dxfId="115" priority="3">
      <formula>F18&gt;0</formula>
    </cfRule>
    <cfRule type="expression" dxfId="114" priority="4">
      <formula>F18&lt;0</formula>
    </cfRule>
  </conditionalFormatting>
  <conditionalFormatting sqref="H18:H21">
    <cfRule type="expression" dxfId="113" priority="1">
      <formula>H18&gt;0</formula>
    </cfRule>
    <cfRule type="expression" dxfId="112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63</v>
      </c>
      <c r="B2" s="1">
        <v>42226</v>
      </c>
      <c r="C2" s="7">
        <v>10</v>
      </c>
      <c r="D2" s="47">
        <v>113.72</v>
      </c>
      <c r="E2" s="47">
        <v>0</v>
      </c>
      <c r="F2" s="47">
        <f t="shared" ref="F2:F7" si="0">C2*D2</f>
        <v>1137.2</v>
      </c>
      <c r="G2" s="1">
        <v>42304</v>
      </c>
      <c r="H2" s="92">
        <v>30</v>
      </c>
      <c r="I2" s="47">
        <v>111.35</v>
      </c>
      <c r="J2" s="47">
        <v>0.06</v>
      </c>
      <c r="K2" s="47">
        <f>I2*H2-J2</f>
        <v>3340.44</v>
      </c>
      <c r="L2" t="s">
        <v>85</v>
      </c>
      <c r="O2" s="13" t="s">
        <v>57</v>
      </c>
      <c r="Q2">
        <f>C11-H11</f>
        <v>15</v>
      </c>
      <c r="T2" s="1" t="s">
        <v>313</v>
      </c>
      <c r="W2" s="143">
        <v>42493</v>
      </c>
      <c r="X2" s="12">
        <v>103.88</v>
      </c>
      <c r="Y2" s="12">
        <v>103.99</v>
      </c>
      <c r="Z2" s="12">
        <v>103.19</v>
      </c>
      <c r="AA2" s="12">
        <v>103.78</v>
      </c>
      <c r="AB2" s="105">
        <v>6218000</v>
      </c>
      <c r="AC2" s="12">
        <v>103.78</v>
      </c>
      <c r="AD2" s="2">
        <f>Y2-Z2</f>
        <v>0.79999999999999716</v>
      </c>
      <c r="AE2" s="148">
        <f>AC2/AC3-1</f>
        <v>-5.5576849367573455E-3</v>
      </c>
    </row>
    <row r="3" spans="1:31" x14ac:dyDescent="0.25">
      <c r="A3" s="26" t="s">
        <v>71</v>
      </c>
      <c r="B3" s="1">
        <v>42226</v>
      </c>
      <c r="C3" s="7">
        <v>5</v>
      </c>
      <c r="D3" s="47">
        <v>112.2</v>
      </c>
      <c r="E3" s="47">
        <v>0</v>
      </c>
      <c r="F3" s="47">
        <f t="shared" si="0"/>
        <v>561</v>
      </c>
      <c r="G3" s="1">
        <v>42416</v>
      </c>
      <c r="H3" s="92">
        <v>15</v>
      </c>
      <c r="I3" s="47">
        <v>92.85</v>
      </c>
      <c r="J3" s="47">
        <v>0.03</v>
      </c>
      <c r="K3" s="47">
        <f>I3*H3-J3</f>
        <v>1392.72</v>
      </c>
      <c r="O3" s="13" t="s">
        <v>58</v>
      </c>
      <c r="Q3" s="252">
        <f>IF(Q2=0, Q4, (F11-K11)/Q2)</f>
        <v>92.174000000000035</v>
      </c>
      <c r="T3" s="1"/>
      <c r="W3" s="143">
        <v>42492</v>
      </c>
      <c r="X3" s="12">
        <v>103.3</v>
      </c>
      <c r="Y3" s="12">
        <v>104.57</v>
      </c>
      <c r="Z3" s="12">
        <v>102.8</v>
      </c>
      <c r="AA3" s="12">
        <v>104.36</v>
      </c>
      <c r="AB3" s="105">
        <v>5271700</v>
      </c>
      <c r="AC3" s="12">
        <v>104.36</v>
      </c>
      <c r="AD3" s="2">
        <f t="shared" ref="AD3:AD66" si="1">Y3-Z3</f>
        <v>1.769999999999996</v>
      </c>
      <c r="AE3" s="148">
        <f t="shared" ref="AE3:AE66" si="2">AC3/AC4-1</f>
        <v>1.0652721286073863E-2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92">
        <v>10</v>
      </c>
      <c r="I4" s="47">
        <v>103.71</v>
      </c>
      <c r="J4" s="47">
        <v>0.02</v>
      </c>
      <c r="K4" s="47">
        <f>I4*H4-J4</f>
        <v>1037.08</v>
      </c>
      <c r="O4" s="13" t="s">
        <v>66</v>
      </c>
      <c r="Q4" s="59">
        <v>103.78</v>
      </c>
      <c r="T4" s="173"/>
      <c r="W4" s="143">
        <v>42489</v>
      </c>
      <c r="X4" s="12">
        <v>103.95</v>
      </c>
      <c r="Y4" s="12">
        <v>104.21</v>
      </c>
      <c r="Z4" s="12">
        <v>102.4</v>
      </c>
      <c r="AA4" s="12">
        <v>103.26</v>
      </c>
      <c r="AB4" s="105">
        <v>6954000</v>
      </c>
      <c r="AC4" s="12">
        <v>103.26</v>
      </c>
      <c r="AD4" s="2">
        <f t="shared" si="1"/>
        <v>1.8099999999999881</v>
      </c>
      <c r="AE4" s="148">
        <f t="shared" si="2"/>
        <v>-7.4017110448908463E-3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81"/>
      <c r="O5" s="13" t="s">
        <v>67</v>
      </c>
      <c r="Q5" s="3">
        <f>Q4*Q2</f>
        <v>1556.7</v>
      </c>
      <c r="W5" s="143">
        <v>42488</v>
      </c>
      <c r="X5" s="12">
        <v>104.54</v>
      </c>
      <c r="Y5" s="12">
        <v>105.49</v>
      </c>
      <c r="Z5" s="12">
        <v>103.8</v>
      </c>
      <c r="AA5" s="12">
        <v>104.03</v>
      </c>
      <c r="AB5" s="105">
        <v>5569800</v>
      </c>
      <c r="AC5" s="12">
        <v>104.03</v>
      </c>
      <c r="AD5" s="2">
        <f t="shared" si="1"/>
        <v>1.6899999999999977</v>
      </c>
      <c r="AE5" s="148">
        <f t="shared" si="2"/>
        <v>-1.1873100303951389E-2</v>
      </c>
    </row>
    <row r="6" spans="1:31" x14ac:dyDescent="0.25">
      <c r="B6" s="1">
        <v>42374</v>
      </c>
      <c r="C6" s="7">
        <v>25</v>
      </c>
      <c r="D6" s="47">
        <v>100.9</v>
      </c>
      <c r="E6" s="47">
        <v>0</v>
      </c>
      <c r="F6" s="47">
        <f t="shared" si="0"/>
        <v>2522.5</v>
      </c>
      <c r="H6" s="81"/>
      <c r="O6" s="13" t="s">
        <v>64</v>
      </c>
      <c r="Q6" s="2">
        <f>Q3*Q2</f>
        <v>1382.6100000000006</v>
      </c>
      <c r="W6" s="143">
        <v>42487</v>
      </c>
      <c r="X6" s="12">
        <v>105.19</v>
      </c>
      <c r="Y6" s="12">
        <v>105.6</v>
      </c>
      <c r="Z6" s="12">
        <v>104.76</v>
      </c>
      <c r="AA6" s="12">
        <v>105.28</v>
      </c>
      <c r="AB6" s="105">
        <v>5971600</v>
      </c>
      <c r="AC6" s="12">
        <v>105.28</v>
      </c>
      <c r="AD6" s="2">
        <f t="shared" si="1"/>
        <v>0.8399999999999892</v>
      </c>
      <c r="AE6" s="148">
        <f t="shared" si="2"/>
        <v>3.7181809514730269E-3</v>
      </c>
    </row>
    <row r="7" spans="1:31" ht="15.75" x14ac:dyDescent="0.25">
      <c r="B7" s="1">
        <v>42409</v>
      </c>
      <c r="C7" s="7">
        <v>15</v>
      </c>
      <c r="D7" s="47">
        <v>88.5</v>
      </c>
      <c r="E7" s="47">
        <v>0</v>
      </c>
      <c r="F7" s="47">
        <f t="shared" si="0"/>
        <v>1327.5</v>
      </c>
      <c r="H7" s="81"/>
      <c r="O7" s="13" t="s">
        <v>65</v>
      </c>
      <c r="Q7" s="2">
        <f>IF(Q2=0, K11+M11-F11,Q5-Q6)</f>
        <v>174.08999999999946</v>
      </c>
      <c r="R7" s="206"/>
      <c r="W7" s="143">
        <v>42486</v>
      </c>
      <c r="X7" s="12">
        <v>104.58</v>
      </c>
      <c r="Y7" s="12">
        <v>105.57</v>
      </c>
      <c r="Z7" s="12">
        <v>104.18</v>
      </c>
      <c r="AA7" s="12">
        <v>104.89</v>
      </c>
      <c r="AB7" s="105">
        <v>6436300</v>
      </c>
      <c r="AC7" s="12">
        <v>104.89</v>
      </c>
      <c r="AD7" s="2">
        <f t="shared" si="1"/>
        <v>1.3899999999999864</v>
      </c>
      <c r="AE7" s="148">
        <f t="shared" si="2"/>
        <v>3.0601510949603838E-3</v>
      </c>
    </row>
    <row r="8" spans="1:31" x14ac:dyDescent="0.25">
      <c r="C8" s="4"/>
      <c r="D8" s="3"/>
      <c r="E8" s="3"/>
      <c r="F8" s="3"/>
      <c r="H8" s="81"/>
      <c r="O8" s="13" t="s">
        <v>90</v>
      </c>
      <c r="Q8" s="148">
        <f>(Q4-Q3)/Q3</f>
        <v>0.12591403215657301</v>
      </c>
      <c r="W8" s="143">
        <v>42485</v>
      </c>
      <c r="X8" s="12">
        <v>103.5</v>
      </c>
      <c r="Y8" s="12">
        <v>104.62</v>
      </c>
      <c r="Z8" s="12">
        <v>103.35</v>
      </c>
      <c r="AA8" s="12">
        <v>104.57</v>
      </c>
      <c r="AB8" s="105">
        <v>6065300</v>
      </c>
      <c r="AC8" s="12">
        <v>104.57</v>
      </c>
      <c r="AD8" s="2">
        <f t="shared" si="1"/>
        <v>1.2700000000000102</v>
      </c>
      <c r="AE8" s="148">
        <f t="shared" si="2"/>
        <v>7.7093572323407855E-3</v>
      </c>
    </row>
    <row r="9" spans="1:31" x14ac:dyDescent="0.25">
      <c r="C9" s="4"/>
      <c r="D9" s="3"/>
      <c r="E9" s="3"/>
      <c r="F9" s="3"/>
      <c r="H9" s="81"/>
      <c r="W9" s="143">
        <v>42482</v>
      </c>
      <c r="X9" s="12">
        <v>103.06</v>
      </c>
      <c r="Y9" s="12">
        <v>103.99</v>
      </c>
      <c r="Z9" s="12">
        <v>102.93</v>
      </c>
      <c r="AA9" s="12">
        <v>103.77</v>
      </c>
      <c r="AB9" s="105">
        <v>5702200</v>
      </c>
      <c r="AC9" s="12">
        <v>103.77</v>
      </c>
      <c r="AD9" s="2">
        <f t="shared" si="1"/>
        <v>1.0599999999999881</v>
      </c>
      <c r="AE9" s="148">
        <f t="shared" si="2"/>
        <v>8.356816635895381E-3</v>
      </c>
    </row>
    <row r="10" spans="1:31" x14ac:dyDescent="0.25">
      <c r="W10" s="143">
        <v>42481</v>
      </c>
      <c r="X10" s="12">
        <v>103.36</v>
      </c>
      <c r="Y10" s="12">
        <v>104.12</v>
      </c>
      <c r="Z10" s="12">
        <v>102.65</v>
      </c>
      <c r="AA10" s="12">
        <v>102.91</v>
      </c>
      <c r="AB10" s="105">
        <v>6802600</v>
      </c>
      <c r="AC10" s="12">
        <v>102.91</v>
      </c>
      <c r="AD10" s="2">
        <f t="shared" si="1"/>
        <v>1.4699999999999989</v>
      </c>
      <c r="AE10" s="148">
        <f t="shared" si="2"/>
        <v>-3.4860075530163126E-3</v>
      </c>
    </row>
    <row r="11" spans="1:31" x14ac:dyDescent="0.25">
      <c r="A11" s="35" t="s">
        <v>81</v>
      </c>
      <c r="B11" s="16"/>
      <c r="C11" s="16">
        <f>SUM(C2:C8)</f>
        <v>70</v>
      </c>
      <c r="D11" s="21"/>
      <c r="E11" s="21"/>
      <c r="F11" s="21">
        <f>SUM(F2:F8)</f>
        <v>7152.85</v>
      </c>
      <c r="G11" s="16"/>
      <c r="H11" s="16">
        <f>SUM(H2:H5)</f>
        <v>55</v>
      </c>
      <c r="I11" s="21"/>
      <c r="J11" s="21"/>
      <c r="K11" s="21">
        <f>SUM(K2:K5)</f>
        <v>5770.24</v>
      </c>
      <c r="L11" s="16"/>
      <c r="M11" s="21">
        <f>SUM(M2:M5)</f>
        <v>0</v>
      </c>
      <c r="W11" s="143">
        <v>42480</v>
      </c>
      <c r="X11" s="12">
        <v>103.02</v>
      </c>
      <c r="Y11" s="12">
        <v>103.48</v>
      </c>
      <c r="Z11" s="12">
        <v>101.96</v>
      </c>
      <c r="AA11" s="12">
        <v>103.27</v>
      </c>
      <c r="AB11" s="105">
        <v>7676600</v>
      </c>
      <c r="AC11" s="12">
        <v>103.27</v>
      </c>
      <c r="AD11" s="2">
        <f t="shared" si="1"/>
        <v>1.5200000000000102</v>
      </c>
      <c r="AE11" s="148">
        <f t="shared" si="2"/>
        <v>6.1379579111457971E-3</v>
      </c>
    </row>
    <row r="12" spans="1:31" x14ac:dyDescent="0.25">
      <c r="W12" s="143">
        <v>42479</v>
      </c>
      <c r="X12" s="12">
        <v>102</v>
      </c>
      <c r="Y12" s="12">
        <v>103.64</v>
      </c>
      <c r="Z12" s="12">
        <v>101.93</v>
      </c>
      <c r="AA12" s="12">
        <v>102.64</v>
      </c>
      <c r="AB12" s="105">
        <v>10494900</v>
      </c>
      <c r="AC12" s="12">
        <v>102.64</v>
      </c>
      <c r="AD12" s="2">
        <f t="shared" si="1"/>
        <v>1.7099999999999937</v>
      </c>
      <c r="AE12" s="148">
        <f t="shared" si="2"/>
        <v>1.1430823807646817E-2</v>
      </c>
    </row>
    <row r="13" spans="1:31" x14ac:dyDescent="0.25">
      <c r="W13" s="143">
        <v>42478</v>
      </c>
      <c r="X13" s="12">
        <v>99.6</v>
      </c>
      <c r="Y13" s="12">
        <v>101.95</v>
      </c>
      <c r="Z13" s="12">
        <v>99.5</v>
      </c>
      <c r="AA13" s="12">
        <v>101.48</v>
      </c>
      <c r="AB13" s="105">
        <v>10650400</v>
      </c>
      <c r="AC13" s="12">
        <v>101.48</v>
      </c>
      <c r="AD13" s="2">
        <f t="shared" si="1"/>
        <v>2.4500000000000028</v>
      </c>
      <c r="AE13" s="148">
        <f t="shared" si="2"/>
        <v>2.9313317780707893E-2</v>
      </c>
    </row>
    <row r="14" spans="1:31" x14ac:dyDescent="0.25">
      <c r="W14" s="143">
        <v>42475</v>
      </c>
      <c r="X14" s="12">
        <v>98.5</v>
      </c>
      <c r="Y14" s="12">
        <v>98.89</v>
      </c>
      <c r="Z14" s="12">
        <v>98.18</v>
      </c>
      <c r="AA14" s="12">
        <v>98.59</v>
      </c>
      <c r="AB14" s="105">
        <v>6117100</v>
      </c>
      <c r="AC14" s="12">
        <v>98.59</v>
      </c>
      <c r="AD14" s="2">
        <f t="shared" si="1"/>
        <v>0.70999999999999375</v>
      </c>
      <c r="AE14" s="148">
        <f t="shared" si="2"/>
        <v>-4.0555611882786557E-4</v>
      </c>
    </row>
    <row r="15" spans="1:31" x14ac:dyDescent="0.25">
      <c r="W15" s="143">
        <v>42474</v>
      </c>
      <c r="X15" s="12">
        <v>99.79</v>
      </c>
      <c r="Y15" s="12">
        <v>99.87</v>
      </c>
      <c r="Z15" s="12">
        <v>98.26</v>
      </c>
      <c r="AA15" s="12">
        <v>98.63</v>
      </c>
      <c r="AB15" s="105">
        <v>6641900</v>
      </c>
      <c r="AC15" s="12">
        <v>98.63</v>
      </c>
      <c r="AD15" s="2">
        <f t="shared" si="1"/>
        <v>1.6099999999999994</v>
      </c>
      <c r="AE15" s="148">
        <f t="shared" si="2"/>
        <v>-8.5444310414154456E-3</v>
      </c>
    </row>
    <row r="16" spans="1:31" x14ac:dyDescent="0.25">
      <c r="W16" s="143">
        <v>42473</v>
      </c>
      <c r="X16" s="12">
        <v>98.03</v>
      </c>
      <c r="Y16" s="12">
        <v>99.81</v>
      </c>
      <c r="Z16" s="12">
        <v>97.96</v>
      </c>
      <c r="AA16" s="12">
        <v>99.48</v>
      </c>
      <c r="AB16" s="105">
        <v>7932100</v>
      </c>
      <c r="AC16" s="12">
        <v>99.48</v>
      </c>
      <c r="AD16" s="2">
        <f t="shared" si="1"/>
        <v>1.8500000000000085</v>
      </c>
      <c r="AE16" s="148">
        <f t="shared" si="2"/>
        <v>2.1879815100154243E-2</v>
      </c>
    </row>
    <row r="17" spans="2:31" x14ac:dyDescent="0.25">
      <c r="B17" s="209" t="s">
        <v>116</v>
      </c>
      <c r="C17" s="209" t="s">
        <v>159</v>
      </c>
      <c r="D17" s="210" t="s">
        <v>158</v>
      </c>
      <c r="E17" s="212" t="s">
        <v>160</v>
      </c>
      <c r="F17" s="212" t="s">
        <v>65</v>
      </c>
      <c r="G17" s="250" t="s">
        <v>164</v>
      </c>
      <c r="H17" s="250" t="s">
        <v>90</v>
      </c>
      <c r="I17" s="250" t="s">
        <v>170</v>
      </c>
      <c r="W17" s="143">
        <v>42472</v>
      </c>
      <c r="X17" s="12">
        <v>96.28</v>
      </c>
      <c r="Y17" s="12">
        <v>97.53</v>
      </c>
      <c r="Z17" s="12">
        <v>96.07</v>
      </c>
      <c r="AA17" s="12">
        <v>97.35</v>
      </c>
      <c r="AB17" s="105">
        <v>6213400</v>
      </c>
      <c r="AC17" s="12">
        <v>97.35</v>
      </c>
      <c r="AD17" s="2">
        <f t="shared" si="1"/>
        <v>1.460000000000008</v>
      </c>
      <c r="AE17" s="148">
        <f t="shared" si="2"/>
        <v>1.1218448114677537E-2</v>
      </c>
    </row>
    <row r="18" spans="2:31" x14ac:dyDescent="0.25">
      <c r="B18" s="211">
        <v>42373</v>
      </c>
      <c r="C18" s="12">
        <v>0</v>
      </c>
      <c r="D18" s="43">
        <v>0</v>
      </c>
      <c r="E18" s="43">
        <v>0</v>
      </c>
      <c r="F18" s="43">
        <v>37.590000000000003</v>
      </c>
      <c r="G18" s="43">
        <v>0</v>
      </c>
      <c r="H18" s="257"/>
      <c r="I18" s="43"/>
      <c r="W18" s="143">
        <v>42471</v>
      </c>
      <c r="X18" s="12">
        <v>96.93</v>
      </c>
      <c r="Y18" s="12">
        <v>97.64</v>
      </c>
      <c r="Z18" s="12">
        <v>96.2</v>
      </c>
      <c r="AA18" s="12">
        <v>96.27</v>
      </c>
      <c r="AB18" s="105">
        <v>5889000</v>
      </c>
      <c r="AC18" s="12">
        <v>96.27</v>
      </c>
      <c r="AD18" s="2">
        <f t="shared" si="1"/>
        <v>1.4399999999999977</v>
      </c>
      <c r="AE18" s="148">
        <f t="shared" si="2"/>
        <v>-1.5556938394524211E-3</v>
      </c>
    </row>
    <row r="19" spans="2:31" x14ac:dyDescent="0.25">
      <c r="B19" s="211">
        <v>42374</v>
      </c>
      <c r="C19" s="291">
        <v>25</v>
      </c>
      <c r="D19" s="263">
        <v>99.396000000000001</v>
      </c>
      <c r="E19" s="43">
        <v>100.9</v>
      </c>
      <c r="F19" s="43">
        <f>C19*(E19-D19)</f>
        <v>37.600000000000122</v>
      </c>
      <c r="G19" s="43">
        <f>D19*C19</f>
        <v>2484.9</v>
      </c>
      <c r="H19" s="257">
        <f>(E19-D19)/D19</f>
        <v>1.5131393617449444E-2</v>
      </c>
      <c r="I19" s="43"/>
      <c r="W19" s="143">
        <v>42468</v>
      </c>
      <c r="X19" s="12">
        <v>96.63</v>
      </c>
      <c r="Y19" s="12">
        <v>96.84</v>
      </c>
      <c r="Z19" s="12">
        <v>95.8</v>
      </c>
      <c r="AA19" s="12">
        <v>96.42</v>
      </c>
      <c r="AB19" s="105">
        <v>6968300</v>
      </c>
      <c r="AC19" s="12">
        <v>96.42</v>
      </c>
      <c r="AD19" s="2">
        <f t="shared" si="1"/>
        <v>1.0400000000000063</v>
      </c>
      <c r="AE19" s="148">
        <f t="shared" si="2"/>
        <v>2.7038269550749838E-3</v>
      </c>
    </row>
    <row r="20" spans="2:31" x14ac:dyDescent="0.25">
      <c r="B20" s="211">
        <v>42403</v>
      </c>
      <c r="C20" s="12">
        <v>25</v>
      </c>
      <c r="D20" s="43">
        <v>99.396000000000001</v>
      </c>
      <c r="E20" s="43">
        <v>95.14</v>
      </c>
      <c r="F20" s="43">
        <f t="shared" ref="F20:F27" si="3">C20*(E20-D20)</f>
        <v>-106.4</v>
      </c>
      <c r="G20" s="43">
        <f t="shared" ref="G20:G21" si="4">D20*C20</f>
        <v>2484.9</v>
      </c>
      <c r="H20" s="257">
        <f t="shared" ref="H20" si="5">(E20-D20)/D20</f>
        <v>-4.2818624491931266E-2</v>
      </c>
      <c r="I20" s="43"/>
      <c r="W20" s="143">
        <v>42467</v>
      </c>
      <c r="X20" s="12">
        <v>97.11</v>
      </c>
      <c r="Y20" s="12">
        <v>97.42</v>
      </c>
      <c r="Z20" s="12">
        <v>95.92</v>
      </c>
      <c r="AA20" s="12">
        <v>96.16</v>
      </c>
      <c r="AB20" s="105">
        <v>7502200</v>
      </c>
      <c r="AC20" s="12">
        <v>96.16</v>
      </c>
      <c r="AD20" s="2">
        <f t="shared" si="1"/>
        <v>1.5</v>
      </c>
      <c r="AE20" s="148">
        <f t="shared" si="2"/>
        <v>-1.3541239228559765E-2</v>
      </c>
    </row>
    <row r="21" spans="2:31" x14ac:dyDescent="0.25">
      <c r="B21" s="211">
        <v>42409</v>
      </c>
      <c r="C21" s="12">
        <v>40</v>
      </c>
      <c r="D21" s="43">
        <v>95.31</v>
      </c>
      <c r="E21" s="43">
        <v>92.12</v>
      </c>
      <c r="F21" s="43">
        <f t="shared" si="3"/>
        <v>-127.59999999999991</v>
      </c>
      <c r="G21" s="43">
        <f t="shared" si="4"/>
        <v>3812.4</v>
      </c>
      <c r="H21" s="257">
        <f t="shared" ref="H21:H27" si="6">(E21-D21)/D21</f>
        <v>-3.346973035358302E-2</v>
      </c>
      <c r="I21" s="43"/>
      <c r="W21" s="143">
        <v>42466</v>
      </c>
      <c r="X21" s="12">
        <v>96.96</v>
      </c>
      <c r="Y21" s="12">
        <v>97.63</v>
      </c>
      <c r="Z21" s="12">
        <v>96.83</v>
      </c>
      <c r="AA21" s="12">
        <v>97.48</v>
      </c>
      <c r="AB21" s="105">
        <v>6934400</v>
      </c>
      <c r="AC21" s="12">
        <v>97.48</v>
      </c>
      <c r="AD21" s="2">
        <f t="shared" si="1"/>
        <v>0.79999999999999716</v>
      </c>
      <c r="AE21" s="148">
        <f t="shared" si="2"/>
        <v>4.9484536082473607E-3</v>
      </c>
    </row>
    <row r="22" spans="2:31" x14ac:dyDescent="0.25">
      <c r="B22" s="211">
        <v>42416</v>
      </c>
      <c r="C22" s="291">
        <v>25</v>
      </c>
      <c r="D22" s="263">
        <v>96.787999999999997</v>
      </c>
      <c r="E22" s="43">
        <v>92.34</v>
      </c>
      <c r="F22" s="43">
        <f t="shared" si="3"/>
        <v>-111.19999999999983</v>
      </c>
      <c r="G22" s="43">
        <f t="shared" ref="G22:G27" si="7">D22*C22</f>
        <v>2419.6999999999998</v>
      </c>
      <c r="H22" s="257">
        <f t="shared" si="6"/>
        <v>-4.5956110261602609E-2</v>
      </c>
      <c r="I22" s="43"/>
      <c r="W22" s="143">
        <v>42465</v>
      </c>
      <c r="X22" s="12">
        <v>96.85</v>
      </c>
      <c r="Y22" s="12">
        <v>97.61</v>
      </c>
      <c r="Z22" s="12">
        <v>96.15</v>
      </c>
      <c r="AA22" s="12">
        <v>97</v>
      </c>
      <c r="AB22" s="105">
        <v>10769600</v>
      </c>
      <c r="AC22" s="12">
        <v>97</v>
      </c>
      <c r="AD22" s="2">
        <f t="shared" si="1"/>
        <v>1.4599999999999937</v>
      </c>
      <c r="AE22" s="148">
        <f t="shared" si="2"/>
        <v>-1.7024726388325973E-2</v>
      </c>
    </row>
    <row r="23" spans="2:31" x14ac:dyDescent="0.25">
      <c r="B23" s="211">
        <v>42421</v>
      </c>
      <c r="C23" s="12">
        <v>25</v>
      </c>
      <c r="D23" s="43">
        <v>96.787999999999997</v>
      </c>
      <c r="E23" s="43">
        <v>95.01</v>
      </c>
      <c r="F23" s="43">
        <f t="shared" si="3"/>
        <v>-44.44999999999979</v>
      </c>
      <c r="G23" s="43">
        <f t="shared" si="7"/>
        <v>2419.6999999999998</v>
      </c>
      <c r="H23" s="257">
        <f t="shared" si="6"/>
        <v>-1.8370045873455299E-2</v>
      </c>
      <c r="I23" s="43"/>
      <c r="W23" s="143">
        <v>42464</v>
      </c>
      <c r="X23" s="12">
        <v>99.3</v>
      </c>
      <c r="Y23" s="12">
        <v>99.44</v>
      </c>
      <c r="Z23" s="12">
        <v>98.58</v>
      </c>
      <c r="AA23" s="12">
        <v>98.68</v>
      </c>
      <c r="AB23" s="105">
        <v>5262400</v>
      </c>
      <c r="AC23" s="12">
        <v>98.68</v>
      </c>
      <c r="AD23" s="2">
        <f t="shared" si="1"/>
        <v>0.85999999999999943</v>
      </c>
      <c r="AE23" s="148">
        <f t="shared" si="2"/>
        <v>-3.9366104774400945E-3</v>
      </c>
    </row>
    <row r="24" spans="2:31" x14ac:dyDescent="0.25">
      <c r="B24" s="211">
        <v>42430</v>
      </c>
      <c r="C24" s="12">
        <v>25</v>
      </c>
      <c r="D24" s="43">
        <v>96.787999999999997</v>
      </c>
      <c r="E24" s="43">
        <v>97.65</v>
      </c>
      <c r="F24" s="43">
        <f t="shared" si="3"/>
        <v>21.550000000000225</v>
      </c>
      <c r="G24" s="43">
        <f t="shared" si="7"/>
        <v>2419.6999999999998</v>
      </c>
      <c r="H24" s="257">
        <f t="shared" si="6"/>
        <v>8.9060627350498918E-3</v>
      </c>
      <c r="I24" s="43"/>
      <c r="W24" s="143">
        <v>42461</v>
      </c>
      <c r="X24" s="12">
        <v>98.8</v>
      </c>
      <c r="Y24" s="12">
        <v>99.34</v>
      </c>
      <c r="Z24" s="12">
        <v>98.58</v>
      </c>
      <c r="AA24" s="12">
        <v>99.07</v>
      </c>
      <c r="AB24" s="105">
        <v>5869100</v>
      </c>
      <c r="AC24" s="12">
        <v>99.07</v>
      </c>
      <c r="AD24" s="2">
        <f t="shared" si="1"/>
        <v>0.76000000000000512</v>
      </c>
      <c r="AE24" s="148">
        <f t="shared" si="2"/>
        <v>-2.4166750578995533E-3</v>
      </c>
    </row>
    <row r="25" spans="2:31" x14ac:dyDescent="0.25">
      <c r="B25" s="211">
        <v>42448</v>
      </c>
      <c r="C25" s="12">
        <v>25</v>
      </c>
      <c r="D25" s="43">
        <v>96.787599999999998</v>
      </c>
      <c r="E25" s="43">
        <v>99.2</v>
      </c>
      <c r="F25" s="43">
        <f t="shared" si="3"/>
        <v>60.31000000000013</v>
      </c>
      <c r="G25" s="43">
        <f t="shared" si="7"/>
        <v>2419.69</v>
      </c>
      <c r="H25" s="257">
        <f t="shared" si="6"/>
        <v>2.4924680434270562E-2</v>
      </c>
      <c r="I25" s="43"/>
      <c r="W25" s="143">
        <v>42460</v>
      </c>
      <c r="X25" s="12">
        <v>99.01</v>
      </c>
      <c r="Y25" s="12">
        <v>100.37</v>
      </c>
      <c r="Z25" s="12">
        <v>99.01</v>
      </c>
      <c r="AA25" s="12">
        <v>99.31</v>
      </c>
      <c r="AB25" s="105">
        <v>6974000</v>
      </c>
      <c r="AC25" s="12">
        <v>99.31</v>
      </c>
      <c r="AD25" s="2">
        <f t="shared" si="1"/>
        <v>1.3599999999999994</v>
      </c>
      <c r="AE25" s="148">
        <f t="shared" si="2"/>
        <v>4.044080477201506E-3</v>
      </c>
    </row>
    <row r="26" spans="2:31" x14ac:dyDescent="0.25">
      <c r="B26" s="211">
        <v>42471</v>
      </c>
      <c r="C26" s="12">
        <v>25</v>
      </c>
      <c r="D26" s="43">
        <v>96.787599999999998</v>
      </c>
      <c r="E26" s="43">
        <v>96.27</v>
      </c>
      <c r="F26" s="43">
        <f t="shared" si="3"/>
        <v>-12.94000000000004</v>
      </c>
      <c r="G26" s="43">
        <f t="shared" si="7"/>
        <v>2419.69</v>
      </c>
      <c r="H26" s="257">
        <f t="shared" si="6"/>
        <v>-5.3477924858143155E-3</v>
      </c>
      <c r="I26" s="43"/>
      <c r="W26" s="143">
        <v>42459</v>
      </c>
      <c r="X26" s="12">
        <v>98.9</v>
      </c>
      <c r="Y26" s="12">
        <v>99.09</v>
      </c>
      <c r="Z26" s="12">
        <v>98.35</v>
      </c>
      <c r="AA26" s="12">
        <v>98.91</v>
      </c>
      <c r="AB26" s="105">
        <v>5649700</v>
      </c>
      <c r="AC26" s="12">
        <v>98.91</v>
      </c>
      <c r="AD26" s="2">
        <f t="shared" si="1"/>
        <v>0.74000000000000909</v>
      </c>
      <c r="AE26" s="148">
        <f t="shared" si="2"/>
        <v>7.640586797065918E-3</v>
      </c>
    </row>
    <row r="27" spans="2:31" x14ac:dyDescent="0.25">
      <c r="B27" s="211">
        <v>42482</v>
      </c>
      <c r="C27" s="12">
        <v>15</v>
      </c>
      <c r="D27" s="43">
        <v>92.174000000000007</v>
      </c>
      <c r="E27" s="43">
        <v>103.71</v>
      </c>
      <c r="F27" s="43">
        <f t="shared" si="3"/>
        <v>173.03999999999979</v>
      </c>
      <c r="G27" s="43">
        <f t="shared" si="7"/>
        <v>1382.6100000000001</v>
      </c>
      <c r="H27" s="257">
        <f t="shared" si="6"/>
        <v>0.12515459891075559</v>
      </c>
      <c r="I27" s="43"/>
      <c r="W27" s="143">
        <v>42458</v>
      </c>
      <c r="X27" s="12">
        <v>98</v>
      </c>
      <c r="Y27" s="12">
        <v>98.37</v>
      </c>
      <c r="Z27" s="12">
        <v>97.36</v>
      </c>
      <c r="AA27" s="12">
        <v>98.16</v>
      </c>
      <c r="AB27" s="105">
        <v>5124300</v>
      </c>
      <c r="AC27" s="12">
        <v>98.16</v>
      </c>
      <c r="AD27" s="2">
        <f t="shared" si="1"/>
        <v>1.0100000000000051</v>
      </c>
      <c r="AE27" s="148">
        <f t="shared" si="2"/>
        <v>7.1363033948412813E-4</v>
      </c>
    </row>
    <row r="28" spans="2:31" x14ac:dyDescent="0.25">
      <c r="B28" s="211"/>
      <c r="C28" s="12"/>
      <c r="D28" s="43"/>
      <c r="E28" s="43"/>
      <c r="F28" s="43"/>
      <c r="G28" s="43"/>
      <c r="H28" s="257"/>
      <c r="I28" s="43"/>
      <c r="W28" s="143">
        <v>42457</v>
      </c>
      <c r="X28" s="12">
        <v>97.5</v>
      </c>
      <c r="Y28" s="12">
        <v>98.46</v>
      </c>
      <c r="Z28" s="12">
        <v>97.45</v>
      </c>
      <c r="AA28" s="12">
        <v>98.09</v>
      </c>
      <c r="AB28" s="105">
        <v>5297100</v>
      </c>
      <c r="AC28" s="12">
        <v>98.09</v>
      </c>
      <c r="AD28" s="2">
        <f t="shared" si="1"/>
        <v>1.0099999999999909</v>
      </c>
      <c r="AE28" s="148">
        <f t="shared" si="2"/>
        <v>8.9487759720223714E-3</v>
      </c>
    </row>
    <row r="29" spans="2:31" x14ac:dyDescent="0.25">
      <c r="B29" s="211"/>
      <c r="C29" s="12"/>
      <c r="D29" s="43"/>
      <c r="E29" s="43"/>
      <c r="F29" s="43"/>
      <c r="G29" s="43"/>
      <c r="H29" s="257"/>
      <c r="I29" s="43"/>
      <c r="W29" s="143">
        <v>42453</v>
      </c>
      <c r="X29" s="12">
        <v>96.55</v>
      </c>
      <c r="Y29" s="12">
        <v>97.49</v>
      </c>
      <c r="Z29" s="12">
        <v>96.3</v>
      </c>
      <c r="AA29" s="12">
        <v>97.22</v>
      </c>
      <c r="AB29" s="105">
        <v>5547400</v>
      </c>
      <c r="AC29" s="12">
        <v>97.22</v>
      </c>
      <c r="AD29" s="2">
        <f t="shared" si="1"/>
        <v>1.1899999999999977</v>
      </c>
      <c r="AE29" s="148">
        <f t="shared" si="2"/>
        <v>4.0276773727150328E-3</v>
      </c>
    </row>
    <row r="30" spans="2:31" x14ac:dyDescent="0.25">
      <c r="B30" s="211"/>
      <c r="C30" s="12"/>
      <c r="D30" s="43"/>
      <c r="E30" s="43"/>
      <c r="F30" s="43"/>
      <c r="G30" s="43"/>
      <c r="H30" s="257"/>
      <c r="I30" s="43"/>
      <c r="W30" s="143">
        <v>42452</v>
      </c>
      <c r="X30" s="12">
        <v>97.72</v>
      </c>
      <c r="Y30" s="12">
        <v>97.85</v>
      </c>
      <c r="Z30" s="12">
        <v>96.75</v>
      </c>
      <c r="AA30" s="12">
        <v>96.83</v>
      </c>
      <c r="AB30" s="105">
        <v>5466600</v>
      </c>
      <c r="AC30" s="12">
        <v>96.83</v>
      </c>
      <c r="AD30" s="2">
        <f t="shared" si="1"/>
        <v>1.0999999999999943</v>
      </c>
      <c r="AE30" s="148">
        <f t="shared" si="2"/>
        <v>-7.6860012297601532E-3</v>
      </c>
    </row>
    <row r="31" spans="2:31" x14ac:dyDescent="0.25">
      <c r="B31" s="211"/>
      <c r="C31" s="12"/>
      <c r="D31" s="43"/>
      <c r="E31" s="43"/>
      <c r="F31" s="43"/>
      <c r="G31" s="43"/>
      <c r="H31" s="257"/>
      <c r="I31" s="43"/>
      <c r="W31" s="143">
        <v>42451</v>
      </c>
      <c r="X31" s="12">
        <v>97.59</v>
      </c>
      <c r="Y31" s="12">
        <v>98.32</v>
      </c>
      <c r="Z31" s="12">
        <v>97.44</v>
      </c>
      <c r="AA31" s="12">
        <v>97.58</v>
      </c>
      <c r="AB31" s="105">
        <v>6418700</v>
      </c>
      <c r="AC31" s="12">
        <v>97.58</v>
      </c>
      <c r="AD31" s="2">
        <f t="shared" si="1"/>
        <v>0.87999999999999545</v>
      </c>
      <c r="AE31" s="148">
        <f t="shared" si="2"/>
        <v>-8.9376396506194444E-3</v>
      </c>
    </row>
    <row r="32" spans="2:31" x14ac:dyDescent="0.25">
      <c r="B32" s="211"/>
      <c r="C32" s="12"/>
      <c r="D32" s="43"/>
      <c r="E32" s="43"/>
      <c r="F32" s="43"/>
      <c r="G32" s="43"/>
      <c r="H32" s="257"/>
      <c r="I32" s="43"/>
      <c r="W32" s="143">
        <v>42450</v>
      </c>
      <c r="X32" s="12">
        <v>98.92</v>
      </c>
      <c r="Y32" s="12">
        <v>99.12</v>
      </c>
      <c r="Z32" s="12">
        <v>97.7</v>
      </c>
      <c r="AA32" s="12">
        <v>98.46</v>
      </c>
      <c r="AB32" s="105">
        <v>7039800</v>
      </c>
      <c r="AC32" s="12">
        <v>98.46</v>
      </c>
      <c r="AD32" s="2">
        <f t="shared" si="1"/>
        <v>1.4200000000000017</v>
      </c>
      <c r="AE32" s="148">
        <f t="shared" si="2"/>
        <v>-7.4596774193549376E-3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43">
        <v>42447</v>
      </c>
      <c r="X33" s="12">
        <v>99.98</v>
      </c>
      <c r="Y33" s="12">
        <v>100.15</v>
      </c>
      <c r="Z33" s="12">
        <v>98.96</v>
      </c>
      <c r="AA33" s="12">
        <v>99.2</v>
      </c>
      <c r="AB33" s="105">
        <v>10073800</v>
      </c>
      <c r="AC33" s="12">
        <v>99.2</v>
      </c>
      <c r="AD33" s="2">
        <f t="shared" si="1"/>
        <v>1.1900000000000119</v>
      </c>
      <c r="AE33" s="148">
        <f t="shared" si="2"/>
        <v>-4.0160642570280514E-3</v>
      </c>
    </row>
    <row r="34" spans="2:31" x14ac:dyDescent="0.25">
      <c r="W34" s="143">
        <v>42446</v>
      </c>
      <c r="X34" s="12">
        <v>98.28</v>
      </c>
      <c r="Y34" s="12">
        <v>99.91</v>
      </c>
      <c r="Z34" s="12">
        <v>98.28</v>
      </c>
      <c r="AA34" s="12">
        <v>99.6</v>
      </c>
      <c r="AB34" s="105">
        <v>6372900</v>
      </c>
      <c r="AC34" s="12">
        <v>99.6</v>
      </c>
      <c r="AD34" s="2">
        <f t="shared" si="1"/>
        <v>1.6299999999999955</v>
      </c>
      <c r="AE34" s="148">
        <f t="shared" si="2"/>
        <v>1.1783827712312123E-2</v>
      </c>
    </row>
    <row r="35" spans="2:31" x14ac:dyDescent="0.25">
      <c r="W35" s="143">
        <v>42445</v>
      </c>
      <c r="X35" s="12">
        <v>98.16</v>
      </c>
      <c r="Y35" s="12">
        <v>99.08</v>
      </c>
      <c r="Z35" s="12">
        <v>97.47</v>
      </c>
      <c r="AA35" s="12">
        <v>98.44</v>
      </c>
      <c r="AB35" s="105">
        <v>5997600</v>
      </c>
      <c r="AC35" s="12">
        <v>98.44</v>
      </c>
      <c r="AD35" s="2">
        <f t="shared" si="1"/>
        <v>1.6099999999999994</v>
      </c>
      <c r="AE35" s="148">
        <f t="shared" si="2"/>
        <v>2.0358306188925646E-3</v>
      </c>
    </row>
    <row r="36" spans="2:31" x14ac:dyDescent="0.25">
      <c r="W36" s="143">
        <v>42444</v>
      </c>
      <c r="X36" s="12">
        <v>98.02</v>
      </c>
      <c r="Y36" s="12">
        <v>98.33</v>
      </c>
      <c r="Z36" s="12">
        <v>97.39</v>
      </c>
      <c r="AA36" s="12">
        <v>98.24</v>
      </c>
      <c r="AB36" s="105">
        <v>5895600</v>
      </c>
      <c r="AC36" s="12">
        <v>98.24</v>
      </c>
      <c r="AD36" s="2">
        <f t="shared" si="1"/>
        <v>0.93999999999999773</v>
      </c>
      <c r="AE36" s="148">
        <f t="shared" si="2"/>
        <v>-5.7686468980873151E-3</v>
      </c>
    </row>
    <row r="37" spans="2:31" x14ac:dyDescent="0.25">
      <c r="W37" s="143">
        <v>42443</v>
      </c>
      <c r="X37" s="12">
        <v>97.94</v>
      </c>
      <c r="Y37" s="12">
        <v>99.22</v>
      </c>
      <c r="Z37" s="12">
        <v>97.84</v>
      </c>
      <c r="AA37" s="12">
        <v>98.81</v>
      </c>
      <c r="AB37" s="105">
        <v>6157400</v>
      </c>
      <c r="AC37" s="12">
        <v>98.81</v>
      </c>
      <c r="AD37" s="2">
        <f t="shared" si="1"/>
        <v>1.3799999999999955</v>
      </c>
      <c r="AE37" s="148">
        <f t="shared" si="2"/>
        <v>8.8829895854605212E-3</v>
      </c>
    </row>
    <row r="38" spans="2:31" x14ac:dyDescent="0.25">
      <c r="W38" s="143">
        <v>42440</v>
      </c>
      <c r="X38" s="12">
        <v>97.57</v>
      </c>
      <c r="Y38" s="12">
        <v>98.35</v>
      </c>
      <c r="Z38" s="12">
        <v>97.54</v>
      </c>
      <c r="AA38" s="12">
        <v>97.94</v>
      </c>
      <c r="AB38" s="105">
        <v>5560600</v>
      </c>
      <c r="AC38" s="12">
        <v>97.94</v>
      </c>
      <c r="AD38" s="2">
        <f t="shared" si="1"/>
        <v>0.80999999999998806</v>
      </c>
      <c r="AE38" s="148">
        <f t="shared" si="2"/>
        <v>9.27452596867262E-3</v>
      </c>
    </row>
    <row r="39" spans="2:31" x14ac:dyDescent="0.25">
      <c r="W39" s="143">
        <v>42439</v>
      </c>
      <c r="X39" s="12">
        <v>97.94</v>
      </c>
      <c r="Y39" s="12">
        <v>98.42</v>
      </c>
      <c r="Z39" s="12">
        <v>95.87</v>
      </c>
      <c r="AA39" s="12">
        <v>97.04</v>
      </c>
      <c r="AB39" s="105">
        <v>5417500</v>
      </c>
      <c r="AC39" s="12">
        <v>97.04</v>
      </c>
      <c r="AD39" s="2">
        <f t="shared" si="1"/>
        <v>2.5499999999999972</v>
      </c>
      <c r="AE39" s="148">
        <f t="shared" si="2"/>
        <v>-6.3485562154412811E-3</v>
      </c>
    </row>
    <row r="40" spans="2:31" ht="20.25" thickBot="1" x14ac:dyDescent="0.35">
      <c r="O40" s="427" t="s">
        <v>78</v>
      </c>
      <c r="P40" s="427"/>
      <c r="T40" s="101" t="s">
        <v>115</v>
      </c>
      <c r="W40" s="143">
        <v>42438</v>
      </c>
      <c r="X40" s="12">
        <v>98</v>
      </c>
      <c r="Y40" s="12">
        <v>98.24</v>
      </c>
      <c r="Z40" s="12">
        <v>96.81</v>
      </c>
      <c r="AA40" s="12">
        <v>97.66</v>
      </c>
      <c r="AB40" s="105">
        <v>7009200</v>
      </c>
      <c r="AC40" s="12">
        <v>97.66</v>
      </c>
      <c r="AD40" s="2">
        <f t="shared" si="1"/>
        <v>1.4299999999999926</v>
      </c>
      <c r="AE40" s="148">
        <f t="shared" si="2"/>
        <v>-1.6356573297893195E-3</v>
      </c>
    </row>
    <row r="41" spans="2:31" ht="15.75" thickTop="1" x14ac:dyDescent="0.25">
      <c r="O41" s="93">
        <v>1.1000000000000001</v>
      </c>
      <c r="P41" s="93">
        <f>O41*$Q$4</f>
        <v>114.15800000000002</v>
      </c>
      <c r="Q41" s="2"/>
      <c r="T41" s="138" t="s">
        <v>100</v>
      </c>
      <c r="U41" s="108">
        <v>104.36</v>
      </c>
      <c r="W41" s="143">
        <v>42437</v>
      </c>
      <c r="X41" s="12">
        <v>98.93</v>
      </c>
      <c r="Y41" s="12">
        <v>98.98</v>
      </c>
      <c r="Z41" s="12">
        <v>97.6</v>
      </c>
      <c r="AA41" s="12">
        <v>97.82</v>
      </c>
      <c r="AB41" s="105">
        <v>6156700</v>
      </c>
      <c r="AC41" s="12">
        <v>97.82</v>
      </c>
      <c r="AD41" s="2">
        <f t="shared" si="1"/>
        <v>1.3800000000000097</v>
      </c>
      <c r="AE41" s="148">
        <f t="shared" si="2"/>
        <v>-1.5796357782473125E-2</v>
      </c>
    </row>
    <row r="42" spans="2:31" x14ac:dyDescent="0.25">
      <c r="O42" s="93">
        <v>1.0900000000000001</v>
      </c>
      <c r="P42" s="93">
        <f t="shared" ref="P42:P61" si="8">O42*$Q$4</f>
        <v>113.12020000000001</v>
      </c>
      <c r="Q42" s="2"/>
      <c r="T42" s="103" t="s">
        <v>101</v>
      </c>
      <c r="U42" s="98">
        <v>103.88</v>
      </c>
      <c r="W42" s="143">
        <v>42436</v>
      </c>
      <c r="X42" s="12">
        <v>98.57</v>
      </c>
      <c r="Y42" s="12">
        <v>99.71</v>
      </c>
      <c r="Z42" s="12">
        <v>98.48</v>
      </c>
      <c r="AA42" s="12">
        <v>99.39</v>
      </c>
      <c r="AB42" s="105">
        <v>7174200</v>
      </c>
      <c r="AC42" s="12">
        <v>99.39</v>
      </c>
      <c r="AD42" s="2">
        <f t="shared" si="1"/>
        <v>1.2299999999999898</v>
      </c>
      <c r="AE42" s="148">
        <f t="shared" si="2"/>
        <v>9.2404549147033777E-3</v>
      </c>
    </row>
    <row r="43" spans="2:31" x14ac:dyDescent="0.25">
      <c r="O43" s="93">
        <v>1.08</v>
      </c>
      <c r="P43" s="93">
        <f t="shared" si="8"/>
        <v>112.08240000000001</v>
      </c>
      <c r="Q43" s="2"/>
      <c r="T43" s="103" t="s">
        <v>102</v>
      </c>
      <c r="U43" s="98" t="s">
        <v>398</v>
      </c>
      <c r="W43" s="143">
        <v>42433</v>
      </c>
      <c r="X43" s="12">
        <v>99</v>
      </c>
      <c r="Y43" s="12">
        <v>99.21</v>
      </c>
      <c r="Z43" s="12">
        <v>97.9</v>
      </c>
      <c r="AA43" s="12">
        <v>98.48</v>
      </c>
      <c r="AB43" s="105">
        <v>6703000</v>
      </c>
      <c r="AC43" s="12">
        <v>98.48</v>
      </c>
      <c r="AD43" s="2">
        <f t="shared" si="1"/>
        <v>1.3099999999999881</v>
      </c>
      <c r="AE43" s="148">
        <f t="shared" si="2"/>
        <v>-3.4405990690142829E-3</v>
      </c>
    </row>
    <row r="44" spans="2:31" x14ac:dyDescent="0.25">
      <c r="O44" s="93">
        <v>1.07</v>
      </c>
      <c r="P44" s="93">
        <f t="shared" si="8"/>
        <v>111.0446</v>
      </c>
      <c r="Q44" s="2"/>
      <c r="T44" s="103" t="s">
        <v>103</v>
      </c>
      <c r="U44" s="98" t="s">
        <v>399</v>
      </c>
      <c r="W44" s="143">
        <v>42432</v>
      </c>
      <c r="X44" s="12">
        <v>97.79</v>
      </c>
      <c r="Y44" s="12">
        <v>98.84</v>
      </c>
      <c r="Z44" s="12">
        <v>96.89</v>
      </c>
      <c r="AA44" s="12">
        <v>98.82</v>
      </c>
      <c r="AB44" s="105">
        <v>8536100</v>
      </c>
      <c r="AC44" s="12">
        <v>98.82</v>
      </c>
      <c r="AD44" s="2">
        <f t="shared" si="1"/>
        <v>1.9500000000000028</v>
      </c>
      <c r="AE44" s="148">
        <f t="shared" si="2"/>
        <v>1.8762886597938122E-2</v>
      </c>
    </row>
    <row r="45" spans="2:31" x14ac:dyDescent="0.25">
      <c r="O45" s="93">
        <v>1.06</v>
      </c>
      <c r="P45" s="93">
        <f t="shared" si="8"/>
        <v>110.00680000000001</v>
      </c>
      <c r="Q45" s="2"/>
      <c r="T45" s="103" t="s">
        <v>104</v>
      </c>
      <c r="U45" s="98">
        <v>109.86</v>
      </c>
      <c r="W45" s="143">
        <v>42431</v>
      </c>
      <c r="X45" s="12">
        <v>97.67</v>
      </c>
      <c r="Y45" s="12">
        <v>97.83</v>
      </c>
      <c r="Z45" s="12">
        <v>96.41</v>
      </c>
      <c r="AA45" s="12">
        <v>97</v>
      </c>
      <c r="AB45" s="105">
        <v>6443600</v>
      </c>
      <c r="AC45" s="12">
        <v>97</v>
      </c>
      <c r="AD45" s="2">
        <f t="shared" si="1"/>
        <v>1.4200000000000017</v>
      </c>
      <c r="AE45" s="148">
        <f t="shared" si="2"/>
        <v>-6.6564260112648155E-3</v>
      </c>
    </row>
    <row r="46" spans="2:31" x14ac:dyDescent="0.25">
      <c r="O46" s="93">
        <v>1.05</v>
      </c>
      <c r="P46" s="93">
        <f t="shared" si="8"/>
        <v>108.96900000000001</v>
      </c>
      <c r="Q46" s="2"/>
      <c r="T46" s="103" t="s">
        <v>105</v>
      </c>
      <c r="U46" s="98">
        <v>1.4686999999999999</v>
      </c>
      <c r="W46" s="143">
        <v>42430</v>
      </c>
      <c r="X46" s="12">
        <v>95.9</v>
      </c>
      <c r="Y46" s="12">
        <v>97.66</v>
      </c>
      <c r="Z46" s="12">
        <v>95.53</v>
      </c>
      <c r="AA46" s="12">
        <v>97.65</v>
      </c>
      <c r="AB46" s="105">
        <v>7118000</v>
      </c>
      <c r="AC46" s="12">
        <v>97.65</v>
      </c>
      <c r="AD46" s="2">
        <f t="shared" si="1"/>
        <v>2.1299999999999955</v>
      </c>
      <c r="AE46" s="148">
        <f t="shared" si="2"/>
        <v>2.229899497487442E-2</v>
      </c>
    </row>
    <row r="47" spans="2:31" x14ac:dyDescent="0.25">
      <c r="O47" s="93">
        <v>1.04</v>
      </c>
      <c r="P47" s="93">
        <f t="shared" si="8"/>
        <v>107.9312</v>
      </c>
      <c r="Q47" s="2"/>
      <c r="T47" s="103" t="s">
        <v>106</v>
      </c>
      <c r="U47" s="98" t="s">
        <v>251</v>
      </c>
      <c r="W47" s="143">
        <v>42429</v>
      </c>
      <c r="X47" s="12">
        <v>95.31</v>
      </c>
      <c r="Y47" s="12">
        <v>96.29</v>
      </c>
      <c r="Z47" s="12">
        <v>95.23</v>
      </c>
      <c r="AA47" s="12">
        <v>95.52</v>
      </c>
      <c r="AB47" s="105">
        <v>6620200</v>
      </c>
      <c r="AC47" s="12">
        <v>95.52</v>
      </c>
      <c r="AD47" s="2">
        <f t="shared" si="1"/>
        <v>1.0600000000000023</v>
      </c>
      <c r="AE47" s="148">
        <f t="shared" si="2"/>
        <v>2.2033364809568301E-3</v>
      </c>
    </row>
    <row r="48" spans="2:31" x14ac:dyDescent="0.25">
      <c r="O48" s="93">
        <v>1.03</v>
      </c>
      <c r="P48" s="93">
        <f t="shared" si="8"/>
        <v>106.8934</v>
      </c>
      <c r="Q48" s="2"/>
      <c r="T48" s="103"/>
      <c r="U48" s="98"/>
      <c r="W48" s="143">
        <v>42426</v>
      </c>
      <c r="X48" s="12">
        <v>95.71</v>
      </c>
      <c r="Y48" s="12">
        <v>96.22</v>
      </c>
      <c r="Z48" s="12">
        <v>95.28</v>
      </c>
      <c r="AA48" s="12">
        <v>95.31</v>
      </c>
      <c r="AB48" s="105">
        <v>5264600</v>
      </c>
      <c r="AC48" s="12">
        <v>95.31</v>
      </c>
      <c r="AD48" s="2">
        <f t="shared" si="1"/>
        <v>0.93999999999999773</v>
      </c>
      <c r="AE48" s="148">
        <f t="shared" si="2"/>
        <v>-3.5546262415054874E-3</v>
      </c>
    </row>
    <row r="49" spans="15:31" x14ac:dyDescent="0.25">
      <c r="O49" s="93">
        <v>1.02</v>
      </c>
      <c r="P49" s="93">
        <f t="shared" si="8"/>
        <v>105.85560000000001</v>
      </c>
      <c r="Q49" s="2"/>
      <c r="T49" s="103" t="s">
        <v>107</v>
      </c>
      <c r="U49" s="98" t="s">
        <v>400</v>
      </c>
      <c r="W49" s="143">
        <v>42425</v>
      </c>
      <c r="X49" s="12">
        <v>95.92</v>
      </c>
      <c r="Y49" s="12">
        <v>95.95</v>
      </c>
      <c r="Z49" s="12">
        <v>94.35</v>
      </c>
      <c r="AA49" s="12">
        <v>95.65</v>
      </c>
      <c r="AB49" s="105">
        <v>4536900</v>
      </c>
      <c r="AC49" s="12">
        <v>95.65</v>
      </c>
      <c r="AD49" s="2">
        <f t="shared" si="1"/>
        <v>1.6000000000000085</v>
      </c>
      <c r="AE49" s="148">
        <f t="shared" si="2"/>
        <v>2.3053547102587224E-3</v>
      </c>
    </row>
    <row r="50" spans="15:31" x14ac:dyDescent="0.25">
      <c r="O50" s="93">
        <v>1.01</v>
      </c>
      <c r="P50" s="93">
        <f t="shared" si="8"/>
        <v>104.81780000000001</v>
      </c>
      <c r="Q50" s="2"/>
      <c r="T50" s="103" t="s">
        <v>108</v>
      </c>
      <c r="U50" s="98" t="s">
        <v>208</v>
      </c>
      <c r="W50" s="143">
        <v>42424</v>
      </c>
      <c r="X50" s="12">
        <v>94.65</v>
      </c>
      <c r="Y50" s="12">
        <v>95.75</v>
      </c>
      <c r="Z50" s="12">
        <v>93.23</v>
      </c>
      <c r="AA50" s="12">
        <v>95.43</v>
      </c>
      <c r="AB50" s="105">
        <v>6913000</v>
      </c>
      <c r="AC50" s="12">
        <v>95.43</v>
      </c>
      <c r="AD50" s="2">
        <f t="shared" si="1"/>
        <v>2.519999999999996</v>
      </c>
      <c r="AE50" s="148">
        <f t="shared" si="2"/>
        <v>5.2421891381859709E-4</v>
      </c>
    </row>
    <row r="51" spans="15:31" x14ac:dyDescent="0.25">
      <c r="O51" s="93">
        <v>1</v>
      </c>
      <c r="P51" s="93">
        <f t="shared" si="8"/>
        <v>103.78</v>
      </c>
      <c r="Q51" s="2"/>
      <c r="T51" s="103" t="s">
        <v>109</v>
      </c>
      <c r="U51" s="100">
        <v>6243299</v>
      </c>
      <c r="W51" s="143">
        <v>42423</v>
      </c>
      <c r="X51" s="12">
        <v>96.5</v>
      </c>
      <c r="Y51" s="12">
        <v>96.82</v>
      </c>
      <c r="Z51" s="12">
        <v>95.15</v>
      </c>
      <c r="AA51" s="12">
        <v>95.38</v>
      </c>
      <c r="AB51" s="105">
        <v>6181600</v>
      </c>
      <c r="AC51" s="12">
        <v>95.38</v>
      </c>
      <c r="AD51" s="2">
        <f t="shared" si="1"/>
        <v>1.6699999999999875</v>
      </c>
      <c r="AE51" s="148">
        <f t="shared" si="2"/>
        <v>-1.0272906506174184E-2</v>
      </c>
    </row>
    <row r="52" spans="15:31" x14ac:dyDescent="0.25">
      <c r="O52" s="93">
        <v>0.99</v>
      </c>
      <c r="P52" s="93">
        <f t="shared" si="8"/>
        <v>102.7422</v>
      </c>
      <c r="Q52" s="2"/>
      <c r="T52" s="103" t="s">
        <v>112</v>
      </c>
      <c r="U52" s="100">
        <v>7906370</v>
      </c>
      <c r="W52" s="143">
        <v>42422</v>
      </c>
      <c r="X52" s="12">
        <v>95.01</v>
      </c>
      <c r="Y52" s="12">
        <v>97</v>
      </c>
      <c r="Z52" s="12">
        <v>95.01</v>
      </c>
      <c r="AA52" s="12">
        <v>96.37</v>
      </c>
      <c r="AB52" s="105">
        <v>6932000</v>
      </c>
      <c r="AC52" s="12">
        <v>96.37</v>
      </c>
      <c r="AD52" s="2">
        <f t="shared" si="1"/>
        <v>1.9899999999999949</v>
      </c>
      <c r="AE52" s="148">
        <f t="shared" si="2"/>
        <v>1.4314282707083459E-2</v>
      </c>
    </row>
    <row r="53" spans="15:31" x14ac:dyDescent="0.25">
      <c r="O53" s="93">
        <v>0.98</v>
      </c>
      <c r="P53" s="93">
        <f t="shared" si="8"/>
        <v>101.70439999999999</v>
      </c>
      <c r="Q53" s="2"/>
      <c r="T53" s="103" t="s">
        <v>110</v>
      </c>
      <c r="U53" s="98" t="s">
        <v>401</v>
      </c>
      <c r="W53" s="143">
        <v>42419</v>
      </c>
      <c r="X53" s="12">
        <v>95.23</v>
      </c>
      <c r="Y53" s="12">
        <v>95.72</v>
      </c>
      <c r="Z53" s="12">
        <v>94.56</v>
      </c>
      <c r="AA53" s="12">
        <v>95.01</v>
      </c>
      <c r="AB53" s="105">
        <v>6664400</v>
      </c>
      <c r="AC53" s="12">
        <v>95.01</v>
      </c>
      <c r="AD53" s="2">
        <f t="shared" si="1"/>
        <v>1.1599999999999966</v>
      </c>
      <c r="AE53" s="148">
        <f t="shared" si="2"/>
        <v>-1.6812020594725308E-3</v>
      </c>
    </row>
    <row r="54" spans="15:31" x14ac:dyDescent="0.25">
      <c r="O54" s="93">
        <v>0.97</v>
      </c>
      <c r="P54" s="93">
        <f t="shared" si="8"/>
        <v>100.6666</v>
      </c>
      <c r="T54" s="103" t="s">
        <v>113</v>
      </c>
      <c r="U54" s="98">
        <v>19.39</v>
      </c>
      <c r="W54" s="143">
        <v>42418</v>
      </c>
      <c r="X54" s="12">
        <v>96.34</v>
      </c>
      <c r="Y54" s="12">
        <v>96.45</v>
      </c>
      <c r="Z54" s="12">
        <v>94.45</v>
      </c>
      <c r="AA54" s="12">
        <v>95.17</v>
      </c>
      <c r="AB54" s="105">
        <v>8727200</v>
      </c>
      <c r="AC54" s="12">
        <v>95.17</v>
      </c>
      <c r="AD54" s="2">
        <f t="shared" si="1"/>
        <v>2</v>
      </c>
      <c r="AE54" s="148">
        <f t="shared" si="2"/>
        <v>-3.4554973821989687E-3</v>
      </c>
    </row>
    <row r="55" spans="15:31" x14ac:dyDescent="0.25">
      <c r="O55" s="93">
        <v>0.96</v>
      </c>
      <c r="P55" s="93">
        <f t="shared" si="8"/>
        <v>99.628799999999998</v>
      </c>
      <c r="T55" s="103" t="s">
        <v>114</v>
      </c>
      <c r="U55" s="98">
        <v>5.35</v>
      </c>
      <c r="W55" s="143">
        <v>42417</v>
      </c>
      <c r="X55" s="12">
        <v>93.67</v>
      </c>
      <c r="Y55" s="12">
        <v>96.44</v>
      </c>
      <c r="Z55" s="12">
        <v>93.56</v>
      </c>
      <c r="AA55" s="12">
        <v>95.5</v>
      </c>
      <c r="AB55" s="105">
        <v>12288200</v>
      </c>
      <c r="AC55" s="12">
        <v>95.5</v>
      </c>
      <c r="AD55" s="2">
        <f t="shared" si="1"/>
        <v>2.8799999999999955</v>
      </c>
      <c r="AE55" s="148">
        <f t="shared" si="2"/>
        <v>2.7876439565170719E-2</v>
      </c>
    </row>
    <row r="56" spans="15:31" x14ac:dyDescent="0.25">
      <c r="O56" s="93">
        <v>0.95</v>
      </c>
      <c r="P56" s="93">
        <f t="shared" si="8"/>
        <v>98.590999999999994</v>
      </c>
      <c r="T56" s="103" t="s">
        <v>111</v>
      </c>
      <c r="U56" s="98" t="s">
        <v>297</v>
      </c>
      <c r="W56" s="143">
        <v>42416</v>
      </c>
      <c r="X56" s="12">
        <v>92.47</v>
      </c>
      <c r="Y56" s="12">
        <v>93.31</v>
      </c>
      <c r="Z56" s="12">
        <v>91.79</v>
      </c>
      <c r="AA56" s="12">
        <v>92.91</v>
      </c>
      <c r="AB56" s="105">
        <v>8965800</v>
      </c>
      <c r="AC56" s="12">
        <v>92.91</v>
      </c>
      <c r="AD56" s="2">
        <f t="shared" si="1"/>
        <v>1.519999999999996</v>
      </c>
      <c r="AE56" s="148">
        <f t="shared" si="2"/>
        <v>1.9308831596269727E-2</v>
      </c>
    </row>
    <row r="57" spans="15:31" x14ac:dyDescent="0.25">
      <c r="O57" s="93">
        <v>0.94</v>
      </c>
      <c r="P57" s="93">
        <f t="shared" si="8"/>
        <v>97.55319999999999</v>
      </c>
      <c r="W57" s="143">
        <v>42412</v>
      </c>
      <c r="X57" s="12">
        <v>91.52</v>
      </c>
      <c r="Y57" s="12">
        <v>91.59</v>
      </c>
      <c r="Z57" s="12">
        <v>89.61</v>
      </c>
      <c r="AA57" s="12">
        <v>91.15</v>
      </c>
      <c r="AB57" s="105">
        <v>10754700</v>
      </c>
      <c r="AC57" s="12">
        <v>91.15</v>
      </c>
      <c r="AD57" s="2">
        <f t="shared" si="1"/>
        <v>1.980000000000004</v>
      </c>
      <c r="AE57" s="148">
        <f t="shared" si="2"/>
        <v>9.3012955375928463E-3</v>
      </c>
    </row>
    <row r="58" spans="15:31" x14ac:dyDescent="0.25">
      <c r="O58" s="93">
        <v>0.93</v>
      </c>
      <c r="P58" s="93">
        <f t="shared" si="8"/>
        <v>96.5154</v>
      </c>
      <c r="W58" s="143">
        <v>42411</v>
      </c>
      <c r="X58" s="12">
        <v>87</v>
      </c>
      <c r="Y58" s="12">
        <v>91.06</v>
      </c>
      <c r="Z58" s="12">
        <v>86.96</v>
      </c>
      <c r="AA58" s="12">
        <v>90.31</v>
      </c>
      <c r="AB58" s="105">
        <v>17332300</v>
      </c>
      <c r="AC58" s="12">
        <v>90.31</v>
      </c>
      <c r="AD58" s="2">
        <f t="shared" si="1"/>
        <v>4.1000000000000085</v>
      </c>
      <c r="AE58" s="148">
        <f t="shared" si="2"/>
        <v>1.6432189082723703E-2</v>
      </c>
    </row>
    <row r="59" spans="15:31" x14ac:dyDescent="0.25">
      <c r="O59" s="93">
        <v>0.92</v>
      </c>
      <c r="P59" s="93">
        <f t="shared" si="8"/>
        <v>95.47760000000001</v>
      </c>
      <c r="W59" s="143">
        <v>42410</v>
      </c>
      <c r="X59" s="12">
        <v>88</v>
      </c>
      <c r="Y59" s="12">
        <v>90.03</v>
      </c>
      <c r="Z59" s="12">
        <v>86.25</v>
      </c>
      <c r="AA59" s="12">
        <v>88.85</v>
      </c>
      <c r="AB59" s="105">
        <v>32573500</v>
      </c>
      <c r="AC59" s="12">
        <v>88.85</v>
      </c>
      <c r="AD59" s="2">
        <f t="shared" si="1"/>
        <v>3.7800000000000011</v>
      </c>
      <c r="AE59" s="148">
        <f t="shared" si="2"/>
        <v>-3.758665511265169E-2</v>
      </c>
    </row>
    <row r="60" spans="15:31" x14ac:dyDescent="0.25">
      <c r="O60" s="93">
        <v>0.91</v>
      </c>
      <c r="P60" s="93">
        <f t="shared" si="8"/>
        <v>94.439800000000005</v>
      </c>
      <c r="W60" s="143">
        <v>42409</v>
      </c>
      <c r="X60" s="12">
        <v>90.15</v>
      </c>
      <c r="Y60" s="12">
        <v>93.2</v>
      </c>
      <c r="Z60" s="12">
        <v>89.04</v>
      </c>
      <c r="AA60" s="12">
        <v>92.32</v>
      </c>
      <c r="AB60" s="105">
        <v>15166900</v>
      </c>
      <c r="AC60" s="12">
        <v>92.32</v>
      </c>
      <c r="AD60" s="2">
        <f t="shared" si="1"/>
        <v>4.1599999999999966</v>
      </c>
      <c r="AE60" s="148">
        <f t="shared" si="2"/>
        <v>2.1710811984367862E-3</v>
      </c>
    </row>
    <row r="61" spans="15:31" x14ac:dyDescent="0.25">
      <c r="O61" s="93">
        <v>0.9</v>
      </c>
      <c r="P61" s="93">
        <f t="shared" si="8"/>
        <v>93.402000000000001</v>
      </c>
      <c r="W61" s="143">
        <v>42408</v>
      </c>
      <c r="X61" s="12">
        <v>92.56</v>
      </c>
      <c r="Y61" s="12">
        <v>92.96</v>
      </c>
      <c r="Z61" s="12">
        <v>89.51</v>
      </c>
      <c r="AA61" s="12">
        <v>92.12</v>
      </c>
      <c r="AB61" s="105">
        <v>13658400</v>
      </c>
      <c r="AC61" s="12">
        <v>92.12</v>
      </c>
      <c r="AD61" s="2">
        <f t="shared" si="1"/>
        <v>3.4499999999999886</v>
      </c>
      <c r="AE61" s="148">
        <f t="shared" si="2"/>
        <v>-1.8956336528221485E-2</v>
      </c>
    </row>
    <row r="62" spans="15:31" x14ac:dyDescent="0.25">
      <c r="W62" s="143">
        <v>42405</v>
      </c>
      <c r="X62" s="12">
        <v>95.32</v>
      </c>
      <c r="Y62" s="12">
        <v>95.39</v>
      </c>
      <c r="Z62" s="12">
        <v>93.47</v>
      </c>
      <c r="AA62" s="12">
        <v>93.9</v>
      </c>
      <c r="AB62" s="105">
        <v>8823000</v>
      </c>
      <c r="AC62" s="12">
        <v>93.9</v>
      </c>
      <c r="AD62" s="2">
        <f t="shared" si="1"/>
        <v>1.9200000000000017</v>
      </c>
      <c r="AE62" s="148">
        <f t="shared" si="2"/>
        <v>-1.6032694121345448E-2</v>
      </c>
    </row>
    <row r="63" spans="15:31" x14ac:dyDescent="0.25">
      <c r="W63" s="143">
        <v>42404</v>
      </c>
      <c r="X63" s="12">
        <v>94.87</v>
      </c>
      <c r="Y63" s="12">
        <v>96.73</v>
      </c>
      <c r="Z63" s="12">
        <v>94.6</v>
      </c>
      <c r="AA63" s="12">
        <v>95.43</v>
      </c>
      <c r="AB63" s="105">
        <v>8207900</v>
      </c>
      <c r="AC63" s="12">
        <v>95.43</v>
      </c>
      <c r="AD63" s="2">
        <f t="shared" si="1"/>
        <v>2.1300000000000097</v>
      </c>
      <c r="AE63" s="148">
        <f t="shared" si="2"/>
        <v>3.0481395837713698E-3</v>
      </c>
    </row>
    <row r="64" spans="15:31" x14ac:dyDescent="0.25">
      <c r="W64" s="143">
        <v>42403</v>
      </c>
      <c r="X64" s="12">
        <v>94.1</v>
      </c>
      <c r="Y64" s="12">
        <v>95.41</v>
      </c>
      <c r="Z64" s="12">
        <v>92.42</v>
      </c>
      <c r="AA64" s="12">
        <v>95.14</v>
      </c>
      <c r="AB64" s="105">
        <v>10860700</v>
      </c>
      <c r="AC64" s="12">
        <v>95.14</v>
      </c>
      <c r="AD64" s="2">
        <f t="shared" si="1"/>
        <v>2.9899999999999949</v>
      </c>
      <c r="AE64" s="148">
        <f t="shared" si="2"/>
        <v>2.1692439862542878E-2</v>
      </c>
    </row>
    <row r="65" spans="23:31" x14ac:dyDescent="0.25">
      <c r="W65" s="143">
        <v>42402</v>
      </c>
      <c r="X65" s="12">
        <v>94</v>
      </c>
      <c r="Y65" s="12">
        <v>94.17</v>
      </c>
      <c r="Z65" s="12">
        <v>92.87</v>
      </c>
      <c r="AA65" s="12">
        <v>93.12</v>
      </c>
      <c r="AB65" s="105">
        <v>7101400</v>
      </c>
      <c r="AC65" s="12">
        <v>93.12</v>
      </c>
      <c r="AD65" s="2">
        <f t="shared" si="1"/>
        <v>1.2999999999999972</v>
      </c>
      <c r="AE65" s="148">
        <f t="shared" si="2"/>
        <v>-2.1334734629532282E-2</v>
      </c>
    </row>
    <row r="66" spans="23:31" x14ac:dyDescent="0.25">
      <c r="W66" s="143">
        <v>42401</v>
      </c>
      <c r="X66" s="12">
        <v>95.08</v>
      </c>
      <c r="Y66" s="12">
        <v>95.71</v>
      </c>
      <c r="Z66" s="12">
        <v>94.7</v>
      </c>
      <c r="AA66" s="12">
        <v>95.15</v>
      </c>
      <c r="AB66" s="105">
        <v>6994200</v>
      </c>
      <c r="AC66" s="12">
        <v>95.15</v>
      </c>
      <c r="AD66" s="2">
        <f t="shared" si="1"/>
        <v>1.0099999999999909</v>
      </c>
      <c r="AE66" s="148">
        <f t="shared" si="2"/>
        <v>-6.9922771863910604E-3</v>
      </c>
    </row>
    <row r="67" spans="23:31" x14ac:dyDescent="0.25">
      <c r="W67" s="143">
        <v>42398</v>
      </c>
      <c r="X67" s="12">
        <v>94.21</v>
      </c>
      <c r="Y67" s="12">
        <v>95.82</v>
      </c>
      <c r="Z67" s="12">
        <v>93.63</v>
      </c>
      <c r="AA67" s="12">
        <v>95.82</v>
      </c>
      <c r="AB67" s="105">
        <v>8071700</v>
      </c>
      <c r="AC67" s="12">
        <v>95.82</v>
      </c>
      <c r="AD67" s="2">
        <f t="shared" ref="AD67" si="9">Y67-Z67</f>
        <v>2.1899999999999977</v>
      </c>
      <c r="AE67" s="148" t="e">
        <f>AC67/#REF!-1</f>
        <v>#REF!</v>
      </c>
    </row>
    <row r="68" spans="23:31" x14ac:dyDescent="0.25">
      <c r="W68" s="143" t="s">
        <v>124</v>
      </c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#REF!/AC68-1</f>
        <v>#REF!</v>
      </c>
    </row>
    <row r="69" spans="23:31" x14ac:dyDescent="0.25">
      <c r="AD69" s="2">
        <f>Y68-Z68</f>
        <v>0</v>
      </c>
      <c r="AE69" s="148" t="e">
        <f>AC68/AC69-1</f>
        <v>#DIV/0!</v>
      </c>
    </row>
  </sheetData>
  <mergeCells count="1">
    <mergeCell ref="O40:P40"/>
  </mergeCells>
  <conditionalFormatting sqref="Q7">
    <cfRule type="expression" dxfId="111" priority="18">
      <formula>Q7&gt;0</formula>
    </cfRule>
    <cfRule type="expression" dxfId="110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109" priority="11">
      <formula>F18&gt;0</formula>
    </cfRule>
    <cfRule type="expression" dxfId="108" priority="12">
      <formula>F18&lt;0</formula>
    </cfRule>
  </conditionalFormatting>
  <conditionalFormatting sqref="F25:F33">
    <cfRule type="expression" dxfId="107" priority="7">
      <formula>F25&gt;0</formula>
    </cfRule>
    <cfRule type="expression" dxfId="106" priority="8">
      <formula>F25&lt;0</formula>
    </cfRule>
  </conditionalFormatting>
  <conditionalFormatting sqref="F25:F33">
    <cfRule type="expression" dxfId="105" priority="9">
      <formula>F25&gt;0</formula>
    </cfRule>
    <cfRule type="expression" dxfId="104" priority="10">
      <formula>F25&lt;0</formula>
    </cfRule>
  </conditionalFormatting>
  <conditionalFormatting sqref="H18 H23:H33">
    <cfRule type="expression" dxfId="103" priority="5">
      <formula>H18&gt;0</formula>
    </cfRule>
    <cfRule type="expression" dxfId="102" priority="6">
      <formula>H18&lt;0</formula>
    </cfRule>
  </conditionalFormatting>
  <conditionalFormatting sqref="F19:F22">
    <cfRule type="expression" dxfId="101" priority="3">
      <formula>F19&gt;0</formula>
    </cfRule>
    <cfRule type="expression" dxfId="100" priority="4">
      <formula>F19&lt;0</formula>
    </cfRule>
  </conditionalFormatting>
  <conditionalFormatting sqref="H19:H22">
    <cfRule type="expression" dxfId="99" priority="1">
      <formula>H19&gt;0</formula>
    </cfRule>
    <cfRule type="expression" dxfId="98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tabSelected="1" topLeftCell="E1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9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U1" s="94"/>
      <c r="W1" s="118" t="s">
        <v>116</v>
      </c>
      <c r="X1" s="118" t="s">
        <v>117</v>
      </c>
      <c r="Y1" s="118" t="s">
        <v>118</v>
      </c>
      <c r="Z1" s="118" t="s">
        <v>119</v>
      </c>
      <c r="AA1" s="118" t="s">
        <v>120</v>
      </c>
      <c r="AB1" s="118" t="s">
        <v>121</v>
      </c>
      <c r="AC1" s="118" t="s">
        <v>122</v>
      </c>
      <c r="AD1" s="103" t="s">
        <v>129</v>
      </c>
      <c r="AE1" s="103" t="s">
        <v>131</v>
      </c>
    </row>
    <row r="2" spans="1:31" x14ac:dyDescent="0.25">
      <c r="A2" s="6" t="s">
        <v>9</v>
      </c>
      <c r="B2" s="1">
        <v>42356</v>
      </c>
      <c r="C2" s="7">
        <v>250</v>
      </c>
      <c r="D2" s="47">
        <v>4.45</v>
      </c>
      <c r="E2" s="47">
        <v>0</v>
      </c>
      <c r="F2" s="47">
        <f>C2*D2+E2</f>
        <v>1112.5</v>
      </c>
      <c r="G2" s="84">
        <v>42398</v>
      </c>
      <c r="H2" s="92">
        <v>250</v>
      </c>
      <c r="I2" s="47">
        <v>4.5199999999999996</v>
      </c>
      <c r="J2" s="47">
        <v>0.02</v>
      </c>
      <c r="K2" s="47">
        <f>H2*I2-J2</f>
        <v>1129.98</v>
      </c>
      <c r="O2" s="13" t="s">
        <v>57</v>
      </c>
      <c r="Q2">
        <f>C11-H11</f>
        <v>0</v>
      </c>
      <c r="T2" s="1"/>
      <c r="W2" s="120">
        <v>42493</v>
      </c>
      <c r="X2" s="11">
        <v>5.46</v>
      </c>
      <c r="Y2" s="11">
        <v>5.47</v>
      </c>
      <c r="Z2" s="11">
        <v>5.07</v>
      </c>
      <c r="AA2" s="11">
        <v>5.22</v>
      </c>
      <c r="AB2" s="114">
        <v>49233600</v>
      </c>
      <c r="AC2" s="11">
        <v>5.22</v>
      </c>
      <c r="AD2" s="43">
        <f>Y2-Z2</f>
        <v>0.39999999999999947</v>
      </c>
      <c r="AE2" s="172">
        <f>AC2/AC3-1</f>
        <v>-4.0441176470588314E-2</v>
      </c>
    </row>
    <row r="3" spans="1:31" x14ac:dyDescent="0.25">
      <c r="A3" s="26" t="s">
        <v>71</v>
      </c>
      <c r="B3" s="1">
        <v>42382</v>
      </c>
      <c r="C3" s="7">
        <v>250</v>
      </c>
      <c r="D3" s="47">
        <v>4.25</v>
      </c>
      <c r="E3" s="47">
        <v>0</v>
      </c>
      <c r="F3" s="47">
        <f>C3*D3+E3</f>
        <v>1062.5</v>
      </c>
      <c r="G3" s="84">
        <v>42418</v>
      </c>
      <c r="H3" s="92">
        <v>250</v>
      </c>
      <c r="I3" s="47">
        <v>4.45</v>
      </c>
      <c r="J3" s="47">
        <v>0.02</v>
      </c>
      <c r="K3" s="47">
        <f>H3*I3-J3</f>
        <v>1112.48</v>
      </c>
      <c r="O3" s="13" t="s">
        <v>58</v>
      </c>
      <c r="Q3" s="90">
        <f>IF(Q2=0, Q4, (F11-K11)/Q2)</f>
        <v>5.22</v>
      </c>
      <c r="T3" s="1"/>
      <c r="W3" s="120">
        <v>42492</v>
      </c>
      <c r="X3" s="11">
        <v>5.57</v>
      </c>
      <c r="Y3" s="11">
        <v>5.58</v>
      </c>
      <c r="Z3" s="11">
        <v>5.38</v>
      </c>
      <c r="AA3" s="11">
        <v>5.44</v>
      </c>
      <c r="AB3" s="114">
        <v>41088600</v>
      </c>
      <c r="AC3" s="11">
        <v>5.44</v>
      </c>
      <c r="AD3" s="43">
        <f t="shared" ref="AD3:AD66" si="0">Y3-Z3</f>
        <v>0.20000000000000018</v>
      </c>
      <c r="AE3" s="172">
        <f t="shared" ref="AE3:AE66" si="1">AC3/AC4-1</f>
        <v>-2.1582733812949506E-2</v>
      </c>
    </row>
    <row r="4" spans="1:31" x14ac:dyDescent="0.25">
      <c r="B4" s="1">
        <v>42402</v>
      </c>
      <c r="C4" s="7">
        <v>250</v>
      </c>
      <c r="D4" s="47">
        <v>4.3600000000000003</v>
      </c>
      <c r="E4" s="47">
        <v>0</v>
      </c>
      <c r="F4" s="47">
        <f t="shared" ref="F4" si="2">C4*D4+E4</f>
        <v>1090</v>
      </c>
      <c r="G4" s="84">
        <v>42436</v>
      </c>
      <c r="H4" s="92">
        <v>250</v>
      </c>
      <c r="I4" s="47">
        <v>5.83</v>
      </c>
      <c r="J4" s="47">
        <v>0.03</v>
      </c>
      <c r="K4" s="47">
        <f>H4*I4-J4</f>
        <v>1457.47</v>
      </c>
      <c r="O4" s="13" t="s">
        <v>66</v>
      </c>
      <c r="Q4" s="59">
        <v>5.22</v>
      </c>
      <c r="T4" s="173"/>
      <c r="W4" s="120">
        <v>42489</v>
      </c>
      <c r="X4" s="11">
        <v>5.54</v>
      </c>
      <c r="Y4" s="11">
        <v>5.56</v>
      </c>
      <c r="Z4" s="11">
        <v>5.41</v>
      </c>
      <c r="AA4" s="11">
        <v>5.56</v>
      </c>
      <c r="AB4" s="114">
        <v>17017900</v>
      </c>
      <c r="AC4" s="11">
        <v>5.56</v>
      </c>
      <c r="AD4" s="43">
        <f t="shared" si="0"/>
        <v>0.14999999999999947</v>
      </c>
      <c r="AE4" s="172">
        <f t="shared" si="1"/>
        <v>1.8018018018017834E-3</v>
      </c>
    </row>
    <row r="5" spans="1:31" x14ac:dyDescent="0.25">
      <c r="B5" s="1"/>
      <c r="C5" s="4"/>
      <c r="D5" s="3"/>
      <c r="E5" s="3"/>
      <c r="F5" s="3"/>
      <c r="G5" s="4"/>
      <c r="H5" s="198"/>
      <c r="I5" s="3"/>
      <c r="J5" s="3"/>
      <c r="K5" s="3"/>
      <c r="O5" s="13" t="s">
        <v>67</v>
      </c>
      <c r="Q5" s="3">
        <f>Q4*Q2</f>
        <v>0</v>
      </c>
      <c r="W5" s="120">
        <v>42488</v>
      </c>
      <c r="X5" s="11">
        <v>5.61</v>
      </c>
      <c r="Y5" s="11">
        <v>5.66</v>
      </c>
      <c r="Z5" s="11">
        <v>5.52</v>
      </c>
      <c r="AA5" s="11">
        <v>5.55</v>
      </c>
      <c r="AB5" s="114">
        <v>11447300</v>
      </c>
      <c r="AC5" s="11">
        <v>5.55</v>
      </c>
      <c r="AD5" s="43">
        <f t="shared" si="0"/>
        <v>0.14000000000000057</v>
      </c>
      <c r="AE5" s="172">
        <f t="shared" si="1"/>
        <v>-1.4209591474245165E-2</v>
      </c>
    </row>
    <row r="6" spans="1:31" x14ac:dyDescent="0.25">
      <c r="C6" s="4"/>
      <c r="D6" s="3"/>
      <c r="E6" s="3"/>
      <c r="F6" s="3"/>
      <c r="G6" s="4"/>
      <c r="H6" s="198"/>
      <c r="I6" s="3"/>
      <c r="J6" s="3"/>
      <c r="K6" s="3"/>
      <c r="O6" s="13" t="s">
        <v>64</v>
      </c>
      <c r="Q6" s="2">
        <f>Q3*Q2</f>
        <v>0</v>
      </c>
      <c r="W6" s="120">
        <v>42487</v>
      </c>
      <c r="X6" s="11">
        <v>5.62</v>
      </c>
      <c r="Y6" s="11">
        <v>5.7</v>
      </c>
      <c r="Z6" s="11">
        <v>5.54</v>
      </c>
      <c r="AA6" s="11">
        <v>5.63</v>
      </c>
      <c r="AB6" s="114">
        <v>9895200</v>
      </c>
      <c r="AC6" s="11">
        <v>5.63</v>
      </c>
      <c r="AD6" s="43">
        <f t="shared" si="0"/>
        <v>0.16000000000000014</v>
      </c>
      <c r="AE6" s="172">
        <f t="shared" si="1"/>
        <v>3.5650623885916666E-3</v>
      </c>
    </row>
    <row r="7" spans="1:31" ht="15.75" x14ac:dyDescent="0.25">
      <c r="H7" s="81"/>
      <c r="O7" s="13" t="s">
        <v>65</v>
      </c>
      <c r="Q7" s="2">
        <f>IF(Q2=0, K11+M11-F11,Q5-Q6)</f>
        <v>434.93000000000029</v>
      </c>
      <c r="R7" s="206"/>
      <c r="W7" s="120">
        <v>42486</v>
      </c>
      <c r="X7" s="11">
        <v>5.58</v>
      </c>
      <c r="Y7" s="11">
        <v>5.62</v>
      </c>
      <c r="Z7" s="11">
        <v>5.55</v>
      </c>
      <c r="AA7" s="11">
        <v>5.61</v>
      </c>
      <c r="AB7" s="114">
        <v>8747300</v>
      </c>
      <c r="AC7" s="11">
        <v>5.61</v>
      </c>
      <c r="AD7" s="43">
        <f t="shared" si="0"/>
        <v>7.0000000000000284E-2</v>
      </c>
      <c r="AE7" s="172">
        <f t="shared" si="1"/>
        <v>1.0810810810810922E-2</v>
      </c>
    </row>
    <row r="8" spans="1:31" x14ac:dyDescent="0.25">
      <c r="H8" s="81"/>
      <c r="O8" s="13" t="s">
        <v>90</v>
      </c>
      <c r="Q8" s="148">
        <f>(Q4-Q3)/Q3</f>
        <v>0</v>
      </c>
      <c r="W8" s="120">
        <v>42485</v>
      </c>
      <c r="X8" s="11">
        <v>5.61</v>
      </c>
      <c r="Y8" s="11">
        <v>5.64</v>
      </c>
      <c r="Z8" s="11">
        <v>5.51</v>
      </c>
      <c r="AA8" s="11">
        <v>5.55</v>
      </c>
      <c r="AB8" s="114">
        <v>7948800</v>
      </c>
      <c r="AC8" s="11">
        <v>5.55</v>
      </c>
      <c r="AD8" s="43">
        <f t="shared" si="0"/>
        <v>0.12999999999999989</v>
      </c>
      <c r="AE8" s="172">
        <f t="shared" si="1"/>
        <v>-1.4209591474245165E-2</v>
      </c>
    </row>
    <row r="9" spans="1:31" x14ac:dyDescent="0.25">
      <c r="H9" s="81"/>
      <c r="O9" s="13" t="s">
        <v>204</v>
      </c>
      <c r="Q9" s="148">
        <f>VALUE(TRIM(CLEAN(MID(U56, FIND("(", U56)+1, 5))))</f>
        <v>7.5499999999999998E-2</v>
      </c>
      <c r="W9" s="120">
        <v>42482</v>
      </c>
      <c r="X9" s="11">
        <v>5.54</v>
      </c>
      <c r="Y9" s="11">
        <v>5.63</v>
      </c>
      <c r="Z9" s="11">
        <v>5.49</v>
      </c>
      <c r="AA9" s="11">
        <v>5.63</v>
      </c>
      <c r="AB9" s="114">
        <v>20710600</v>
      </c>
      <c r="AC9" s="11">
        <v>5.63</v>
      </c>
      <c r="AD9" s="43">
        <f t="shared" si="0"/>
        <v>0.13999999999999968</v>
      </c>
      <c r="AE9" s="172">
        <f t="shared" si="1"/>
        <v>1.4414414414414489E-2</v>
      </c>
    </row>
    <row r="10" spans="1:31" x14ac:dyDescent="0.25">
      <c r="H10" s="81"/>
      <c r="W10" s="120">
        <v>42481</v>
      </c>
      <c r="X10" s="11">
        <v>5.63</v>
      </c>
      <c r="Y10" s="11">
        <v>5.71</v>
      </c>
      <c r="Z10" s="11">
        <v>5.52</v>
      </c>
      <c r="AA10" s="11">
        <v>5.55</v>
      </c>
      <c r="AB10" s="114">
        <v>17443500</v>
      </c>
      <c r="AC10" s="11">
        <v>5.55</v>
      </c>
      <c r="AD10" s="43">
        <f t="shared" si="0"/>
        <v>0.19000000000000039</v>
      </c>
      <c r="AE10" s="172">
        <f t="shared" si="1"/>
        <v>-1.4209591474245165E-2</v>
      </c>
    </row>
    <row r="11" spans="1:31" x14ac:dyDescent="0.25">
      <c r="A11" s="3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750</v>
      </c>
      <c r="I11" s="21"/>
      <c r="J11" s="21"/>
      <c r="K11" s="21">
        <f>SUM(K2:K5)</f>
        <v>3699.9300000000003</v>
      </c>
      <c r="L11" s="16"/>
      <c r="M11" s="21">
        <f>SUM(M2:M5)</f>
        <v>0</v>
      </c>
      <c r="W11" s="120">
        <v>42480</v>
      </c>
      <c r="X11" s="11">
        <v>5.68</v>
      </c>
      <c r="Y11" s="11">
        <v>5.75</v>
      </c>
      <c r="Z11" s="11">
        <v>5.61</v>
      </c>
      <c r="AA11" s="11">
        <v>5.63</v>
      </c>
      <c r="AB11" s="114">
        <v>26278300</v>
      </c>
      <c r="AC11" s="11">
        <v>5.63</v>
      </c>
      <c r="AD11" s="43">
        <f t="shared" si="0"/>
        <v>0.13999999999999968</v>
      </c>
      <c r="AE11" s="172">
        <f t="shared" si="1"/>
        <v>-8.8028169014083835E-3</v>
      </c>
    </row>
    <row r="12" spans="1:31" x14ac:dyDescent="0.25">
      <c r="W12" s="120">
        <v>42479</v>
      </c>
      <c r="X12" s="11">
        <v>5.46</v>
      </c>
      <c r="Y12" s="11">
        <v>5.68</v>
      </c>
      <c r="Z12" s="11">
        <v>5.46</v>
      </c>
      <c r="AA12" s="11">
        <v>5.68</v>
      </c>
      <c r="AB12" s="114">
        <v>16707500</v>
      </c>
      <c r="AC12" s="11">
        <v>5.68</v>
      </c>
      <c r="AD12" s="43">
        <f t="shared" si="0"/>
        <v>0.21999999999999975</v>
      </c>
      <c r="AE12" s="172">
        <f t="shared" si="1"/>
        <v>4.029304029304015E-2</v>
      </c>
    </row>
    <row r="13" spans="1:31" x14ac:dyDescent="0.25">
      <c r="W13" s="120">
        <v>42478</v>
      </c>
      <c r="X13" s="11">
        <v>5.39</v>
      </c>
      <c r="Y13" s="11">
        <v>5.49</v>
      </c>
      <c r="Z13" s="11">
        <v>5.36</v>
      </c>
      <c r="AA13" s="11">
        <v>5.46</v>
      </c>
      <c r="AB13" s="114">
        <v>15786900</v>
      </c>
      <c r="AC13" s="11">
        <v>5.46</v>
      </c>
      <c r="AD13" s="43">
        <f t="shared" si="0"/>
        <v>0.12999999999999989</v>
      </c>
      <c r="AE13" s="172">
        <f t="shared" si="1"/>
        <v>9.2421441774490631E-3</v>
      </c>
    </row>
    <row r="14" spans="1:31" x14ac:dyDescent="0.25">
      <c r="B14" s="209" t="s">
        <v>116</v>
      </c>
      <c r="C14" s="209" t="s">
        <v>159</v>
      </c>
      <c r="D14" s="210" t="s">
        <v>158</v>
      </c>
      <c r="E14" s="212" t="s">
        <v>160</v>
      </c>
      <c r="F14" s="213" t="s">
        <v>65</v>
      </c>
      <c r="G14" s="250" t="s">
        <v>164</v>
      </c>
      <c r="H14" s="213" t="s">
        <v>90</v>
      </c>
      <c r="I14" s="250" t="s">
        <v>170</v>
      </c>
      <c r="W14" s="120">
        <v>42475</v>
      </c>
      <c r="X14" s="11">
        <v>5.36</v>
      </c>
      <c r="Y14" s="11">
        <v>5.42</v>
      </c>
      <c r="Z14" s="11">
        <v>5.34</v>
      </c>
      <c r="AA14" s="11">
        <v>5.41</v>
      </c>
      <c r="AB14" s="114">
        <v>11067400</v>
      </c>
      <c r="AC14" s="11">
        <v>5.41</v>
      </c>
      <c r="AD14" s="43">
        <f t="shared" si="0"/>
        <v>8.0000000000000071E-2</v>
      </c>
      <c r="AE14" s="172">
        <f t="shared" si="1"/>
        <v>5.5762081784387352E-3</v>
      </c>
    </row>
    <row r="15" spans="1:31" x14ac:dyDescent="0.25">
      <c r="B15" s="211">
        <v>42353</v>
      </c>
      <c r="C15" s="12">
        <v>250</v>
      </c>
      <c r="D15" s="222">
        <v>4.45</v>
      </c>
      <c r="E15" s="43">
        <v>4.45</v>
      </c>
      <c r="F15" s="43">
        <f>C15*(E15-D15)</f>
        <v>0</v>
      </c>
      <c r="G15" s="43">
        <f>D15*C15</f>
        <v>1112.5</v>
      </c>
      <c r="H15" s="258">
        <f>(E15-D15)/D15</f>
        <v>0</v>
      </c>
      <c r="I15" s="43"/>
      <c r="W15" s="120">
        <v>42474</v>
      </c>
      <c r="X15" s="11">
        <v>5.38</v>
      </c>
      <c r="Y15" s="11">
        <v>5.41</v>
      </c>
      <c r="Z15" s="11">
        <v>5.32</v>
      </c>
      <c r="AA15" s="11">
        <v>5.38</v>
      </c>
      <c r="AB15" s="114">
        <v>9092400</v>
      </c>
      <c r="AC15" s="11">
        <v>5.38</v>
      </c>
      <c r="AD15" s="43">
        <f t="shared" si="0"/>
        <v>8.9999999999999858E-2</v>
      </c>
      <c r="AE15" s="172">
        <f t="shared" si="1"/>
        <v>3.7313432835819338E-3</v>
      </c>
    </row>
    <row r="16" spans="1:31" x14ac:dyDescent="0.25">
      <c r="B16" s="211">
        <v>42356</v>
      </c>
      <c r="C16" s="12">
        <v>250</v>
      </c>
      <c r="D16" s="222">
        <v>4.45</v>
      </c>
      <c r="E16" s="43">
        <v>4.79</v>
      </c>
      <c r="F16" s="43">
        <f t="shared" ref="F16" si="3">C16*(E16-D16)</f>
        <v>84.999999999999972</v>
      </c>
      <c r="G16" s="43">
        <f t="shared" ref="G16" si="4">D16*C16</f>
        <v>1112.5</v>
      </c>
      <c r="H16" s="258">
        <f t="shared" ref="H16" si="5">(E16-D16)/D16</f>
        <v>7.6404494382022431E-2</v>
      </c>
      <c r="I16" s="43"/>
      <c r="W16" s="120">
        <v>42473</v>
      </c>
      <c r="X16" s="11">
        <v>5.37</v>
      </c>
      <c r="Y16" s="11">
        <v>5.37</v>
      </c>
      <c r="Z16" s="11">
        <v>5.26</v>
      </c>
      <c r="AA16" s="11">
        <v>5.36</v>
      </c>
      <c r="AB16" s="114">
        <v>24201500</v>
      </c>
      <c r="AC16" s="11">
        <v>5.36</v>
      </c>
      <c r="AD16" s="43">
        <f t="shared" si="0"/>
        <v>0.11000000000000032</v>
      </c>
      <c r="AE16" s="172">
        <f t="shared" si="1"/>
        <v>3.7453183520599342E-3</v>
      </c>
    </row>
    <row r="17" spans="2:31" x14ac:dyDescent="0.25">
      <c r="B17" s="211">
        <v>42382</v>
      </c>
      <c r="C17" s="12">
        <v>500</v>
      </c>
      <c r="D17" s="222">
        <v>4.3499999999999996</v>
      </c>
      <c r="E17" s="43">
        <v>4.17</v>
      </c>
      <c r="F17" s="43">
        <f t="shared" ref="F17:F25" si="6">C17*(E17-D17)</f>
        <v>-89.999999999999858</v>
      </c>
      <c r="G17" s="43">
        <f t="shared" ref="G17:G25" si="7">D17*C17</f>
        <v>2175</v>
      </c>
      <c r="H17" s="258">
        <f t="shared" ref="H17:H25" si="8">(E17-D17)/D17</f>
        <v>-4.1379310344827523E-2</v>
      </c>
      <c r="I17" s="43"/>
      <c r="W17" s="120">
        <v>42472</v>
      </c>
      <c r="X17" s="11">
        <v>5.27</v>
      </c>
      <c r="Y17" s="11">
        <v>5.4</v>
      </c>
      <c r="Z17" s="11">
        <v>5.21</v>
      </c>
      <c r="AA17" s="11">
        <v>5.34</v>
      </c>
      <c r="AB17" s="114">
        <v>13576700</v>
      </c>
      <c r="AC17" s="11">
        <v>5.34</v>
      </c>
      <c r="AD17" s="43">
        <f t="shared" si="0"/>
        <v>0.19000000000000039</v>
      </c>
      <c r="AE17" s="172">
        <f t="shared" si="1"/>
        <v>1.9083969465648831E-2</v>
      </c>
    </row>
    <row r="18" spans="2:31" x14ac:dyDescent="0.25">
      <c r="B18" s="211">
        <v>42398</v>
      </c>
      <c r="C18" s="12">
        <v>250</v>
      </c>
      <c r="D18" s="222">
        <v>4.18</v>
      </c>
      <c r="E18" s="43">
        <v>4.5199999999999996</v>
      </c>
      <c r="F18" s="43">
        <f t="shared" si="6"/>
        <v>84.999999999999972</v>
      </c>
      <c r="G18" s="43">
        <f t="shared" si="7"/>
        <v>1045</v>
      </c>
      <c r="H18" s="258">
        <f t="shared" si="8"/>
        <v>8.1339712918660254E-2</v>
      </c>
      <c r="I18" s="43"/>
      <c r="W18" s="120">
        <v>42471</v>
      </c>
      <c r="X18" s="11">
        <v>5.25</v>
      </c>
      <c r="Y18" s="11">
        <v>5.3</v>
      </c>
      <c r="Z18" s="11">
        <v>5.18</v>
      </c>
      <c r="AA18" s="11">
        <v>5.24</v>
      </c>
      <c r="AB18" s="114">
        <v>15847100</v>
      </c>
      <c r="AC18" s="11">
        <v>5.24</v>
      </c>
      <c r="AD18" s="43">
        <f t="shared" si="0"/>
        <v>0.12000000000000011</v>
      </c>
      <c r="AE18" s="172">
        <f t="shared" si="1"/>
        <v>-1.9047619047618536E-3</v>
      </c>
    </row>
    <row r="19" spans="2:31" x14ac:dyDescent="0.25">
      <c r="B19" s="211">
        <v>42402</v>
      </c>
      <c r="C19" s="12">
        <v>500</v>
      </c>
      <c r="D19" s="222">
        <v>4.2699999999999996</v>
      </c>
      <c r="E19" s="43">
        <v>4.3499999999999996</v>
      </c>
      <c r="F19" s="43">
        <f t="shared" si="6"/>
        <v>40.000000000000036</v>
      </c>
      <c r="G19" s="43">
        <f t="shared" si="7"/>
        <v>2135</v>
      </c>
      <c r="H19" s="258">
        <f t="shared" si="8"/>
        <v>1.8735362997658097E-2</v>
      </c>
      <c r="I19" s="43"/>
      <c r="W19" s="120">
        <v>42468</v>
      </c>
      <c r="X19" s="11">
        <v>5.4</v>
      </c>
      <c r="Y19" s="11">
        <v>5.41</v>
      </c>
      <c r="Z19" s="11">
        <v>5.23</v>
      </c>
      <c r="AA19" s="11">
        <v>5.25</v>
      </c>
      <c r="AB19" s="114">
        <v>18531300</v>
      </c>
      <c r="AC19" s="11">
        <v>5.25</v>
      </c>
      <c r="AD19" s="43">
        <f t="shared" si="0"/>
        <v>0.17999999999999972</v>
      </c>
      <c r="AE19" s="172">
        <f t="shared" si="1"/>
        <v>-1.6853932584269593E-2</v>
      </c>
    </row>
    <row r="20" spans="2:31" x14ac:dyDescent="0.25">
      <c r="B20" s="211">
        <v>42403</v>
      </c>
      <c r="C20" s="12">
        <v>500</v>
      </c>
      <c r="D20" s="222">
        <v>4.2699999999999996</v>
      </c>
      <c r="E20" s="43">
        <v>4.5999999999999996</v>
      </c>
      <c r="F20" s="43">
        <f t="shared" si="6"/>
        <v>165.00000000000003</v>
      </c>
      <c r="G20" s="43">
        <f t="shared" si="7"/>
        <v>2135</v>
      </c>
      <c r="H20" s="258">
        <f t="shared" si="8"/>
        <v>7.7283372365339609E-2</v>
      </c>
      <c r="I20" s="43"/>
      <c r="W20" s="120">
        <v>42467</v>
      </c>
      <c r="X20" s="11">
        <v>5.31</v>
      </c>
      <c r="Y20" s="11">
        <v>5.46</v>
      </c>
      <c r="Z20" s="11">
        <v>5.3</v>
      </c>
      <c r="AA20" s="11">
        <v>5.34</v>
      </c>
      <c r="AB20" s="114">
        <v>37836300</v>
      </c>
      <c r="AC20" s="11">
        <v>5.34</v>
      </c>
      <c r="AD20" s="43">
        <f t="shared" si="0"/>
        <v>0.16000000000000014</v>
      </c>
      <c r="AE20" s="172">
        <f t="shared" si="1"/>
        <v>-3.7313432835821558E-3</v>
      </c>
    </row>
    <row r="21" spans="2:31" x14ac:dyDescent="0.25">
      <c r="B21" s="211">
        <v>42418</v>
      </c>
      <c r="C21" s="12">
        <v>250</v>
      </c>
      <c r="D21" s="222">
        <v>4.09</v>
      </c>
      <c r="E21" s="43">
        <v>4.25</v>
      </c>
      <c r="F21" s="43">
        <f t="shared" si="6"/>
        <v>40.000000000000036</v>
      </c>
      <c r="G21" s="43">
        <f t="shared" si="7"/>
        <v>1022.5</v>
      </c>
      <c r="H21" s="258">
        <f t="shared" si="8"/>
        <v>3.911980440097803E-2</v>
      </c>
      <c r="I21" s="43"/>
      <c r="W21" s="120">
        <v>42466</v>
      </c>
      <c r="X21" s="11">
        <v>5.23</v>
      </c>
      <c r="Y21" s="11">
        <v>5.38</v>
      </c>
      <c r="Z21" s="11">
        <v>5.21</v>
      </c>
      <c r="AA21" s="11">
        <v>5.36</v>
      </c>
      <c r="AB21" s="114">
        <v>11480400</v>
      </c>
      <c r="AC21" s="11">
        <v>5.36</v>
      </c>
      <c r="AD21" s="43">
        <f t="shared" si="0"/>
        <v>0.16999999999999993</v>
      </c>
      <c r="AE21" s="172">
        <f t="shared" si="1"/>
        <v>2.4856596558317401E-2</v>
      </c>
    </row>
    <row r="22" spans="2:31" x14ac:dyDescent="0.25">
      <c r="B22" s="211">
        <v>42421</v>
      </c>
      <c r="C22" s="12">
        <v>250</v>
      </c>
      <c r="D22" s="222">
        <v>4.09</v>
      </c>
      <c r="E22" s="43">
        <v>4.4400000000000004</v>
      </c>
      <c r="F22" s="43">
        <f t="shared" si="6"/>
        <v>87.500000000000128</v>
      </c>
      <c r="G22" s="43">
        <f t="shared" si="7"/>
        <v>1022.5</v>
      </c>
      <c r="H22" s="258">
        <f t="shared" si="8"/>
        <v>8.5574572127139495E-2</v>
      </c>
      <c r="I22" s="43"/>
      <c r="W22" s="120">
        <v>42465</v>
      </c>
      <c r="X22" s="11">
        <v>5.4</v>
      </c>
      <c r="Y22" s="11">
        <v>5.43</v>
      </c>
      <c r="Z22" s="11">
        <v>5.22</v>
      </c>
      <c r="AA22" s="11">
        <v>5.23</v>
      </c>
      <c r="AB22" s="114">
        <v>14354800</v>
      </c>
      <c r="AC22" s="11">
        <v>5.23</v>
      </c>
      <c r="AD22" s="43">
        <f t="shared" si="0"/>
        <v>0.20999999999999996</v>
      </c>
      <c r="AE22" s="172">
        <f t="shared" si="1"/>
        <v>-3.5055350553505393E-2</v>
      </c>
    </row>
    <row r="23" spans="2:31" x14ac:dyDescent="0.25">
      <c r="B23" s="211">
        <v>42424</v>
      </c>
      <c r="C23" s="12">
        <v>250</v>
      </c>
      <c r="D23" s="222">
        <v>4.09</v>
      </c>
      <c r="E23" s="43">
        <v>5.3</v>
      </c>
      <c r="F23" s="43">
        <f t="shared" si="6"/>
        <v>302.5</v>
      </c>
      <c r="G23" s="43">
        <f t="shared" si="7"/>
        <v>1022.5</v>
      </c>
      <c r="H23" s="258">
        <f t="shared" si="8"/>
        <v>0.29584352078239606</v>
      </c>
      <c r="I23" s="43"/>
      <c r="W23" s="120">
        <v>42464</v>
      </c>
      <c r="X23" s="11">
        <v>5.5</v>
      </c>
      <c r="Y23" s="11">
        <v>5.52</v>
      </c>
      <c r="Z23" s="11">
        <v>5.39</v>
      </c>
      <c r="AA23" s="11">
        <v>5.42</v>
      </c>
      <c r="AB23" s="114">
        <v>13072700</v>
      </c>
      <c r="AC23" s="11">
        <v>5.42</v>
      </c>
      <c r="AD23" s="43">
        <f t="shared" si="0"/>
        <v>0.12999999999999989</v>
      </c>
      <c r="AE23" s="172">
        <f t="shared" si="1"/>
        <v>-9.1407678244972423E-3</v>
      </c>
    </row>
    <row r="24" spans="2:31" x14ac:dyDescent="0.25">
      <c r="B24" s="211">
        <v>42430</v>
      </c>
      <c r="C24" s="12">
        <v>250</v>
      </c>
      <c r="D24" s="222">
        <v>4.09</v>
      </c>
      <c r="E24" s="43">
        <v>5.47</v>
      </c>
      <c r="F24" s="263">
        <f t="shared" si="6"/>
        <v>345</v>
      </c>
      <c r="G24" s="43">
        <f t="shared" si="7"/>
        <v>1022.5</v>
      </c>
      <c r="H24" s="258">
        <f t="shared" si="8"/>
        <v>0.33740831295843521</v>
      </c>
      <c r="I24" s="43"/>
      <c r="W24" s="120">
        <v>42461</v>
      </c>
      <c r="X24" s="11">
        <v>5.55</v>
      </c>
      <c r="Y24" s="11">
        <v>5.59</v>
      </c>
      <c r="Z24" s="11">
        <v>5.41</v>
      </c>
      <c r="AA24" s="11">
        <v>5.47</v>
      </c>
      <c r="AB24" s="114">
        <v>17357000</v>
      </c>
      <c r="AC24" s="11">
        <v>5.47</v>
      </c>
      <c r="AD24" s="43">
        <f t="shared" si="0"/>
        <v>0.17999999999999972</v>
      </c>
      <c r="AE24" s="172">
        <f t="shared" si="1"/>
        <v>-2.146690518783545E-2</v>
      </c>
    </row>
    <row r="25" spans="2:31" x14ac:dyDescent="0.25">
      <c r="B25" s="211">
        <v>42431</v>
      </c>
      <c r="C25" s="12">
        <v>250</v>
      </c>
      <c r="D25" s="222">
        <v>4.09</v>
      </c>
      <c r="E25" s="43">
        <v>5.63</v>
      </c>
      <c r="F25" s="263">
        <f t="shared" si="6"/>
        <v>385</v>
      </c>
      <c r="G25" s="43">
        <f t="shared" si="7"/>
        <v>1022.5</v>
      </c>
      <c r="H25" s="258">
        <f t="shared" si="8"/>
        <v>0.37652811735941322</v>
      </c>
      <c r="I25" s="43"/>
      <c r="W25" s="120">
        <v>42460</v>
      </c>
      <c r="X25" s="11">
        <v>5.66</v>
      </c>
      <c r="Y25" s="11">
        <v>5.72</v>
      </c>
      <c r="Z25" s="11">
        <v>5.59</v>
      </c>
      <c r="AA25" s="11">
        <v>5.59</v>
      </c>
      <c r="AB25" s="114">
        <v>23373000</v>
      </c>
      <c r="AC25" s="11">
        <v>5.59</v>
      </c>
      <c r="AD25" s="43">
        <f t="shared" si="0"/>
        <v>0.12999999999999989</v>
      </c>
      <c r="AE25" s="172">
        <f t="shared" si="1"/>
        <v>-7.1047957371225268E-3</v>
      </c>
    </row>
    <row r="26" spans="2:31" x14ac:dyDescent="0.25">
      <c r="B26" s="211">
        <v>42436</v>
      </c>
      <c r="C26" s="12">
        <v>0</v>
      </c>
      <c r="D26" s="222"/>
      <c r="E26" s="43">
        <v>5.79</v>
      </c>
      <c r="F26" s="263">
        <v>434.93</v>
      </c>
      <c r="G26" s="43"/>
      <c r="H26" s="258"/>
      <c r="I26" s="43"/>
      <c r="W26" s="120">
        <v>42459</v>
      </c>
      <c r="X26" s="11">
        <v>5.5</v>
      </c>
      <c r="Y26" s="11">
        <v>5.72</v>
      </c>
      <c r="Z26" s="11">
        <v>5.5</v>
      </c>
      <c r="AA26" s="11">
        <v>5.63</v>
      </c>
      <c r="AB26" s="114">
        <v>21818100</v>
      </c>
      <c r="AC26" s="11">
        <v>5.63</v>
      </c>
      <c r="AD26" s="43">
        <f t="shared" si="0"/>
        <v>0.21999999999999975</v>
      </c>
      <c r="AE26" s="172">
        <f t="shared" si="1"/>
        <v>2.9250457038391353E-2</v>
      </c>
    </row>
    <row r="27" spans="2:31" x14ac:dyDescent="0.25">
      <c r="B27" s="211"/>
      <c r="C27" s="12"/>
      <c r="D27" s="222"/>
      <c r="E27" s="43"/>
      <c r="F27" s="263"/>
      <c r="G27" s="43"/>
      <c r="H27" s="258"/>
      <c r="I27" s="43"/>
      <c r="W27" s="120">
        <v>42458</v>
      </c>
      <c r="X27" s="11">
        <v>5.31</v>
      </c>
      <c r="Y27" s="11">
        <v>5.47</v>
      </c>
      <c r="Z27" s="11">
        <v>5.26</v>
      </c>
      <c r="AA27" s="11">
        <v>5.47</v>
      </c>
      <c r="AB27" s="114">
        <v>9588300</v>
      </c>
      <c r="AC27" s="11">
        <v>5.47</v>
      </c>
      <c r="AD27" s="43">
        <f t="shared" si="0"/>
        <v>0.20999999999999996</v>
      </c>
      <c r="AE27" s="172">
        <f t="shared" si="1"/>
        <v>3.2075471698113089E-2</v>
      </c>
    </row>
    <row r="28" spans="2:31" x14ac:dyDescent="0.25">
      <c r="B28" s="211"/>
      <c r="C28" s="12"/>
      <c r="D28" s="222"/>
      <c r="E28" s="43"/>
      <c r="F28" s="263"/>
      <c r="G28" s="43"/>
      <c r="H28" s="258"/>
      <c r="I28" s="43"/>
      <c r="W28" s="120">
        <v>42457</v>
      </c>
      <c r="X28" s="11">
        <v>5.27</v>
      </c>
      <c r="Y28" s="11">
        <v>5.35</v>
      </c>
      <c r="Z28" s="11">
        <v>5.21</v>
      </c>
      <c r="AA28" s="11">
        <v>5.3</v>
      </c>
      <c r="AB28" s="114">
        <v>8216700</v>
      </c>
      <c r="AC28" s="11">
        <v>5.3</v>
      </c>
      <c r="AD28" s="43">
        <f t="shared" si="0"/>
        <v>0.13999999999999968</v>
      </c>
      <c r="AE28" s="172">
        <f t="shared" si="1"/>
        <v>5.6925996204935103E-3</v>
      </c>
    </row>
    <row r="29" spans="2:31" x14ac:dyDescent="0.25">
      <c r="B29" s="211"/>
      <c r="C29" s="12"/>
      <c r="D29" s="222"/>
      <c r="E29" s="43"/>
      <c r="F29" s="263"/>
      <c r="G29" s="43"/>
      <c r="H29" s="258"/>
      <c r="I29" s="43"/>
      <c r="W29" s="120">
        <v>42453</v>
      </c>
      <c r="X29" s="11">
        <v>5.21</v>
      </c>
      <c r="Y29" s="11">
        <v>5.28</v>
      </c>
      <c r="Z29" s="11">
        <v>5.07</v>
      </c>
      <c r="AA29" s="11">
        <v>5.27</v>
      </c>
      <c r="AB29" s="114">
        <v>9460300</v>
      </c>
      <c r="AC29" s="11">
        <v>5.27</v>
      </c>
      <c r="AD29" s="43">
        <f t="shared" si="0"/>
        <v>0.20999999999999996</v>
      </c>
      <c r="AE29" s="172">
        <f t="shared" si="1"/>
        <v>1.1516314779270509E-2</v>
      </c>
    </row>
    <row r="30" spans="2:31" x14ac:dyDescent="0.25">
      <c r="B30" s="211"/>
      <c r="C30" s="12"/>
      <c r="D30" s="222"/>
      <c r="E30" s="43"/>
      <c r="F30" s="263"/>
      <c r="G30" s="43"/>
      <c r="H30" s="258"/>
      <c r="I30" s="43"/>
      <c r="W30" s="120">
        <v>42452</v>
      </c>
      <c r="X30" s="11">
        <v>5.28</v>
      </c>
      <c r="Y30" s="11">
        <v>5.3</v>
      </c>
      <c r="Z30" s="11">
        <v>5.2</v>
      </c>
      <c r="AA30" s="11">
        <v>5.21</v>
      </c>
      <c r="AB30" s="114">
        <v>7363500</v>
      </c>
      <c r="AC30" s="11">
        <v>5.21</v>
      </c>
      <c r="AD30" s="43">
        <f t="shared" si="0"/>
        <v>9.9999999999999645E-2</v>
      </c>
      <c r="AE30" s="172">
        <f t="shared" si="1"/>
        <v>-1.883239171374762E-2</v>
      </c>
    </row>
    <row r="31" spans="2:31" x14ac:dyDescent="0.25">
      <c r="B31" s="211"/>
      <c r="C31" s="12"/>
      <c r="D31" s="222"/>
      <c r="E31" s="43"/>
      <c r="F31" s="263"/>
      <c r="G31" s="43"/>
      <c r="H31" s="258"/>
      <c r="I31" s="43"/>
      <c r="W31" s="120">
        <v>42451</v>
      </c>
      <c r="X31" s="11">
        <v>5.25</v>
      </c>
      <c r="Y31" s="11">
        <v>5.34</v>
      </c>
      <c r="Z31" s="11">
        <v>5.23</v>
      </c>
      <c r="AA31" s="11">
        <v>5.31</v>
      </c>
      <c r="AB31" s="114">
        <v>7021000</v>
      </c>
      <c r="AC31" s="11">
        <v>5.31</v>
      </c>
      <c r="AD31" s="43">
        <f t="shared" si="0"/>
        <v>0.10999999999999943</v>
      </c>
      <c r="AE31" s="172">
        <f t="shared" si="1"/>
        <v>7.5901328273244584E-3</v>
      </c>
    </row>
    <row r="32" spans="2:31" x14ac:dyDescent="0.25">
      <c r="B32" s="211"/>
      <c r="C32" s="12"/>
      <c r="D32" s="222"/>
      <c r="E32" s="43"/>
      <c r="F32" s="263"/>
      <c r="G32" s="43"/>
      <c r="H32" s="258"/>
      <c r="I32" s="43"/>
      <c r="W32" s="120">
        <v>42450</v>
      </c>
      <c r="X32" s="11">
        <v>5.3</v>
      </c>
      <c r="Y32" s="11">
        <v>5.4</v>
      </c>
      <c r="Z32" s="11">
        <v>5.25</v>
      </c>
      <c r="AA32" s="11">
        <v>5.27</v>
      </c>
      <c r="AB32" s="114">
        <v>8376400</v>
      </c>
      <c r="AC32" s="11">
        <v>5.27</v>
      </c>
      <c r="AD32" s="43">
        <f t="shared" si="0"/>
        <v>0.15000000000000036</v>
      </c>
      <c r="AE32" s="172">
        <f t="shared" si="1"/>
        <v>-1.8939393939395588E-3</v>
      </c>
    </row>
    <row r="33" spans="2:31" x14ac:dyDescent="0.25">
      <c r="B33" s="211"/>
      <c r="C33" s="12"/>
      <c r="D33" s="222"/>
      <c r="E33" s="43"/>
      <c r="F33" s="263"/>
      <c r="G33" s="43"/>
      <c r="H33" s="258"/>
      <c r="I33" s="43"/>
      <c r="W33" s="120">
        <v>42447</v>
      </c>
      <c r="X33" s="11">
        <v>5.25</v>
      </c>
      <c r="Y33" s="11">
        <v>5.36</v>
      </c>
      <c r="Z33" s="11">
        <v>5.25</v>
      </c>
      <c r="AA33" s="11">
        <v>5.28</v>
      </c>
      <c r="AB33" s="114">
        <v>17261400</v>
      </c>
      <c r="AC33" s="11">
        <v>5.28</v>
      </c>
      <c r="AD33" s="43">
        <f t="shared" si="0"/>
        <v>0.11000000000000032</v>
      </c>
      <c r="AE33" s="172">
        <f t="shared" si="1"/>
        <v>-1.890359168241873E-3</v>
      </c>
    </row>
    <row r="34" spans="2:31" x14ac:dyDescent="0.25">
      <c r="B34" s="211"/>
      <c r="C34" s="12"/>
      <c r="D34" s="222"/>
      <c r="E34" s="43"/>
      <c r="F34" s="263"/>
      <c r="G34" s="43"/>
      <c r="H34" s="258"/>
      <c r="I34" s="43"/>
      <c r="W34" s="120">
        <v>42446</v>
      </c>
      <c r="X34" s="11">
        <v>5.35</v>
      </c>
      <c r="Y34" s="11">
        <v>5.37</v>
      </c>
      <c r="Z34" s="11">
        <v>5.26</v>
      </c>
      <c r="AA34" s="11">
        <v>5.29</v>
      </c>
      <c r="AB34" s="114">
        <v>20154800</v>
      </c>
      <c r="AC34" s="11">
        <v>5.29</v>
      </c>
      <c r="AD34" s="43">
        <f t="shared" si="0"/>
        <v>0.11000000000000032</v>
      </c>
      <c r="AE34" s="172">
        <f t="shared" si="1"/>
        <v>-9.3632958801497246E-3</v>
      </c>
    </row>
    <row r="35" spans="2:31" x14ac:dyDescent="0.25">
      <c r="W35" s="120">
        <v>42445</v>
      </c>
      <c r="X35" s="11">
        <v>5.12</v>
      </c>
      <c r="Y35" s="11">
        <v>5.36</v>
      </c>
      <c r="Z35" s="11">
        <v>5.05</v>
      </c>
      <c r="AA35" s="11">
        <v>5.34</v>
      </c>
      <c r="AB35" s="114">
        <v>16731300</v>
      </c>
      <c r="AC35" s="11">
        <v>5.34</v>
      </c>
      <c r="AD35" s="43">
        <f t="shared" si="0"/>
        <v>0.3100000000000005</v>
      </c>
      <c r="AE35" s="172">
        <f t="shared" si="1"/>
        <v>3.4883720930232398E-2</v>
      </c>
    </row>
    <row r="36" spans="2:31" x14ac:dyDescent="0.25">
      <c r="W36" s="120">
        <v>42444</v>
      </c>
      <c r="X36" s="11">
        <v>5.26</v>
      </c>
      <c r="Y36" s="11">
        <v>5.3</v>
      </c>
      <c r="Z36" s="11">
        <v>5.0199999999999996</v>
      </c>
      <c r="AA36" s="11">
        <v>5.16</v>
      </c>
      <c r="AB36" s="114">
        <v>18542600</v>
      </c>
      <c r="AC36" s="11">
        <v>5.16</v>
      </c>
      <c r="AD36" s="43">
        <f t="shared" si="0"/>
        <v>0.28000000000000025</v>
      </c>
      <c r="AE36" s="172">
        <f t="shared" si="1"/>
        <v>-3.3707865168539297E-2</v>
      </c>
    </row>
    <row r="37" spans="2:31" x14ac:dyDescent="0.25">
      <c r="W37" s="120">
        <v>42443</v>
      </c>
      <c r="X37" s="11">
        <v>5.29</v>
      </c>
      <c r="Y37" s="11">
        <v>5.39</v>
      </c>
      <c r="Z37" s="11">
        <v>5.25</v>
      </c>
      <c r="AA37" s="11">
        <v>5.34</v>
      </c>
      <c r="AB37" s="114">
        <v>11925700</v>
      </c>
      <c r="AC37" s="11">
        <v>5.34</v>
      </c>
      <c r="AD37" s="43">
        <f t="shared" si="0"/>
        <v>0.13999999999999968</v>
      </c>
      <c r="AE37" s="172">
        <f t="shared" si="1"/>
        <v>-7.4349442379182396E-3</v>
      </c>
    </row>
    <row r="38" spans="2:31" x14ac:dyDescent="0.25">
      <c r="W38" s="120">
        <v>42440</v>
      </c>
      <c r="X38" s="11">
        <v>5.36</v>
      </c>
      <c r="Y38" s="11">
        <v>5.41</v>
      </c>
      <c r="Z38" s="11">
        <v>5.3</v>
      </c>
      <c r="AA38" s="11">
        <v>5.38</v>
      </c>
      <c r="AB38" s="114">
        <v>9252000</v>
      </c>
      <c r="AC38" s="11">
        <v>5.38</v>
      </c>
      <c r="AD38" s="43">
        <f t="shared" si="0"/>
        <v>0.11000000000000032</v>
      </c>
      <c r="AE38" s="172">
        <f t="shared" si="1"/>
        <v>1.1278195488721776E-2</v>
      </c>
    </row>
    <row r="39" spans="2:31" x14ac:dyDescent="0.25">
      <c r="W39" s="120">
        <v>42439</v>
      </c>
      <c r="X39" s="11">
        <v>5.01</v>
      </c>
      <c r="Y39" s="11">
        <v>5.36</v>
      </c>
      <c r="Z39" s="11">
        <v>4.97</v>
      </c>
      <c r="AA39" s="11">
        <v>5.32</v>
      </c>
      <c r="AB39" s="114">
        <v>26137500</v>
      </c>
      <c r="AC39" s="11">
        <v>5.32</v>
      </c>
      <c r="AD39" s="43">
        <f t="shared" si="0"/>
        <v>0.39000000000000057</v>
      </c>
      <c r="AE39" s="172">
        <f t="shared" si="1"/>
        <v>2.9013539651837617E-2</v>
      </c>
    </row>
    <row r="40" spans="2:31" ht="20.25" thickBot="1" x14ac:dyDescent="0.35">
      <c r="O40" s="427" t="s">
        <v>78</v>
      </c>
      <c r="P40" s="427"/>
      <c r="T40" s="101" t="s">
        <v>115</v>
      </c>
      <c r="W40" s="120">
        <v>42438</v>
      </c>
      <c r="X40" s="11">
        <v>5.37</v>
      </c>
      <c r="Y40" s="11">
        <v>5.38</v>
      </c>
      <c r="Z40" s="11">
        <v>5.1100000000000003</v>
      </c>
      <c r="AA40" s="11">
        <v>5.17</v>
      </c>
      <c r="AB40" s="114">
        <v>32413000</v>
      </c>
      <c r="AC40" s="11">
        <v>5.17</v>
      </c>
      <c r="AD40" s="43">
        <f t="shared" si="0"/>
        <v>0.26999999999999957</v>
      </c>
      <c r="AE40" s="172" t="e">
        <f t="shared" si="1"/>
        <v>#DIV/0!</v>
      </c>
    </row>
    <row r="41" spans="2:31" ht="15.75" thickTop="1" x14ac:dyDescent="0.25">
      <c r="O41" s="93">
        <v>1.1000000000000001</v>
      </c>
      <c r="P41" s="93">
        <f>O41*$Q$4</f>
        <v>5.742</v>
      </c>
      <c r="Q41" s="2"/>
      <c r="T41" s="138" t="s">
        <v>100</v>
      </c>
      <c r="U41" s="108">
        <v>5.44</v>
      </c>
      <c r="W41" s="120">
        <v>42438</v>
      </c>
      <c r="X41" s="11" t="s">
        <v>194</v>
      </c>
      <c r="Y41" s="11"/>
      <c r="Z41" s="11"/>
      <c r="AA41" s="11"/>
      <c r="AB41" s="114"/>
      <c r="AC41" s="11"/>
      <c r="AD41" s="43">
        <f t="shared" si="0"/>
        <v>0</v>
      </c>
      <c r="AE41" s="172">
        <f t="shared" si="1"/>
        <v>-1</v>
      </c>
    </row>
    <row r="42" spans="2:31" x14ac:dyDescent="0.25">
      <c r="O42" s="93">
        <v>1.0900000000000001</v>
      </c>
      <c r="P42" s="93">
        <f t="shared" ref="P42:P61" si="9">O42*$Q$4</f>
        <v>5.6898</v>
      </c>
      <c r="Q42" s="2"/>
      <c r="T42" s="103" t="s">
        <v>101</v>
      </c>
      <c r="U42" s="98">
        <v>5.46</v>
      </c>
      <c r="W42" s="120">
        <v>42437</v>
      </c>
      <c r="X42" s="11">
        <v>5.76</v>
      </c>
      <c r="Y42" s="11">
        <v>5.77</v>
      </c>
      <c r="Z42" s="11">
        <v>5.52</v>
      </c>
      <c r="AA42" s="11">
        <v>5.65</v>
      </c>
      <c r="AB42" s="114">
        <v>21167400</v>
      </c>
      <c r="AC42" s="11">
        <v>5.55</v>
      </c>
      <c r="AD42" s="43">
        <f t="shared" si="0"/>
        <v>0.25</v>
      </c>
      <c r="AE42" s="172">
        <f t="shared" si="1"/>
        <v>-2.2887323943661997E-2</v>
      </c>
    </row>
    <row r="43" spans="2:31" x14ac:dyDescent="0.25">
      <c r="O43" s="93">
        <v>1.08</v>
      </c>
      <c r="P43" s="93">
        <f t="shared" si="9"/>
        <v>5.6375999999999999</v>
      </c>
      <c r="Q43" s="2"/>
      <c r="T43" s="103" t="s">
        <v>102</v>
      </c>
      <c r="U43" s="98" t="s">
        <v>402</v>
      </c>
      <c r="W43" s="120">
        <v>42436</v>
      </c>
      <c r="X43" s="11">
        <v>5.54</v>
      </c>
      <c r="Y43" s="11">
        <v>5.85</v>
      </c>
      <c r="Z43" s="11">
        <v>5.47</v>
      </c>
      <c r="AA43" s="11">
        <v>5.79</v>
      </c>
      <c r="AB43" s="114">
        <v>18805400</v>
      </c>
      <c r="AC43" s="11">
        <v>5.68</v>
      </c>
      <c r="AD43" s="43">
        <f t="shared" si="0"/>
        <v>0.37999999999999989</v>
      </c>
      <c r="AE43" s="172">
        <f t="shared" si="1"/>
        <v>3.8391224862888373E-2</v>
      </c>
    </row>
    <row r="44" spans="2:31" x14ac:dyDescent="0.25">
      <c r="O44" s="93">
        <v>1.07</v>
      </c>
      <c r="P44" s="93">
        <f t="shared" si="9"/>
        <v>5.5853999999999999</v>
      </c>
      <c r="Q44" s="2"/>
      <c r="T44" s="103" t="s">
        <v>103</v>
      </c>
      <c r="U44" s="98" t="s">
        <v>403</v>
      </c>
      <c r="W44" s="120">
        <v>42433</v>
      </c>
      <c r="X44" s="11">
        <v>5.69</v>
      </c>
      <c r="Y44" s="11">
        <v>5.85</v>
      </c>
      <c r="Z44" s="11">
        <v>5.52</v>
      </c>
      <c r="AA44" s="11">
        <v>5.57</v>
      </c>
      <c r="AB44" s="114">
        <v>27837700</v>
      </c>
      <c r="AC44" s="11">
        <v>5.47</v>
      </c>
      <c r="AD44" s="43">
        <f t="shared" si="0"/>
        <v>0.33000000000000007</v>
      </c>
      <c r="AE44" s="172">
        <f t="shared" si="1"/>
        <v>-1.9713261648745539E-2</v>
      </c>
    </row>
    <row r="45" spans="2:31" x14ac:dyDescent="0.25">
      <c r="O45" s="93">
        <v>1.06</v>
      </c>
      <c r="P45" s="93">
        <f t="shared" si="9"/>
        <v>5.5331999999999999</v>
      </c>
      <c r="Q45" s="2"/>
      <c r="T45" s="103" t="s">
        <v>104</v>
      </c>
      <c r="U45" s="98">
        <v>6.29</v>
      </c>
      <c r="W45" s="120">
        <v>42432</v>
      </c>
      <c r="X45" s="11">
        <v>5.63</v>
      </c>
      <c r="Y45" s="11">
        <v>5.81</v>
      </c>
      <c r="Z45" s="11">
        <v>5.6</v>
      </c>
      <c r="AA45" s="11">
        <v>5.69</v>
      </c>
      <c r="AB45" s="114">
        <v>19465100</v>
      </c>
      <c r="AC45" s="11">
        <v>5.58</v>
      </c>
      <c r="AD45" s="43">
        <f t="shared" si="0"/>
        <v>0.20999999999999996</v>
      </c>
      <c r="AE45" s="172">
        <f t="shared" si="1"/>
        <v>9.0415913200723175E-3</v>
      </c>
    </row>
    <row r="46" spans="2:31" x14ac:dyDescent="0.25">
      <c r="O46" s="93">
        <v>1.05</v>
      </c>
      <c r="P46" s="93">
        <f t="shared" si="9"/>
        <v>5.4809999999999999</v>
      </c>
      <c r="Q46" s="2"/>
      <c r="T46" s="103" t="s">
        <v>105</v>
      </c>
      <c r="U46" s="98">
        <v>0.68433999999999995</v>
      </c>
      <c r="W46" s="120">
        <v>42431</v>
      </c>
      <c r="X46" s="11">
        <v>5.48</v>
      </c>
      <c r="Y46" s="11">
        <v>5.68</v>
      </c>
      <c r="Z46" s="11">
        <v>5.43</v>
      </c>
      <c r="AA46" s="11">
        <v>5.63</v>
      </c>
      <c r="AB46" s="114">
        <v>16976500</v>
      </c>
      <c r="AC46" s="11">
        <v>5.53</v>
      </c>
      <c r="AD46" s="43">
        <f t="shared" si="0"/>
        <v>0.25</v>
      </c>
      <c r="AE46" s="172">
        <f t="shared" si="1"/>
        <v>2.9795158286778367E-2</v>
      </c>
    </row>
    <row r="47" spans="2:31" x14ac:dyDescent="0.25">
      <c r="O47" s="93">
        <v>1.04</v>
      </c>
      <c r="P47" s="93">
        <f t="shared" si="9"/>
        <v>5.4287999999999998</v>
      </c>
      <c r="Q47" s="2"/>
      <c r="T47" s="103" t="s">
        <v>106</v>
      </c>
      <c r="U47" s="98" t="s">
        <v>252</v>
      </c>
      <c r="W47" s="120">
        <v>42430</v>
      </c>
      <c r="X47" s="11">
        <v>5.46</v>
      </c>
      <c r="Y47" s="11">
        <v>5.52</v>
      </c>
      <c r="Z47" s="11">
        <v>5.41</v>
      </c>
      <c r="AA47" s="11">
        <v>5.47</v>
      </c>
      <c r="AB47" s="114">
        <v>18889600</v>
      </c>
      <c r="AC47" s="11">
        <v>5.37</v>
      </c>
      <c r="AD47" s="43">
        <f t="shared" si="0"/>
        <v>0.10999999999999943</v>
      </c>
      <c r="AE47" s="172">
        <f t="shared" si="1"/>
        <v>1.1299435028248705E-2</v>
      </c>
    </row>
    <row r="48" spans="2:31" x14ac:dyDescent="0.25">
      <c r="O48" s="93">
        <v>1.03</v>
      </c>
      <c r="P48" s="93">
        <f t="shared" si="9"/>
        <v>5.3765999999999998</v>
      </c>
      <c r="Q48" s="2"/>
      <c r="T48" s="103"/>
      <c r="U48" s="98"/>
      <c r="W48" s="120">
        <v>42429</v>
      </c>
      <c r="X48" s="11">
        <v>5.4</v>
      </c>
      <c r="Y48" s="11">
        <v>5.52</v>
      </c>
      <c r="Z48" s="11">
        <v>5.36</v>
      </c>
      <c r="AA48" s="11">
        <v>5.41</v>
      </c>
      <c r="AB48" s="114">
        <v>29556900</v>
      </c>
      <c r="AC48" s="11">
        <v>5.31</v>
      </c>
      <c r="AD48" s="43">
        <f t="shared" si="0"/>
        <v>0.15999999999999925</v>
      </c>
      <c r="AE48" s="172">
        <f t="shared" si="1"/>
        <v>-3.7523452157599557E-3</v>
      </c>
    </row>
    <row r="49" spans="15:31" x14ac:dyDescent="0.25">
      <c r="O49" s="93">
        <v>1.02</v>
      </c>
      <c r="P49" s="93">
        <f t="shared" si="9"/>
        <v>5.3243999999999998</v>
      </c>
      <c r="Q49" s="2"/>
      <c r="T49" s="103" t="s">
        <v>107</v>
      </c>
      <c r="U49" s="98" t="s">
        <v>404</v>
      </c>
      <c r="W49" s="120">
        <v>42426</v>
      </c>
      <c r="X49" s="11">
        <v>5.32</v>
      </c>
      <c r="Y49" s="11">
        <v>5.47</v>
      </c>
      <c r="Z49" s="11">
        <v>5.19</v>
      </c>
      <c r="AA49" s="11">
        <v>5.43</v>
      </c>
      <c r="AB49" s="114">
        <v>19529200</v>
      </c>
      <c r="AC49" s="11">
        <v>5.33</v>
      </c>
      <c r="AD49" s="43">
        <f t="shared" si="0"/>
        <v>0.27999999999999936</v>
      </c>
      <c r="AE49" s="172">
        <f t="shared" si="1"/>
        <v>2.303262955854124E-2</v>
      </c>
    </row>
    <row r="50" spans="15:31" x14ac:dyDescent="0.25">
      <c r="O50" s="93">
        <v>1.01</v>
      </c>
      <c r="P50" s="93">
        <f t="shared" si="9"/>
        <v>5.2721999999999998</v>
      </c>
      <c r="Q50" s="2"/>
      <c r="T50" s="103" t="s">
        <v>108</v>
      </c>
      <c r="U50" s="98" t="s">
        <v>405</v>
      </c>
      <c r="W50" s="120">
        <v>42425</v>
      </c>
      <c r="X50" s="11">
        <v>5.35</v>
      </c>
      <c r="Y50" s="11">
        <v>5.38</v>
      </c>
      <c r="Z50" s="11">
        <v>5.13</v>
      </c>
      <c r="AA50" s="11">
        <v>5.31</v>
      </c>
      <c r="AB50" s="114">
        <v>39810100</v>
      </c>
      <c r="AC50" s="11">
        <v>5.21</v>
      </c>
      <c r="AD50" s="43">
        <f t="shared" si="0"/>
        <v>0.25</v>
      </c>
      <c r="AE50" s="172">
        <f t="shared" si="1"/>
        <v>1.9230769230769162E-3</v>
      </c>
    </row>
    <row r="51" spans="15:31" x14ac:dyDescent="0.25">
      <c r="O51" s="93">
        <v>1</v>
      </c>
      <c r="P51" s="93">
        <f t="shared" si="9"/>
        <v>5.22</v>
      </c>
      <c r="Q51" s="2"/>
      <c r="T51" s="103" t="s">
        <v>109</v>
      </c>
      <c r="U51" s="100">
        <v>49253337</v>
      </c>
      <c r="W51" s="120">
        <v>42424</v>
      </c>
      <c r="X51" s="11">
        <v>5.03</v>
      </c>
      <c r="Y51" s="11">
        <v>5.35</v>
      </c>
      <c r="Z51" s="11">
        <v>4.9800000000000004</v>
      </c>
      <c r="AA51" s="11">
        <v>5.3</v>
      </c>
      <c r="AB51" s="114">
        <v>61804000</v>
      </c>
      <c r="AC51" s="11">
        <v>5.2</v>
      </c>
      <c r="AD51" s="43">
        <f t="shared" si="0"/>
        <v>0.36999999999999922</v>
      </c>
      <c r="AE51" s="172">
        <f t="shared" si="1"/>
        <v>4.2084168336673278E-2</v>
      </c>
    </row>
    <row r="52" spans="15:31" x14ac:dyDescent="0.25">
      <c r="O52" s="93">
        <v>0.99</v>
      </c>
      <c r="P52" s="93">
        <f t="shared" si="9"/>
        <v>5.1677999999999997</v>
      </c>
      <c r="Q52" s="2"/>
      <c r="T52" s="103" t="s">
        <v>112</v>
      </c>
      <c r="U52" s="100">
        <v>19916100</v>
      </c>
      <c r="W52" s="120">
        <v>42423</v>
      </c>
      <c r="X52" s="11">
        <v>4.74</v>
      </c>
      <c r="Y52" s="11">
        <v>5.09</v>
      </c>
      <c r="Z52" s="11">
        <v>4.6399999999999997</v>
      </c>
      <c r="AA52" s="11">
        <v>5.08</v>
      </c>
      <c r="AB52" s="114">
        <v>52495100</v>
      </c>
      <c r="AC52" s="11">
        <v>4.99</v>
      </c>
      <c r="AD52" s="43">
        <f t="shared" si="0"/>
        <v>0.45000000000000018</v>
      </c>
      <c r="AE52" s="172">
        <f t="shared" si="1"/>
        <v>0.12641083521444707</v>
      </c>
    </row>
    <row r="53" spans="15:31" x14ac:dyDescent="0.25">
      <c r="O53" s="93">
        <v>0.98</v>
      </c>
      <c r="P53" s="93">
        <f t="shared" si="9"/>
        <v>5.1155999999999997</v>
      </c>
      <c r="Q53" s="2"/>
      <c r="T53" s="103" t="s">
        <v>110</v>
      </c>
      <c r="U53" s="98" t="s">
        <v>406</v>
      </c>
      <c r="W53" s="120">
        <v>42422</v>
      </c>
      <c r="X53" s="11">
        <v>4.53</v>
      </c>
      <c r="Y53" s="11">
        <v>4.6500000000000004</v>
      </c>
      <c r="Z53" s="11">
        <v>4.49</v>
      </c>
      <c r="AA53" s="11">
        <v>4.51</v>
      </c>
      <c r="AB53" s="114">
        <v>23203700</v>
      </c>
      <c r="AC53" s="11">
        <v>4.43</v>
      </c>
      <c r="AD53" s="43">
        <f t="shared" si="0"/>
        <v>0.16000000000000014</v>
      </c>
      <c r="AE53" s="172">
        <f t="shared" si="1"/>
        <v>1.6055045871559592E-2</v>
      </c>
    </row>
    <row r="54" spans="15:31" x14ac:dyDescent="0.25">
      <c r="O54" s="93">
        <v>0.97</v>
      </c>
      <c r="P54" s="93">
        <f t="shared" si="9"/>
        <v>5.0633999999999997</v>
      </c>
      <c r="T54" s="103" t="s">
        <v>113</v>
      </c>
      <c r="U54" s="98" t="s">
        <v>132</v>
      </c>
      <c r="W54" s="120">
        <v>42419</v>
      </c>
      <c r="X54" s="11">
        <v>4.54</v>
      </c>
      <c r="Y54" s="11">
        <v>4.55</v>
      </c>
      <c r="Z54" s="11">
        <v>4.37</v>
      </c>
      <c r="AA54" s="11">
        <v>4.4400000000000004</v>
      </c>
      <c r="AB54" s="114">
        <v>11815400</v>
      </c>
      <c r="AC54" s="11">
        <v>4.3600000000000003</v>
      </c>
      <c r="AD54" s="43">
        <f t="shared" si="0"/>
        <v>0.17999999999999972</v>
      </c>
      <c r="AE54" s="172">
        <f t="shared" si="1"/>
        <v>-2.2421524663677084E-2</v>
      </c>
    </row>
    <row r="55" spans="15:31" x14ac:dyDescent="0.25">
      <c r="O55" s="93">
        <v>0.96</v>
      </c>
      <c r="P55" s="93">
        <f t="shared" si="9"/>
        <v>5.0111999999999997</v>
      </c>
      <c r="T55" s="103" t="s">
        <v>114</v>
      </c>
      <c r="U55" s="98">
        <v>-0.28999999999999998</v>
      </c>
      <c r="W55" s="120">
        <v>42418</v>
      </c>
      <c r="X55" s="11">
        <v>4.45</v>
      </c>
      <c r="Y55" s="11">
        <v>4.7</v>
      </c>
      <c r="Z55" s="11">
        <v>4.4000000000000004</v>
      </c>
      <c r="AA55" s="11">
        <v>4.54</v>
      </c>
      <c r="AB55" s="114">
        <v>18100000</v>
      </c>
      <c r="AC55" s="11">
        <v>4.46</v>
      </c>
      <c r="AD55" s="43">
        <f t="shared" si="0"/>
        <v>0.29999999999999982</v>
      </c>
      <c r="AE55" s="172">
        <f t="shared" si="1"/>
        <v>2.7649769585253559E-2</v>
      </c>
    </row>
    <row r="56" spans="15:31" x14ac:dyDescent="0.25">
      <c r="O56" s="93">
        <v>0.95</v>
      </c>
      <c r="P56" s="93">
        <f t="shared" si="9"/>
        <v>4.9589999999999996</v>
      </c>
      <c r="T56" s="103" t="s">
        <v>111</v>
      </c>
      <c r="U56" s="98" t="s">
        <v>298</v>
      </c>
      <c r="W56" s="120">
        <v>42417</v>
      </c>
      <c r="X56" s="11">
        <v>4.32</v>
      </c>
      <c r="Y56" s="11">
        <v>4.47</v>
      </c>
      <c r="Z56" s="11">
        <v>4.28</v>
      </c>
      <c r="AA56" s="11">
        <v>4.42</v>
      </c>
      <c r="AB56" s="114">
        <v>13517900</v>
      </c>
      <c r="AC56" s="11">
        <v>4.34</v>
      </c>
      <c r="AD56" s="43">
        <f t="shared" si="0"/>
        <v>0.1899999999999995</v>
      </c>
      <c r="AE56" s="172">
        <f t="shared" si="1"/>
        <v>4.0767386091127067E-2</v>
      </c>
    </row>
    <row r="57" spans="15:31" x14ac:dyDescent="0.25">
      <c r="O57" s="93">
        <v>0.94</v>
      </c>
      <c r="P57" s="93">
        <f t="shared" si="9"/>
        <v>4.9067999999999996</v>
      </c>
      <c r="W57" s="120">
        <v>42416</v>
      </c>
      <c r="X57" s="11">
        <v>4.3499999999999996</v>
      </c>
      <c r="Y57" s="11">
        <v>4.3499999999999996</v>
      </c>
      <c r="Z57" s="11">
        <v>4.1500000000000004</v>
      </c>
      <c r="AA57" s="11">
        <v>4.25</v>
      </c>
      <c r="AB57" s="114">
        <v>11779900</v>
      </c>
      <c r="AC57" s="11">
        <v>4.17</v>
      </c>
      <c r="AD57" s="43">
        <f t="shared" si="0"/>
        <v>0.19999999999999929</v>
      </c>
      <c r="AE57" s="172">
        <f t="shared" si="1"/>
        <v>2.4038461538460343E-3</v>
      </c>
    </row>
    <row r="58" spans="15:31" x14ac:dyDescent="0.25">
      <c r="O58" s="93">
        <v>0.93</v>
      </c>
      <c r="P58" s="93">
        <f t="shared" si="9"/>
        <v>4.8545999999999996</v>
      </c>
      <c r="W58" s="120">
        <v>42412</v>
      </c>
      <c r="X58" s="11">
        <v>4.2</v>
      </c>
      <c r="Y58" s="11">
        <v>4.29</v>
      </c>
      <c r="Z58" s="11">
        <v>4.0599999999999996</v>
      </c>
      <c r="AA58" s="11">
        <v>4.24</v>
      </c>
      <c r="AB58" s="114">
        <v>19893900</v>
      </c>
      <c r="AC58" s="11">
        <v>4.16</v>
      </c>
      <c r="AD58" s="43">
        <f t="shared" si="0"/>
        <v>0.23000000000000043</v>
      </c>
      <c r="AE58" s="172">
        <f t="shared" si="1"/>
        <v>1.7114914425427896E-2</v>
      </c>
    </row>
    <row r="59" spans="15:31" x14ac:dyDescent="0.25">
      <c r="O59" s="93">
        <v>0.92</v>
      </c>
      <c r="P59" s="93">
        <f t="shared" si="9"/>
        <v>4.8023999999999996</v>
      </c>
      <c r="W59" s="120">
        <v>42411</v>
      </c>
      <c r="X59" s="11">
        <v>4.12</v>
      </c>
      <c r="Y59" s="11">
        <v>4.26</v>
      </c>
      <c r="Z59" s="11">
        <v>4.07</v>
      </c>
      <c r="AA59" s="11">
        <v>4.17</v>
      </c>
      <c r="AB59" s="114">
        <v>20949700</v>
      </c>
      <c r="AC59" s="11">
        <v>4.09</v>
      </c>
      <c r="AD59" s="43">
        <f t="shared" si="0"/>
        <v>0.1899999999999995</v>
      </c>
      <c r="AE59" s="172">
        <f t="shared" si="1"/>
        <v>0</v>
      </c>
    </row>
    <row r="60" spans="15:31" x14ac:dyDescent="0.25">
      <c r="O60" s="93">
        <v>0.91</v>
      </c>
      <c r="P60" s="93">
        <f t="shared" si="9"/>
        <v>4.7501999999999995</v>
      </c>
      <c r="W60" s="120">
        <v>42410</v>
      </c>
      <c r="X60" s="11">
        <v>4.3600000000000003</v>
      </c>
      <c r="Y60" s="11">
        <v>4.37</v>
      </c>
      <c r="Z60" s="11">
        <v>4.1100000000000003</v>
      </c>
      <c r="AA60" s="11">
        <v>4.17</v>
      </c>
      <c r="AB60" s="114">
        <v>18481900</v>
      </c>
      <c r="AC60" s="11">
        <v>4.09</v>
      </c>
      <c r="AD60" s="43">
        <f t="shared" si="0"/>
        <v>0.25999999999999979</v>
      </c>
      <c r="AE60" s="172">
        <f t="shared" si="1"/>
        <v>-3.5377358490566113E-2</v>
      </c>
    </row>
    <row r="61" spans="15:31" x14ac:dyDescent="0.25">
      <c r="O61" s="93">
        <v>0.9</v>
      </c>
      <c r="P61" s="93">
        <f t="shared" si="9"/>
        <v>4.6979999999999995</v>
      </c>
      <c r="W61" s="120">
        <v>42409</v>
      </c>
      <c r="X61" s="11">
        <v>4.25</v>
      </c>
      <c r="Y61" s="11">
        <v>4.3600000000000003</v>
      </c>
      <c r="Z61" s="11">
        <v>4.08</v>
      </c>
      <c r="AA61" s="11">
        <v>4.32</v>
      </c>
      <c r="AB61" s="114">
        <v>22689900</v>
      </c>
      <c r="AC61" s="11">
        <v>4.24</v>
      </c>
      <c r="AD61" s="43">
        <f t="shared" si="0"/>
        <v>0.28000000000000025</v>
      </c>
      <c r="AE61" s="172">
        <f t="shared" si="1"/>
        <v>0</v>
      </c>
    </row>
    <row r="62" spans="15:31" x14ac:dyDescent="0.25">
      <c r="W62" s="120">
        <v>42408</v>
      </c>
      <c r="X62" s="11">
        <v>4.63</v>
      </c>
      <c r="Y62" s="11">
        <v>4.66</v>
      </c>
      <c r="Z62" s="11">
        <v>4.21</v>
      </c>
      <c r="AA62" s="11">
        <v>4.32</v>
      </c>
      <c r="AB62" s="114">
        <v>19109700</v>
      </c>
      <c r="AC62" s="11">
        <v>4.24</v>
      </c>
      <c r="AD62" s="43">
        <f t="shared" si="0"/>
        <v>0.45000000000000018</v>
      </c>
      <c r="AE62" s="172">
        <f t="shared" si="1"/>
        <v>-7.6252723311546755E-2</v>
      </c>
    </row>
    <row r="63" spans="15:31" x14ac:dyDescent="0.25">
      <c r="W63" s="120">
        <v>42405</v>
      </c>
      <c r="X63" s="11">
        <v>4.6900000000000004</v>
      </c>
      <c r="Y63" s="11">
        <v>4.8600000000000003</v>
      </c>
      <c r="Z63" s="11">
        <v>4.6100000000000003</v>
      </c>
      <c r="AA63" s="11">
        <v>4.68</v>
      </c>
      <c r="AB63" s="114">
        <v>25876200</v>
      </c>
      <c r="AC63" s="11">
        <v>4.59</v>
      </c>
      <c r="AD63" s="43">
        <f t="shared" si="0"/>
        <v>0.25</v>
      </c>
      <c r="AE63" s="172">
        <f t="shared" si="1"/>
        <v>-4.3383947939263923E-3</v>
      </c>
    </row>
    <row r="64" spans="15:31" x14ac:dyDescent="0.25">
      <c r="W64" s="120">
        <v>42404</v>
      </c>
      <c r="X64" s="11">
        <v>4.62</v>
      </c>
      <c r="Y64" s="11">
        <v>4.8899999999999997</v>
      </c>
      <c r="Z64" s="11">
        <v>4.62</v>
      </c>
      <c r="AA64" s="11">
        <v>4.7</v>
      </c>
      <c r="AB64" s="114">
        <v>26429500</v>
      </c>
      <c r="AC64" s="11">
        <v>4.6100000000000003</v>
      </c>
      <c r="AD64" s="43">
        <f t="shared" si="0"/>
        <v>0.26999999999999957</v>
      </c>
      <c r="AE64" s="172">
        <f t="shared" si="1"/>
        <v>2.2172949002217335E-2</v>
      </c>
    </row>
    <row r="65" spans="23:31" x14ac:dyDescent="0.25">
      <c r="W65" s="120">
        <v>42403</v>
      </c>
      <c r="X65" s="11">
        <v>4.42</v>
      </c>
      <c r="Y65" s="11">
        <v>4.6399999999999997</v>
      </c>
      <c r="Z65" s="11">
        <v>4.38</v>
      </c>
      <c r="AA65" s="11">
        <v>4.5999999999999996</v>
      </c>
      <c r="AB65" s="114">
        <v>15768300</v>
      </c>
      <c r="AC65" s="11">
        <v>4.51</v>
      </c>
      <c r="AD65" s="43">
        <f t="shared" si="0"/>
        <v>0.25999999999999979</v>
      </c>
      <c r="AE65" s="172">
        <f t="shared" si="1"/>
        <v>5.6206088992974301E-2</v>
      </c>
    </row>
    <row r="66" spans="23:31" x14ac:dyDescent="0.25">
      <c r="W66" s="120">
        <v>42402</v>
      </c>
      <c r="X66" s="11">
        <v>4.51</v>
      </c>
      <c r="Y66" s="11">
        <v>4.54</v>
      </c>
      <c r="Z66" s="11">
        <v>4.34</v>
      </c>
      <c r="AA66" s="11">
        <v>4.3499999999999996</v>
      </c>
      <c r="AB66" s="114">
        <v>12799500</v>
      </c>
      <c r="AC66" s="11">
        <v>4.2699999999999996</v>
      </c>
      <c r="AD66" s="43">
        <f t="shared" si="0"/>
        <v>0.20000000000000018</v>
      </c>
      <c r="AE66" s="172">
        <f t="shared" si="1"/>
        <v>-4.8997772828507924E-2</v>
      </c>
    </row>
    <row r="67" spans="23:31" x14ac:dyDescent="0.25">
      <c r="W67" s="120">
        <v>42401</v>
      </c>
      <c r="X67" s="11">
        <v>4.6399999999999997</v>
      </c>
      <c r="Y67" s="11">
        <v>4.6399999999999997</v>
      </c>
      <c r="Z67" s="11">
        <v>4.45</v>
      </c>
      <c r="AA67" s="11">
        <v>4.58</v>
      </c>
      <c r="AB67" s="114">
        <v>10147500</v>
      </c>
      <c r="AC67" s="11">
        <v>4.49</v>
      </c>
      <c r="AD67" s="43">
        <f t="shared" ref="AD67:AD68" si="10">Y67-Z67</f>
        <v>0.1899999999999995</v>
      </c>
      <c r="AE67" s="172">
        <f t="shared" ref="AE67" si="11">AC67/AC68-1</f>
        <v>4.4742729306488371E-3</v>
      </c>
    </row>
    <row r="68" spans="23:31" x14ac:dyDescent="0.25">
      <c r="W68" s="120">
        <v>42398</v>
      </c>
      <c r="X68" s="11">
        <v>4.55</v>
      </c>
      <c r="Y68" s="11">
        <v>4.58</v>
      </c>
      <c r="Z68" s="11">
        <v>4.5</v>
      </c>
      <c r="AA68" s="11">
        <v>4.55</v>
      </c>
      <c r="AB68" s="114">
        <v>12877700</v>
      </c>
      <c r="AC68" s="11">
        <v>4.47</v>
      </c>
      <c r="AD68" s="43">
        <f t="shared" si="10"/>
        <v>8.0000000000000071E-2</v>
      </c>
      <c r="AE68" s="172" t="e">
        <f>AC68/AC69-1</f>
        <v>#DIV/0!</v>
      </c>
    </row>
    <row r="69" spans="23:31" x14ac:dyDescent="0.25">
      <c r="W69" s="120" t="s">
        <v>124</v>
      </c>
      <c r="X69" s="11"/>
      <c r="Y69" s="11"/>
      <c r="Z69" s="11"/>
      <c r="AA69" s="11"/>
      <c r="AB69" s="114"/>
      <c r="AC69" s="11"/>
      <c r="AD69" s="43">
        <f>Y69-Z69</f>
        <v>0</v>
      </c>
      <c r="AE69" s="172" t="e">
        <f>AC69/AC70-1</f>
        <v>#DIV/0!</v>
      </c>
    </row>
  </sheetData>
  <mergeCells count="1">
    <mergeCell ref="O40:P40"/>
  </mergeCells>
  <conditionalFormatting sqref="Q7">
    <cfRule type="expression" dxfId="97" priority="17">
      <formula>Q7&gt;0</formula>
    </cfRule>
    <cfRule type="expression" dxfId="96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95" priority="11">
      <formula>F15&gt;0</formula>
    </cfRule>
    <cfRule type="expression" dxfId="94" priority="12">
      <formula>F15&lt;0</formula>
    </cfRule>
  </conditionalFormatting>
  <conditionalFormatting sqref="H15:H22">
    <cfRule type="expression" dxfId="93" priority="9">
      <formula>H15&gt;0</formula>
    </cfRule>
    <cfRule type="expression" dxfId="92" priority="10">
      <formula>H15&lt;0</formula>
    </cfRule>
  </conditionalFormatting>
  <conditionalFormatting sqref="H23">
    <cfRule type="expression" dxfId="91" priority="7">
      <formula>H23&gt;0</formula>
    </cfRule>
    <cfRule type="expression" dxfId="90" priority="8">
      <formula>H23&lt;0</formula>
    </cfRule>
  </conditionalFormatting>
  <conditionalFormatting sqref="H24:H34">
    <cfRule type="expression" dxfId="89" priority="5">
      <formula>H24&gt;0</formula>
    </cfRule>
    <cfRule type="expression" dxfId="88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87" priority="1">
      <formula>Q8&gt;0</formula>
    </cfRule>
    <cfRule type="expression" dxfId="86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03" t="s">
        <v>129</v>
      </c>
      <c r="AE1" s="103" t="s">
        <v>131</v>
      </c>
    </row>
    <row r="2" spans="1:40" x14ac:dyDescent="0.25">
      <c r="A2" s="6" t="s">
        <v>55</v>
      </c>
      <c r="B2" s="84">
        <v>42214</v>
      </c>
      <c r="C2" s="7">
        <v>10</v>
      </c>
      <c r="D2" s="47">
        <v>113.01</v>
      </c>
      <c r="E2" s="47">
        <v>0</v>
      </c>
      <c r="F2" s="47">
        <f t="shared" ref="F2:F6" si="0">C2*D2 + E2</f>
        <v>1130.1000000000001</v>
      </c>
      <c r="G2" s="84">
        <v>42263</v>
      </c>
      <c r="H2" s="92">
        <v>10</v>
      </c>
      <c r="I2" s="47">
        <v>109.35</v>
      </c>
      <c r="J2" s="47">
        <v>0.02</v>
      </c>
      <c r="K2" s="47">
        <f>I2*H2-J2</f>
        <v>1093.48</v>
      </c>
      <c r="L2" s="1">
        <v>42276</v>
      </c>
      <c r="M2" s="2">
        <v>6.45</v>
      </c>
      <c r="O2" s="13" t="s">
        <v>57</v>
      </c>
      <c r="Q2">
        <f>C14-H14</f>
        <v>100</v>
      </c>
      <c r="T2" s="1"/>
      <c r="W2" s="143">
        <v>42493</v>
      </c>
      <c r="X2" s="12">
        <v>88.67</v>
      </c>
      <c r="Y2" s="12">
        <v>89.12</v>
      </c>
      <c r="Z2" s="12">
        <v>87</v>
      </c>
      <c r="AA2" s="12">
        <v>87.17</v>
      </c>
      <c r="AB2" s="105">
        <v>9751500</v>
      </c>
      <c r="AC2" s="12">
        <v>87.17</v>
      </c>
      <c r="AD2" s="43">
        <f>Y2-Z2</f>
        <v>2.1200000000000045</v>
      </c>
      <c r="AE2" s="172">
        <f>AC2/AC3-1</f>
        <v>-2.0561797752808975E-2</v>
      </c>
    </row>
    <row r="3" spans="1:40" x14ac:dyDescent="0.25">
      <c r="A3" s="26" t="s">
        <v>71</v>
      </c>
      <c r="B3" s="84">
        <v>42247</v>
      </c>
      <c r="C3" s="7">
        <v>15</v>
      </c>
      <c r="D3" s="47">
        <v>105.85</v>
      </c>
      <c r="E3" s="47">
        <v>0</v>
      </c>
      <c r="F3" s="47">
        <f t="shared" si="0"/>
        <v>1587.75</v>
      </c>
      <c r="G3" s="84">
        <v>42284</v>
      </c>
      <c r="H3" s="92">
        <v>10</v>
      </c>
      <c r="I3" s="47">
        <v>97.5</v>
      </c>
      <c r="J3" s="47">
        <v>0.02</v>
      </c>
      <c r="K3" s="47">
        <f>I3*H3-J3</f>
        <v>974.98</v>
      </c>
      <c r="L3" s="1">
        <v>42369</v>
      </c>
      <c r="M3" s="3">
        <v>10.75</v>
      </c>
      <c r="O3" s="13" t="s">
        <v>58</v>
      </c>
      <c r="Q3" s="90">
        <f>(F14-K14-M14)/Q2</f>
        <v>92.822999999999993</v>
      </c>
      <c r="W3" s="143">
        <v>42492</v>
      </c>
      <c r="X3" s="12">
        <v>88.7</v>
      </c>
      <c r="Y3" s="12">
        <v>89.45</v>
      </c>
      <c r="Z3" s="12">
        <v>86.75</v>
      </c>
      <c r="AA3" s="12">
        <v>89</v>
      </c>
      <c r="AB3" s="105">
        <v>13472100</v>
      </c>
      <c r="AC3" s="12">
        <v>89</v>
      </c>
      <c r="AD3" s="43">
        <f t="shared" ref="AD3:AD66" si="1">Y3-Z3</f>
        <v>2.7000000000000028</v>
      </c>
      <c r="AE3" s="172">
        <f t="shared" ref="AE3:AE66" si="2">AC3/AC4-1</f>
        <v>8.9559006915316264E-3</v>
      </c>
      <c r="AN3" s="260"/>
    </row>
    <row r="4" spans="1:40" x14ac:dyDescent="0.25">
      <c r="B4" s="84">
        <v>42278</v>
      </c>
      <c r="C4" s="7">
        <v>10</v>
      </c>
      <c r="D4" s="47">
        <v>96.7</v>
      </c>
      <c r="E4" s="47">
        <v>0</v>
      </c>
      <c r="F4" s="47">
        <f t="shared" si="0"/>
        <v>967</v>
      </c>
      <c r="G4" s="84">
        <v>42409</v>
      </c>
      <c r="H4" s="92">
        <v>10</v>
      </c>
      <c r="I4" s="47">
        <v>88.05</v>
      </c>
      <c r="J4" s="47">
        <v>0.02</v>
      </c>
      <c r="K4" s="47">
        <f>I4*H4-J4</f>
        <v>880.48</v>
      </c>
      <c r="L4" s="1">
        <v>42460</v>
      </c>
      <c r="M4" s="3">
        <v>30.1</v>
      </c>
      <c r="O4" s="13" t="s">
        <v>66</v>
      </c>
      <c r="Q4" s="59">
        <v>87.17</v>
      </c>
      <c r="W4" s="143">
        <v>42489</v>
      </c>
      <c r="X4" s="12">
        <v>91.19</v>
      </c>
      <c r="Y4" s="12">
        <v>92.53</v>
      </c>
      <c r="Z4" s="12">
        <v>87.8</v>
      </c>
      <c r="AA4" s="12">
        <v>88.21</v>
      </c>
      <c r="AB4" s="105">
        <v>33471400</v>
      </c>
      <c r="AC4" s="12">
        <v>88.21</v>
      </c>
      <c r="AD4" s="43">
        <f t="shared" si="1"/>
        <v>4.730000000000004</v>
      </c>
      <c r="AE4" s="172">
        <f t="shared" si="2"/>
        <v>-9.0618556701031028E-2</v>
      </c>
    </row>
    <row r="5" spans="1:40" x14ac:dyDescent="0.25">
      <c r="B5" s="84">
        <v>42284</v>
      </c>
      <c r="C5" s="7">
        <v>10</v>
      </c>
      <c r="D5" s="47">
        <v>94.5</v>
      </c>
      <c r="E5" s="47">
        <v>0</v>
      </c>
      <c r="F5" s="47">
        <f t="shared" si="0"/>
        <v>945</v>
      </c>
      <c r="G5" s="1">
        <v>42447</v>
      </c>
      <c r="H5" s="92">
        <v>20</v>
      </c>
      <c r="I5" s="47">
        <v>90.59</v>
      </c>
      <c r="J5" s="47">
        <v>0.04</v>
      </c>
      <c r="K5" s="47">
        <f>I5*H5-J5</f>
        <v>1811.7600000000002</v>
      </c>
      <c r="O5" s="13" t="s">
        <v>67</v>
      </c>
      <c r="Q5" s="3">
        <f>Q4*Q2</f>
        <v>8717</v>
      </c>
      <c r="T5" s="1"/>
      <c r="W5" s="143">
        <v>42488</v>
      </c>
      <c r="X5" s="12">
        <v>100.41</v>
      </c>
      <c r="Y5" s="12">
        <v>100.75</v>
      </c>
      <c r="Z5" s="12">
        <v>96.8</v>
      </c>
      <c r="AA5" s="12">
        <v>97</v>
      </c>
      <c r="AB5" s="105">
        <v>15043500</v>
      </c>
      <c r="AC5" s="12">
        <v>97</v>
      </c>
      <c r="AD5" s="43">
        <f t="shared" si="1"/>
        <v>3.9500000000000028</v>
      </c>
      <c r="AE5" s="172">
        <f t="shared" si="2"/>
        <v>-3.6934074662430483E-2</v>
      </c>
      <c r="AK5" s="260"/>
      <c r="AN5" s="260"/>
    </row>
    <row r="6" spans="1:40" x14ac:dyDescent="0.25">
      <c r="B6" s="289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92">
        <v>25</v>
      </c>
      <c r="I6" s="47">
        <v>99.45</v>
      </c>
      <c r="J6" s="47">
        <v>0.05</v>
      </c>
      <c r="K6" s="47">
        <f>I6*H6-J6</f>
        <v>2486.1999999999998</v>
      </c>
      <c r="O6" s="13" t="s">
        <v>64</v>
      </c>
      <c r="Q6" s="2">
        <f>Q3*Q2</f>
        <v>9282.2999999999993</v>
      </c>
      <c r="W6" s="143">
        <v>42487</v>
      </c>
      <c r="X6" s="12">
        <v>101.3</v>
      </c>
      <c r="Y6" s="12">
        <v>101.78</v>
      </c>
      <c r="Z6" s="12">
        <v>100.15</v>
      </c>
      <c r="AA6" s="12">
        <v>100.72</v>
      </c>
      <c r="AB6" s="105">
        <v>8561000</v>
      </c>
      <c r="AC6" s="12">
        <v>100.72</v>
      </c>
      <c r="AD6" s="43">
        <f t="shared" si="1"/>
        <v>1.6299999999999955</v>
      </c>
      <c r="AE6" s="172">
        <f t="shared" si="2"/>
        <v>-6.0199348662784979E-3</v>
      </c>
    </row>
    <row r="7" spans="1:40" ht="15.75" x14ac:dyDescent="0.25">
      <c r="B7" s="84">
        <v>42402</v>
      </c>
      <c r="C7" s="7">
        <v>10</v>
      </c>
      <c r="D7" s="47">
        <v>82.55</v>
      </c>
      <c r="E7" s="47">
        <v>0</v>
      </c>
      <c r="F7" s="47">
        <f>C7*D7 + E7</f>
        <v>825.5</v>
      </c>
      <c r="H7" s="198"/>
      <c r="I7" s="3"/>
      <c r="J7" s="3"/>
      <c r="K7" s="3"/>
      <c r="O7" s="13" t="s">
        <v>65</v>
      </c>
      <c r="Q7" s="24">
        <f>Q5-Q6</f>
        <v>-565.29999999999927</v>
      </c>
      <c r="R7" s="206"/>
      <c r="W7" s="143">
        <v>42486</v>
      </c>
      <c r="X7" s="12">
        <v>102.02</v>
      </c>
      <c r="Y7" s="12">
        <v>103.1</v>
      </c>
      <c r="Z7" s="12">
        <v>101.01</v>
      </c>
      <c r="AA7" s="12">
        <v>101.33</v>
      </c>
      <c r="AB7" s="105">
        <v>9299000</v>
      </c>
      <c r="AC7" s="12">
        <v>101.33</v>
      </c>
      <c r="AD7" s="43">
        <f t="shared" si="1"/>
        <v>2.0899999999999892</v>
      </c>
      <c r="AE7" s="172">
        <f t="shared" si="2"/>
        <v>-9.3850816306579876E-3</v>
      </c>
    </row>
    <row r="8" spans="1:40" x14ac:dyDescent="0.25">
      <c r="B8" s="1">
        <v>42426</v>
      </c>
      <c r="C8" s="7">
        <v>20</v>
      </c>
      <c r="D8" s="47">
        <v>88.03</v>
      </c>
      <c r="E8" s="47">
        <v>0</v>
      </c>
      <c r="F8" s="47">
        <f>C8*D8 + E8</f>
        <v>1760.6</v>
      </c>
      <c r="H8" s="198"/>
      <c r="I8" s="4"/>
      <c r="J8" s="4"/>
      <c r="K8" s="4"/>
      <c r="O8" s="13" t="s">
        <v>90</v>
      </c>
      <c r="Q8" s="148">
        <f>(Q4-Q3)/Q3</f>
        <v>-6.0900854314124647E-2</v>
      </c>
      <c r="T8" s="1"/>
      <c r="W8" s="143">
        <v>42485</v>
      </c>
      <c r="X8" s="12">
        <v>101.84</v>
      </c>
      <c r="Y8" s="12">
        <v>102.38</v>
      </c>
      <c r="Z8" s="12">
        <v>101.5</v>
      </c>
      <c r="AA8" s="12">
        <v>102.29</v>
      </c>
      <c r="AB8" s="105">
        <v>8278300</v>
      </c>
      <c r="AC8" s="12">
        <v>102.29</v>
      </c>
      <c r="AD8" s="43">
        <f t="shared" si="1"/>
        <v>0.87999999999999545</v>
      </c>
      <c r="AE8" s="172">
        <f t="shared" si="2"/>
        <v>3.5318355734328399E-3</v>
      </c>
    </row>
    <row r="9" spans="1:40" x14ac:dyDescent="0.25">
      <c r="B9" s="1">
        <v>42488</v>
      </c>
      <c r="C9" s="4">
        <v>25</v>
      </c>
      <c r="D9" s="3">
        <v>98.25</v>
      </c>
      <c r="E9" s="3">
        <v>0</v>
      </c>
      <c r="F9" s="3">
        <f>C9*D9 + E9</f>
        <v>2456.25</v>
      </c>
      <c r="W9" s="143">
        <v>42482</v>
      </c>
      <c r="X9" s="12">
        <v>101.56</v>
      </c>
      <c r="Y9" s="12">
        <v>102.45</v>
      </c>
      <c r="Z9" s="12">
        <v>100.5</v>
      </c>
      <c r="AA9" s="12">
        <v>101.93</v>
      </c>
      <c r="AB9" s="105">
        <v>10227000</v>
      </c>
      <c r="AC9" s="12">
        <v>101.93</v>
      </c>
      <c r="AD9" s="43">
        <f t="shared" si="1"/>
        <v>1.9500000000000028</v>
      </c>
      <c r="AE9" s="172">
        <f t="shared" si="2"/>
        <v>1.8675054059367202E-3</v>
      </c>
    </row>
    <row r="10" spans="1:40" x14ac:dyDescent="0.25">
      <c r="B10" s="1">
        <v>42489</v>
      </c>
      <c r="C10" s="4">
        <v>20</v>
      </c>
      <c r="D10" s="3">
        <v>90.34</v>
      </c>
      <c r="E10" s="3">
        <v>0</v>
      </c>
      <c r="F10" s="3">
        <f>C10*D10 + E10</f>
        <v>1806.8000000000002</v>
      </c>
      <c r="W10" s="143">
        <v>42481</v>
      </c>
      <c r="X10" s="12">
        <v>99.9</v>
      </c>
      <c r="Y10" s="12">
        <v>101.84</v>
      </c>
      <c r="Z10" s="12">
        <v>99.9</v>
      </c>
      <c r="AA10" s="12">
        <v>101.74</v>
      </c>
      <c r="AB10" s="105">
        <v>8981500</v>
      </c>
      <c r="AC10" s="12">
        <v>101.74</v>
      </c>
      <c r="AD10" s="43">
        <f t="shared" si="1"/>
        <v>1.9399999999999977</v>
      </c>
      <c r="AE10" s="172">
        <f t="shared" si="2"/>
        <v>1.6282089701328495E-2</v>
      </c>
    </row>
    <row r="11" spans="1:40" x14ac:dyDescent="0.25">
      <c r="B11" s="1">
        <v>42489</v>
      </c>
      <c r="C11" s="4">
        <v>30</v>
      </c>
      <c r="D11" s="2">
        <v>89.5</v>
      </c>
      <c r="E11" s="2">
        <v>0</v>
      </c>
      <c r="F11" s="2">
        <f>C11*D11 + E11</f>
        <v>2685</v>
      </c>
      <c r="N11" s="5"/>
      <c r="W11" s="143">
        <v>42480</v>
      </c>
      <c r="X11" s="12">
        <v>99.35</v>
      </c>
      <c r="Y11" s="12">
        <v>100.96</v>
      </c>
      <c r="Z11" s="12">
        <v>99.35</v>
      </c>
      <c r="AA11" s="12">
        <v>100.11</v>
      </c>
      <c r="AB11" s="105">
        <v>8856500</v>
      </c>
      <c r="AC11" s="12">
        <v>100.11</v>
      </c>
      <c r="AD11" s="43">
        <f t="shared" si="1"/>
        <v>1.6099999999999994</v>
      </c>
      <c r="AE11" s="172">
        <f t="shared" si="2"/>
        <v>6.7377312952534574E-3</v>
      </c>
    </row>
    <row r="12" spans="1:40" x14ac:dyDescent="0.25">
      <c r="C12" s="4"/>
      <c r="N12" s="5"/>
      <c r="W12" s="143">
        <v>42479</v>
      </c>
      <c r="X12" s="12">
        <v>99.76</v>
      </c>
      <c r="Y12" s="12">
        <v>100.73</v>
      </c>
      <c r="Z12" s="12">
        <v>99.24</v>
      </c>
      <c r="AA12" s="12">
        <v>99.44</v>
      </c>
      <c r="AB12" s="105">
        <v>9780100</v>
      </c>
      <c r="AC12" s="12">
        <v>99.44</v>
      </c>
      <c r="AD12" s="43">
        <f t="shared" si="1"/>
        <v>1.4900000000000091</v>
      </c>
      <c r="AE12" s="172">
        <f t="shared" si="2"/>
        <v>2.4193548387096975E-3</v>
      </c>
    </row>
    <row r="13" spans="1:40" x14ac:dyDescent="0.25">
      <c r="C13" s="4"/>
      <c r="D13" s="3"/>
      <c r="E13" s="3"/>
      <c r="F13" s="3"/>
      <c r="H13" s="81"/>
      <c r="W13" s="143">
        <v>42478</v>
      </c>
      <c r="X13" s="12">
        <v>98.17</v>
      </c>
      <c r="Y13" s="12">
        <v>99.73</v>
      </c>
      <c r="Z13" s="12">
        <v>98.11</v>
      </c>
      <c r="AA13" s="12">
        <v>99.2</v>
      </c>
      <c r="AB13" s="105">
        <v>8059500</v>
      </c>
      <c r="AC13" s="12">
        <v>99.2</v>
      </c>
      <c r="AD13" s="43">
        <f t="shared" si="1"/>
        <v>1.6200000000000045</v>
      </c>
      <c r="AE13" s="172">
        <f t="shared" si="2"/>
        <v>9.258317224539514E-3</v>
      </c>
    </row>
    <row r="14" spans="1:40" x14ac:dyDescent="0.25">
      <c r="A14" s="25" t="s">
        <v>81</v>
      </c>
      <c r="B14" s="14"/>
      <c r="C14" s="14">
        <f>SUM(C2:C13)</f>
        <v>175</v>
      </c>
      <c r="D14" s="15"/>
      <c r="E14" s="15"/>
      <c r="F14" s="15">
        <f>SUM(F2:F13)</f>
        <v>16576.5</v>
      </c>
      <c r="G14" s="14"/>
      <c r="H14" s="87">
        <f>SUM(H2:H13)</f>
        <v>75</v>
      </c>
      <c r="I14" s="14"/>
      <c r="J14" s="14"/>
      <c r="K14" s="15">
        <f>SUM(K2:K13)</f>
        <v>7246.9000000000005</v>
      </c>
      <c r="L14" s="14"/>
      <c r="M14" s="15">
        <f>SUM(M2:M13)</f>
        <v>47.3</v>
      </c>
      <c r="W14" s="143">
        <v>42475</v>
      </c>
      <c r="X14" s="12">
        <v>98.53</v>
      </c>
      <c r="Y14" s="12">
        <v>98.98</v>
      </c>
      <c r="Z14" s="12">
        <v>97.62</v>
      </c>
      <c r="AA14" s="12">
        <v>98.29</v>
      </c>
      <c r="AB14" s="105">
        <v>8899800</v>
      </c>
      <c r="AC14" s="12">
        <v>98.29</v>
      </c>
      <c r="AD14" s="43">
        <f t="shared" si="1"/>
        <v>1.3599999999999994</v>
      </c>
      <c r="AE14" s="172">
        <f t="shared" si="2"/>
        <v>1.0184336490477452E-3</v>
      </c>
    </row>
    <row r="15" spans="1:40" x14ac:dyDescent="0.25">
      <c r="A15" s="10"/>
      <c r="B15" s="10"/>
      <c r="C15" s="10"/>
      <c r="D15" s="23"/>
      <c r="E15" s="23"/>
      <c r="F15" s="23"/>
      <c r="G15" s="10"/>
      <c r="H15" s="10"/>
      <c r="I15" s="10"/>
      <c r="J15" s="10"/>
      <c r="K15" s="10"/>
      <c r="L15" s="10"/>
      <c r="M15" s="10"/>
      <c r="W15" s="143">
        <v>42474</v>
      </c>
      <c r="X15" s="12">
        <v>97.01</v>
      </c>
      <c r="Y15" s="12">
        <v>98.77</v>
      </c>
      <c r="Z15" s="12">
        <v>96.9</v>
      </c>
      <c r="AA15" s="12">
        <v>98.19</v>
      </c>
      <c r="AB15" s="105">
        <v>8737200</v>
      </c>
      <c r="AC15" s="12">
        <v>98.19</v>
      </c>
      <c r="AD15" s="43">
        <f t="shared" si="1"/>
        <v>1.8699999999999903</v>
      </c>
      <c r="AE15" s="172">
        <f t="shared" si="2"/>
        <v>1.0289124395513882E-2</v>
      </c>
    </row>
    <row r="16" spans="1:40" x14ac:dyDescent="0.25">
      <c r="A16" s="10"/>
      <c r="B16" s="209" t="s">
        <v>116</v>
      </c>
      <c r="C16" s="209" t="s">
        <v>159</v>
      </c>
      <c r="D16" s="210" t="s">
        <v>158</v>
      </c>
      <c r="E16" s="212" t="s">
        <v>160</v>
      </c>
      <c r="F16" s="213" t="s">
        <v>65</v>
      </c>
      <c r="G16" s="250" t="s">
        <v>164</v>
      </c>
      <c r="H16" s="213" t="s">
        <v>90</v>
      </c>
      <c r="I16" s="213" t="s">
        <v>170</v>
      </c>
      <c r="J16" s="10"/>
      <c r="K16" s="10"/>
      <c r="L16" s="10"/>
      <c r="M16" s="10"/>
      <c r="W16" s="143">
        <v>42473</v>
      </c>
      <c r="X16" s="12">
        <v>97.84</v>
      </c>
      <c r="Y16" s="12">
        <v>97.97</v>
      </c>
      <c r="Z16" s="12">
        <v>96.65</v>
      </c>
      <c r="AA16" s="12">
        <v>97.19</v>
      </c>
      <c r="AB16" s="105">
        <v>9293800</v>
      </c>
      <c r="AC16" s="12">
        <v>97.19</v>
      </c>
      <c r="AD16" s="43">
        <f t="shared" si="1"/>
        <v>1.3199999999999932</v>
      </c>
      <c r="AE16" s="172">
        <f t="shared" si="2"/>
        <v>-5.1419169066224679E-4</v>
      </c>
    </row>
    <row r="17" spans="2:31" x14ac:dyDescent="0.25">
      <c r="B17" s="211">
        <v>42304</v>
      </c>
      <c r="C17" s="12">
        <v>25</v>
      </c>
      <c r="D17" s="43">
        <v>102.2</v>
      </c>
      <c r="E17" s="43">
        <v>110.96</v>
      </c>
      <c r="F17" s="43">
        <f>C17*(E17-D17)</f>
        <v>218.99999999999977</v>
      </c>
      <c r="G17" s="43">
        <f>D17*C17</f>
        <v>2555</v>
      </c>
      <c r="H17" s="257">
        <f>(E17-D17)/D17</f>
        <v>8.5714285714285618E-2</v>
      </c>
      <c r="I17" s="397"/>
      <c r="W17" s="143">
        <v>42472</v>
      </c>
      <c r="X17" s="12">
        <v>96</v>
      </c>
      <c r="Y17" s="12">
        <v>97.4</v>
      </c>
      <c r="Z17" s="12">
        <v>95.5</v>
      </c>
      <c r="AA17" s="12">
        <v>97.24</v>
      </c>
      <c r="AB17" s="105">
        <v>9186200</v>
      </c>
      <c r="AC17" s="12">
        <v>97.24</v>
      </c>
      <c r="AD17" s="43">
        <f t="shared" si="1"/>
        <v>1.9000000000000057</v>
      </c>
      <c r="AE17" s="172">
        <f t="shared" si="2"/>
        <v>1.4713555254095789E-2</v>
      </c>
    </row>
    <row r="18" spans="2:31" x14ac:dyDescent="0.25">
      <c r="B18" s="211">
        <v>42332</v>
      </c>
      <c r="C18" s="12">
        <v>25</v>
      </c>
      <c r="D18" s="43">
        <v>102.2</v>
      </c>
      <c r="E18" s="43">
        <v>106.36</v>
      </c>
      <c r="F18" s="43">
        <f t="shared" ref="F18:F26" si="3">C18*(E18-D18)</f>
        <v>103.99999999999991</v>
      </c>
      <c r="G18" s="43">
        <f t="shared" ref="G18:G26" si="4">D18*C18</f>
        <v>2555</v>
      </c>
      <c r="H18" s="257">
        <f t="shared" ref="H18:H26" si="5">(E18-D18)/D18</f>
        <v>4.070450097847355E-2</v>
      </c>
      <c r="I18" s="397"/>
      <c r="W18" s="143">
        <v>42471</v>
      </c>
      <c r="X18" s="12">
        <v>96.41</v>
      </c>
      <c r="Y18" s="12">
        <v>97.05</v>
      </c>
      <c r="Z18" s="12">
        <v>95.74</v>
      </c>
      <c r="AA18" s="12">
        <v>95.83</v>
      </c>
      <c r="AB18" s="105">
        <v>8733400</v>
      </c>
      <c r="AC18" s="12">
        <v>95.83</v>
      </c>
      <c r="AD18" s="43">
        <f t="shared" si="1"/>
        <v>1.3100000000000023</v>
      </c>
      <c r="AE18" s="172">
        <f t="shared" si="2"/>
        <v>-2.7057966489749674E-3</v>
      </c>
    </row>
    <row r="19" spans="2:31" x14ac:dyDescent="0.25">
      <c r="B19" s="211">
        <v>42349</v>
      </c>
      <c r="C19" s="12">
        <v>25</v>
      </c>
      <c r="D19" s="43">
        <v>102.2</v>
      </c>
      <c r="E19" s="43">
        <v>100.03</v>
      </c>
      <c r="F19" s="43">
        <f t="shared" si="3"/>
        <v>-54.250000000000043</v>
      </c>
      <c r="G19" s="43">
        <f t="shared" si="4"/>
        <v>2555</v>
      </c>
      <c r="H19" s="257">
        <f t="shared" si="5"/>
        <v>-2.1232876712328784E-2</v>
      </c>
      <c r="I19" s="397"/>
      <c r="W19" s="143">
        <v>42468</v>
      </c>
      <c r="X19" s="12">
        <v>96.21</v>
      </c>
      <c r="Y19" s="12">
        <v>97.45</v>
      </c>
      <c r="Z19" s="12">
        <v>95.58</v>
      </c>
      <c r="AA19" s="12">
        <v>96.09</v>
      </c>
      <c r="AB19" s="105">
        <v>9656800</v>
      </c>
      <c r="AC19" s="12">
        <v>96.09</v>
      </c>
      <c r="AD19" s="43">
        <f t="shared" si="1"/>
        <v>1.8700000000000045</v>
      </c>
      <c r="AE19" s="172">
        <f t="shared" si="2"/>
        <v>5.4410379826306254E-3</v>
      </c>
    </row>
    <row r="20" spans="2:31" x14ac:dyDescent="0.25">
      <c r="B20" s="211">
        <v>42361</v>
      </c>
      <c r="C20" s="12">
        <v>25</v>
      </c>
      <c r="D20" s="43">
        <v>102.2</v>
      </c>
      <c r="E20" s="43">
        <v>102.86</v>
      </c>
      <c r="F20" s="43">
        <f t="shared" si="3"/>
        <v>16.499999999999915</v>
      </c>
      <c r="G20" s="43">
        <f t="shared" si="4"/>
        <v>2555</v>
      </c>
      <c r="H20" s="257">
        <f t="shared" si="5"/>
        <v>6.4579256360077939E-3</v>
      </c>
      <c r="I20" s="397"/>
      <c r="W20" s="143">
        <v>42467</v>
      </c>
      <c r="X20" s="12">
        <v>97.21</v>
      </c>
      <c r="Y20" s="12">
        <v>97.63</v>
      </c>
      <c r="Z20" s="12">
        <v>95.09</v>
      </c>
      <c r="AA20" s="12">
        <v>95.57</v>
      </c>
      <c r="AB20" s="105">
        <v>13214400</v>
      </c>
      <c r="AC20" s="12">
        <v>95.57</v>
      </c>
      <c r="AD20" s="43">
        <f t="shared" si="1"/>
        <v>2.539999999999992</v>
      </c>
      <c r="AE20" s="172">
        <f t="shared" si="2"/>
        <v>-1.9191297208538627E-2</v>
      </c>
    </row>
    <row r="21" spans="2:31" x14ac:dyDescent="0.25">
      <c r="B21" s="211">
        <v>42376</v>
      </c>
      <c r="C21" s="314">
        <v>50</v>
      </c>
      <c r="D21" s="376">
        <v>99.13</v>
      </c>
      <c r="E21" s="376">
        <v>96.25</v>
      </c>
      <c r="F21" s="43">
        <f t="shared" si="3"/>
        <v>-143.99999999999977</v>
      </c>
      <c r="G21" s="43">
        <f t="shared" si="4"/>
        <v>4956.5</v>
      </c>
      <c r="H21" s="257">
        <f t="shared" si="5"/>
        <v>-2.9052759003328918E-2</v>
      </c>
      <c r="I21" s="397"/>
      <c r="W21" s="143">
        <v>42466</v>
      </c>
      <c r="X21" s="12">
        <v>95.49</v>
      </c>
      <c r="Y21" s="12">
        <v>97.5</v>
      </c>
      <c r="Z21" s="12">
        <v>95.48</v>
      </c>
      <c r="AA21" s="12">
        <v>97.44</v>
      </c>
      <c r="AB21" s="105">
        <v>10990200</v>
      </c>
      <c r="AC21" s="12">
        <v>97.44</v>
      </c>
      <c r="AD21" s="43">
        <f t="shared" si="1"/>
        <v>2.019999999999996</v>
      </c>
      <c r="AE21" s="172">
        <f t="shared" si="2"/>
        <v>1.9566809668305929E-2</v>
      </c>
    </row>
    <row r="22" spans="2:31" x14ac:dyDescent="0.25">
      <c r="B22" s="211">
        <v>42402</v>
      </c>
      <c r="C22" s="314">
        <v>60</v>
      </c>
      <c r="D22" s="376">
        <v>96.37</v>
      </c>
      <c r="E22" s="376">
        <v>82.71</v>
      </c>
      <c r="F22" s="43">
        <f t="shared" si="3"/>
        <v>-819.60000000000059</v>
      </c>
      <c r="G22" s="43">
        <f t="shared" si="4"/>
        <v>5782.2000000000007</v>
      </c>
      <c r="H22" s="257">
        <f t="shared" si="5"/>
        <v>-0.14174535643872585</v>
      </c>
      <c r="I22" s="397"/>
      <c r="W22" s="143">
        <v>42465</v>
      </c>
      <c r="X22" s="12">
        <v>93.55</v>
      </c>
      <c r="Y22" s="12">
        <v>96.69</v>
      </c>
      <c r="Z22" s="12">
        <v>93.5</v>
      </c>
      <c r="AA22" s="12">
        <v>95.57</v>
      </c>
      <c r="AB22" s="105">
        <v>11804700</v>
      </c>
      <c r="AC22" s="12">
        <v>95.57</v>
      </c>
      <c r="AD22" s="43">
        <f t="shared" si="1"/>
        <v>3.1899999999999977</v>
      </c>
      <c r="AE22" s="172">
        <f t="shared" si="2"/>
        <v>1.4112903225806495E-2</v>
      </c>
    </row>
    <row r="23" spans="2:31" x14ac:dyDescent="0.25">
      <c r="B23" s="211">
        <v>42409</v>
      </c>
      <c r="C23" s="314">
        <v>50</v>
      </c>
      <c r="D23" s="376">
        <v>98.03</v>
      </c>
      <c r="E23" s="376">
        <v>87.25</v>
      </c>
      <c r="F23" s="43">
        <f t="shared" si="3"/>
        <v>-539</v>
      </c>
      <c r="G23" s="43">
        <f t="shared" si="4"/>
        <v>4901.5</v>
      </c>
      <c r="H23" s="257">
        <f t="shared" si="5"/>
        <v>-0.10996633683566256</v>
      </c>
      <c r="I23" s="397"/>
      <c r="W23" s="143">
        <v>42464</v>
      </c>
      <c r="X23" s="12">
        <v>94.35</v>
      </c>
      <c r="Y23" s="12">
        <v>95</v>
      </c>
      <c r="Z23" s="12">
        <v>93.75</v>
      </c>
      <c r="AA23" s="12">
        <v>94.24</v>
      </c>
      <c r="AB23" s="105">
        <v>8793200</v>
      </c>
      <c r="AC23" s="12">
        <v>94.24</v>
      </c>
      <c r="AD23" s="43">
        <f t="shared" si="1"/>
        <v>1.25</v>
      </c>
      <c r="AE23" s="172">
        <f t="shared" si="2"/>
        <v>1.2749681257968604E-3</v>
      </c>
    </row>
    <row r="24" spans="2:31" x14ac:dyDescent="0.25">
      <c r="B24" s="211">
        <v>42426</v>
      </c>
      <c r="C24" s="291">
        <v>70</v>
      </c>
      <c r="D24" s="263">
        <v>95.18</v>
      </c>
      <c r="E24" s="376">
        <v>88.03</v>
      </c>
      <c r="F24" s="43">
        <f t="shared" si="3"/>
        <v>-500.5000000000004</v>
      </c>
      <c r="G24" s="43">
        <f t="shared" si="4"/>
        <v>6662.6</v>
      </c>
      <c r="H24" s="258">
        <f t="shared" si="5"/>
        <v>-7.5120823702458553E-2</v>
      </c>
      <c r="I24" s="398"/>
      <c r="W24" s="143">
        <v>42461</v>
      </c>
      <c r="X24" s="12">
        <v>91.34</v>
      </c>
      <c r="Y24" s="12">
        <v>94.38</v>
      </c>
      <c r="Z24" s="12">
        <v>91.04</v>
      </c>
      <c r="AA24" s="12">
        <v>94.12</v>
      </c>
      <c r="AB24" s="105">
        <v>11393700</v>
      </c>
      <c r="AC24" s="12">
        <v>94.12</v>
      </c>
      <c r="AD24" s="43">
        <f t="shared" si="1"/>
        <v>3.3399999999999892</v>
      </c>
      <c r="AE24" s="172">
        <f t="shared" si="2"/>
        <v>2.46026562159809E-2</v>
      </c>
    </row>
    <row r="25" spans="2:31" x14ac:dyDescent="0.25">
      <c r="B25" s="211">
        <v>42430</v>
      </c>
      <c r="C25" s="314">
        <v>70</v>
      </c>
      <c r="D25" s="376">
        <v>95.18</v>
      </c>
      <c r="E25" s="376">
        <v>89.69</v>
      </c>
      <c r="F25" s="43">
        <f t="shared" si="3"/>
        <v>-384.30000000000064</v>
      </c>
      <c r="G25" s="43">
        <f t="shared" si="4"/>
        <v>6662.6</v>
      </c>
      <c r="H25" s="258">
        <f t="shared" si="5"/>
        <v>-5.7680184912796896E-2</v>
      </c>
      <c r="I25" s="398"/>
      <c r="W25" s="143">
        <v>42460</v>
      </c>
      <c r="X25" s="12">
        <v>91.9</v>
      </c>
      <c r="Y25" s="12">
        <v>92.75</v>
      </c>
      <c r="Z25" s="12">
        <v>91.54</v>
      </c>
      <c r="AA25" s="12">
        <v>91.86</v>
      </c>
      <c r="AB25" s="105">
        <v>13635000</v>
      </c>
      <c r="AC25" s="12">
        <v>91.86</v>
      </c>
      <c r="AD25" s="43">
        <f t="shared" si="1"/>
        <v>1.2099999999999937</v>
      </c>
      <c r="AE25" s="172">
        <f t="shared" si="2"/>
        <v>-1.1960421876698879E-3</v>
      </c>
    </row>
    <row r="26" spans="2:31" x14ac:dyDescent="0.25">
      <c r="B26" s="211">
        <v>42431</v>
      </c>
      <c r="C26" s="314">
        <v>70</v>
      </c>
      <c r="D26" s="376">
        <v>95.18</v>
      </c>
      <c r="E26" s="376">
        <v>88.8</v>
      </c>
      <c r="F26" s="43">
        <f t="shared" si="3"/>
        <v>-446.6000000000007</v>
      </c>
      <c r="G26" s="43">
        <f t="shared" si="4"/>
        <v>6662.6</v>
      </c>
      <c r="H26" s="258">
        <f t="shared" si="5"/>
        <v>-6.7030888842193839E-2</v>
      </c>
      <c r="I26" s="398"/>
      <c r="W26" s="143">
        <v>42459</v>
      </c>
      <c r="X26" s="12">
        <v>92.47</v>
      </c>
      <c r="Y26" s="12">
        <v>93.57</v>
      </c>
      <c r="Z26" s="12">
        <v>91.56</v>
      </c>
      <c r="AA26" s="12">
        <v>91.97</v>
      </c>
      <c r="AB26" s="105">
        <v>8108400</v>
      </c>
      <c r="AC26" s="12">
        <v>91.97</v>
      </c>
      <c r="AD26" s="43">
        <f t="shared" si="1"/>
        <v>2.0099999999999909</v>
      </c>
      <c r="AE26" s="172">
        <f t="shared" si="2"/>
        <v>-2.4945770065076811E-3</v>
      </c>
    </row>
    <row r="27" spans="2:31" x14ac:dyDescent="0.25">
      <c r="B27" s="211">
        <v>42445</v>
      </c>
      <c r="C27" s="314">
        <v>70</v>
      </c>
      <c r="D27" s="376">
        <v>95.176000000000002</v>
      </c>
      <c r="E27" s="376">
        <v>90.28</v>
      </c>
      <c r="F27" s="43">
        <f>C27*(E27-D27)</f>
        <v>-342.72</v>
      </c>
      <c r="G27" s="43">
        <f t="shared" ref="G27:G36" si="6">D27*C27</f>
        <v>6662.32</v>
      </c>
      <c r="H27" s="258">
        <f t="shared" ref="H27:H36" si="7">(E27-D27)/D27</f>
        <v>-5.1441539884004378E-2</v>
      </c>
      <c r="I27" s="398"/>
      <c r="W27" s="143">
        <v>42458</v>
      </c>
      <c r="X27" s="12">
        <v>92.19</v>
      </c>
      <c r="Y27" s="12">
        <v>92.24</v>
      </c>
      <c r="Z27" s="12">
        <v>90.61</v>
      </c>
      <c r="AA27" s="12">
        <v>92.2</v>
      </c>
      <c r="AB27" s="105">
        <v>8608300</v>
      </c>
      <c r="AC27" s="12">
        <v>92.2</v>
      </c>
      <c r="AD27" s="43">
        <f t="shared" si="1"/>
        <v>1.6299999999999955</v>
      </c>
      <c r="AE27" s="172">
        <f t="shared" si="2"/>
        <v>-2.8120268224095524E-3</v>
      </c>
    </row>
    <row r="28" spans="2:31" x14ac:dyDescent="0.25">
      <c r="B28" s="211">
        <v>42447</v>
      </c>
      <c r="C28" s="314">
        <v>50</v>
      </c>
      <c r="D28" s="376">
        <v>97.010999999999996</v>
      </c>
      <c r="E28" s="376">
        <v>90.59</v>
      </c>
      <c r="F28" s="43">
        <f>C28*(E28-D28)</f>
        <v>-321.04999999999961</v>
      </c>
      <c r="G28" s="43">
        <f t="shared" si="6"/>
        <v>4850.55</v>
      </c>
      <c r="H28" s="258">
        <f t="shared" si="7"/>
        <v>-6.6188370390986517E-2</v>
      </c>
      <c r="I28" s="398" t="s">
        <v>235</v>
      </c>
      <c r="W28" s="143">
        <v>42457</v>
      </c>
      <c r="X28" s="12">
        <v>92.07</v>
      </c>
      <c r="Y28" s="12">
        <v>94.31</v>
      </c>
      <c r="Z28" s="12">
        <v>91.94</v>
      </c>
      <c r="AA28" s="12">
        <v>92.46</v>
      </c>
      <c r="AB28" s="105">
        <v>9590400</v>
      </c>
      <c r="AC28" s="12">
        <v>92.46</v>
      </c>
      <c r="AD28" s="43">
        <f t="shared" si="1"/>
        <v>2.3700000000000045</v>
      </c>
      <c r="AE28" s="172">
        <f t="shared" si="2"/>
        <v>1.2483574244415152E-2</v>
      </c>
    </row>
    <row r="29" spans="2:31" x14ac:dyDescent="0.25">
      <c r="B29" s="211">
        <v>42452</v>
      </c>
      <c r="C29" s="314">
        <v>50</v>
      </c>
      <c r="D29" s="376">
        <v>97.010999999999996</v>
      </c>
      <c r="E29" s="376">
        <v>93.72</v>
      </c>
      <c r="F29" s="43">
        <f>C29*(E29-D29)</f>
        <v>-164.54999999999984</v>
      </c>
      <c r="G29" s="43">
        <f t="shared" si="6"/>
        <v>4850.55</v>
      </c>
      <c r="H29" s="258">
        <f t="shared" si="7"/>
        <v>-3.3923988001360636E-2</v>
      </c>
      <c r="I29" s="398"/>
      <c r="W29" s="143">
        <v>42453</v>
      </c>
      <c r="X29" s="12">
        <v>89.61</v>
      </c>
      <c r="Y29" s="12">
        <v>92.82</v>
      </c>
      <c r="Z29" s="12">
        <v>89.44</v>
      </c>
      <c r="AA29" s="12">
        <v>91.32</v>
      </c>
      <c r="AB29" s="105">
        <v>14335400</v>
      </c>
      <c r="AC29" s="12">
        <v>91.32</v>
      </c>
      <c r="AD29" s="43">
        <f t="shared" si="1"/>
        <v>3.3799999999999955</v>
      </c>
      <c r="AE29" s="172">
        <f t="shared" si="2"/>
        <v>1.3765541740674792E-2</v>
      </c>
    </row>
    <row r="30" spans="2:31" x14ac:dyDescent="0.25">
      <c r="B30" s="211">
        <v>42459</v>
      </c>
      <c r="C30" s="314">
        <v>50</v>
      </c>
      <c r="D30" s="376">
        <v>96.409000000000006</v>
      </c>
      <c r="E30" s="376">
        <v>91.97</v>
      </c>
      <c r="F30" s="43">
        <f t="shared" ref="F30:F36" si="8">C30*(E30-D30)</f>
        <v>-221.95000000000036</v>
      </c>
      <c r="G30" s="43">
        <f t="shared" si="6"/>
        <v>4820.4500000000007</v>
      </c>
      <c r="H30" s="258">
        <f t="shared" si="7"/>
        <v>-4.604341918285644E-2</v>
      </c>
      <c r="I30" s="398" t="s">
        <v>227</v>
      </c>
      <c r="W30" s="143">
        <v>42452</v>
      </c>
      <c r="X30" s="12">
        <v>90.96</v>
      </c>
      <c r="Y30" s="12">
        <v>92.22</v>
      </c>
      <c r="Z30" s="12">
        <v>89.97</v>
      </c>
      <c r="AA30" s="12">
        <v>90.08</v>
      </c>
      <c r="AB30" s="105">
        <v>13693600</v>
      </c>
      <c r="AC30" s="12">
        <v>90.08</v>
      </c>
      <c r="AD30" s="43">
        <f t="shared" si="1"/>
        <v>2.25</v>
      </c>
      <c r="AE30" s="172">
        <f t="shared" si="2"/>
        <v>-3.8839095177123362E-2</v>
      </c>
    </row>
    <row r="31" spans="2:31" x14ac:dyDescent="0.25">
      <c r="B31" s="211">
        <v>42469</v>
      </c>
      <c r="C31" s="314">
        <v>50</v>
      </c>
      <c r="D31" s="376">
        <v>96.409000000000006</v>
      </c>
      <c r="E31" s="376">
        <v>96.09</v>
      </c>
      <c r="F31" s="43">
        <f t="shared" si="8"/>
        <v>-15.950000000000131</v>
      </c>
      <c r="G31" s="43">
        <f t="shared" si="6"/>
        <v>4820.4500000000007</v>
      </c>
      <c r="H31" s="258">
        <f t="shared" si="7"/>
        <v>-3.3088197160016449E-3</v>
      </c>
      <c r="I31" s="398"/>
      <c r="W31" s="143">
        <v>42451</v>
      </c>
      <c r="X31" s="12">
        <v>92.14</v>
      </c>
      <c r="Y31" s="12">
        <v>93.96</v>
      </c>
      <c r="Z31" s="12">
        <v>92.05</v>
      </c>
      <c r="AA31" s="12">
        <v>93.72</v>
      </c>
      <c r="AB31" s="105">
        <v>9636600</v>
      </c>
      <c r="AC31" s="12">
        <v>93.72</v>
      </c>
      <c r="AD31" s="43">
        <f t="shared" si="1"/>
        <v>1.9099999999999966</v>
      </c>
      <c r="AE31" s="172">
        <f t="shared" si="2"/>
        <v>1.1330527678860447E-2</v>
      </c>
    </row>
    <row r="32" spans="2:31" x14ac:dyDescent="0.25">
      <c r="B32" s="211">
        <v>42475</v>
      </c>
      <c r="C32" s="314">
        <v>50</v>
      </c>
      <c r="D32" s="376">
        <v>96.409000000000006</v>
      </c>
      <c r="E32" s="376">
        <v>98.29</v>
      </c>
      <c r="F32" s="43">
        <f t="shared" si="8"/>
        <v>94.050000000000011</v>
      </c>
      <c r="G32" s="43">
        <f t="shared" si="6"/>
        <v>4820.4500000000007</v>
      </c>
      <c r="H32" s="258">
        <f t="shared" si="7"/>
        <v>1.951062660125092E-2</v>
      </c>
      <c r="I32" s="398"/>
      <c r="W32" s="143">
        <v>42450</v>
      </c>
      <c r="X32" s="12">
        <v>90</v>
      </c>
      <c r="Y32" s="12">
        <v>93.01</v>
      </c>
      <c r="Z32" s="12">
        <v>90</v>
      </c>
      <c r="AA32" s="12">
        <v>92.67</v>
      </c>
      <c r="AB32" s="105">
        <v>9756400</v>
      </c>
      <c r="AC32" s="12">
        <v>92.67</v>
      </c>
      <c r="AD32" s="43">
        <f t="shared" si="1"/>
        <v>3.0100000000000051</v>
      </c>
      <c r="AE32" s="172">
        <f t="shared" si="2"/>
        <v>2.6586905948820183E-2</v>
      </c>
    </row>
    <row r="33" spans="2:31" x14ac:dyDescent="0.25">
      <c r="B33" s="211">
        <v>42478</v>
      </c>
      <c r="C33" s="314">
        <v>25</v>
      </c>
      <c r="D33" s="376">
        <v>93.37</v>
      </c>
      <c r="E33" s="376">
        <v>99.2</v>
      </c>
      <c r="F33" s="43">
        <f t="shared" si="8"/>
        <v>145.74999999999994</v>
      </c>
      <c r="G33" s="43">
        <f t="shared" si="6"/>
        <v>2334.25</v>
      </c>
      <c r="H33" s="258">
        <f t="shared" si="7"/>
        <v>6.2439755810217393E-2</v>
      </c>
      <c r="I33" s="398"/>
      <c r="W33" s="143">
        <v>42447</v>
      </c>
      <c r="X33" s="12">
        <v>90.02</v>
      </c>
      <c r="Y33" s="12">
        <v>90.73</v>
      </c>
      <c r="Z33" s="12">
        <v>89.54</v>
      </c>
      <c r="AA33" s="12">
        <v>90.27</v>
      </c>
      <c r="AB33" s="105">
        <v>16794200</v>
      </c>
      <c r="AC33" s="12">
        <v>90.27</v>
      </c>
      <c r="AD33" s="43">
        <f t="shared" si="1"/>
        <v>1.1899999999999977</v>
      </c>
      <c r="AE33" s="172">
        <f t="shared" si="2"/>
        <v>8.2653859041661448E-3</v>
      </c>
    </row>
    <row r="34" spans="2:31" x14ac:dyDescent="0.25">
      <c r="B34" s="211">
        <v>42488</v>
      </c>
      <c r="C34" s="314">
        <v>50</v>
      </c>
      <c r="D34" s="376">
        <v>95.81</v>
      </c>
      <c r="E34" s="376">
        <v>97</v>
      </c>
      <c r="F34" s="43">
        <f t="shared" si="8"/>
        <v>59.499999999999886</v>
      </c>
      <c r="G34" s="43">
        <f t="shared" si="6"/>
        <v>4790.5</v>
      </c>
      <c r="H34" s="258">
        <f t="shared" si="7"/>
        <v>1.2420415405490009E-2</v>
      </c>
      <c r="I34" s="398"/>
      <c r="W34" s="143">
        <v>42446</v>
      </c>
      <c r="X34" s="12">
        <v>89.79</v>
      </c>
      <c r="Y34" s="12">
        <v>90.37</v>
      </c>
      <c r="Z34" s="12">
        <v>88.81</v>
      </c>
      <c r="AA34" s="12">
        <v>89.53</v>
      </c>
      <c r="AB34" s="105">
        <v>10526500</v>
      </c>
      <c r="AC34" s="12">
        <v>89.53</v>
      </c>
      <c r="AD34" s="43">
        <f t="shared" si="1"/>
        <v>1.5600000000000023</v>
      </c>
      <c r="AE34" s="172">
        <f t="shared" si="2"/>
        <v>-8.3074878156845777E-3</v>
      </c>
    </row>
    <row r="35" spans="2:31" x14ac:dyDescent="0.25">
      <c r="B35" s="211">
        <v>42489</v>
      </c>
      <c r="C35" s="291">
        <v>70</v>
      </c>
      <c r="D35" s="263">
        <v>94.247</v>
      </c>
      <c r="E35" s="43">
        <v>88.21</v>
      </c>
      <c r="F35" s="43">
        <f t="shared" si="8"/>
        <v>-422.59000000000043</v>
      </c>
      <c r="G35" s="43">
        <f t="shared" si="6"/>
        <v>6597.29</v>
      </c>
      <c r="H35" s="258">
        <f t="shared" si="7"/>
        <v>-6.4055089286661704E-2</v>
      </c>
      <c r="I35" s="398"/>
      <c r="W35" s="143">
        <v>42445</v>
      </c>
      <c r="X35" s="12">
        <v>88.96</v>
      </c>
      <c r="Y35" s="12">
        <v>90.88</v>
      </c>
      <c r="Z35" s="12">
        <v>88.91</v>
      </c>
      <c r="AA35" s="12">
        <v>90.28</v>
      </c>
      <c r="AB35" s="105">
        <v>8794800</v>
      </c>
      <c r="AC35" s="12">
        <v>90.28</v>
      </c>
      <c r="AD35" s="43">
        <f t="shared" si="1"/>
        <v>1.9699999999999989</v>
      </c>
      <c r="AE35" s="172">
        <f t="shared" si="2"/>
        <v>9.3917710196780302E-3</v>
      </c>
    </row>
    <row r="36" spans="2:31" x14ac:dyDescent="0.25">
      <c r="B36" s="211">
        <v>42489</v>
      </c>
      <c r="C36" s="12">
        <v>100</v>
      </c>
      <c r="D36" s="43">
        <v>92.822999999999993</v>
      </c>
      <c r="E36" s="43">
        <v>88.21</v>
      </c>
      <c r="F36" s="43">
        <f t="shared" si="8"/>
        <v>-461.29999999999995</v>
      </c>
      <c r="G36" s="43">
        <f t="shared" si="6"/>
        <v>9282.2999999999993</v>
      </c>
      <c r="H36" s="258">
        <f t="shared" si="7"/>
        <v>-4.9696734645508119E-2</v>
      </c>
      <c r="I36" s="398"/>
      <c r="W36" s="143">
        <v>42444</v>
      </c>
      <c r="X36" s="12">
        <v>89.92</v>
      </c>
      <c r="Y36" s="12">
        <v>90.07</v>
      </c>
      <c r="Z36" s="12">
        <v>89.03</v>
      </c>
      <c r="AA36" s="12">
        <v>89.44</v>
      </c>
      <c r="AB36" s="105">
        <v>10265100</v>
      </c>
      <c r="AC36" s="12">
        <v>89.44</v>
      </c>
      <c r="AD36" s="43">
        <f t="shared" si="1"/>
        <v>1.039999999999992</v>
      </c>
      <c r="AE36" s="172">
        <f t="shared" si="2"/>
        <v>-1.1275701967720542E-2</v>
      </c>
    </row>
    <row r="37" spans="2:31" x14ac:dyDescent="0.25">
      <c r="B37" s="12"/>
      <c r="C37" s="12"/>
      <c r="D37" s="43"/>
      <c r="E37" s="43"/>
      <c r="F37" s="43"/>
      <c r="G37" s="43"/>
      <c r="H37" s="258"/>
      <c r="I37" s="398"/>
      <c r="W37" s="143">
        <v>42443</v>
      </c>
      <c r="X37" s="12">
        <v>90</v>
      </c>
      <c r="Y37" s="12">
        <v>91.21</v>
      </c>
      <c r="Z37" s="12">
        <v>89.34</v>
      </c>
      <c r="AA37" s="12">
        <v>90.46</v>
      </c>
      <c r="AB37" s="105">
        <v>11004900</v>
      </c>
      <c r="AC37" s="12">
        <v>90.46</v>
      </c>
      <c r="AD37" s="43">
        <f t="shared" si="1"/>
        <v>1.8699999999999903</v>
      </c>
      <c r="AE37" s="172" t="e">
        <f t="shared" si="2"/>
        <v>#DIV/0!</v>
      </c>
    </row>
    <row r="38" spans="2:31" x14ac:dyDescent="0.25">
      <c r="B38" s="12"/>
      <c r="C38" s="12"/>
      <c r="D38" s="43"/>
      <c r="E38" s="43"/>
      <c r="F38" s="43"/>
      <c r="G38" s="43"/>
      <c r="H38" s="258"/>
      <c r="I38" s="398"/>
      <c r="W38" s="143">
        <v>42443</v>
      </c>
      <c r="X38" s="12" t="s">
        <v>148</v>
      </c>
      <c r="Y38" s="12"/>
      <c r="Z38" s="12"/>
      <c r="AA38" s="12"/>
      <c r="AB38" s="105"/>
      <c r="AC38" s="12"/>
      <c r="AD38" s="43">
        <f t="shared" si="1"/>
        <v>0</v>
      </c>
      <c r="AE38" s="172">
        <f t="shared" si="2"/>
        <v>-1</v>
      </c>
    </row>
    <row r="39" spans="2:31" x14ac:dyDescent="0.25">
      <c r="B39" s="12"/>
      <c r="C39" s="12"/>
      <c r="D39" s="43"/>
      <c r="E39" s="43"/>
      <c r="F39" s="43"/>
      <c r="G39" s="43"/>
      <c r="H39" s="258"/>
      <c r="I39" s="398"/>
      <c r="W39" s="143">
        <v>42440</v>
      </c>
      <c r="X39" s="12">
        <v>89.97</v>
      </c>
      <c r="Y39" s="12">
        <v>89.98</v>
      </c>
      <c r="Z39" s="12">
        <v>88.8</v>
      </c>
      <c r="AA39" s="12">
        <v>89.65</v>
      </c>
      <c r="AB39" s="105">
        <v>10581000</v>
      </c>
      <c r="AC39" s="12">
        <v>89.22</v>
      </c>
      <c r="AD39" s="43">
        <f t="shared" si="1"/>
        <v>1.1800000000000068</v>
      </c>
      <c r="AE39" s="172">
        <f t="shared" si="2"/>
        <v>1.144994898537588E-2</v>
      </c>
    </row>
    <row r="40" spans="2:31" x14ac:dyDescent="0.25">
      <c r="W40" s="143">
        <v>42439</v>
      </c>
      <c r="X40" s="12">
        <v>88.3</v>
      </c>
      <c r="Y40" s="12">
        <v>89.9</v>
      </c>
      <c r="Z40" s="12">
        <v>87.82</v>
      </c>
      <c r="AA40" s="12">
        <v>88.64</v>
      </c>
      <c r="AB40" s="105">
        <v>10884500</v>
      </c>
      <c r="AC40" s="12">
        <v>88.21</v>
      </c>
      <c r="AD40" s="43">
        <f t="shared" si="1"/>
        <v>2.0800000000000125</v>
      </c>
      <c r="AE40" s="172">
        <f t="shared" si="2"/>
        <v>9.152270907218929E-3</v>
      </c>
    </row>
    <row r="41" spans="2:31" x14ac:dyDescent="0.25">
      <c r="W41" s="143">
        <v>42438</v>
      </c>
      <c r="X41" s="12">
        <v>88.94</v>
      </c>
      <c r="Y41" s="12">
        <v>89.25</v>
      </c>
      <c r="Z41" s="12">
        <v>87.43</v>
      </c>
      <c r="AA41" s="12">
        <v>87.83</v>
      </c>
      <c r="AB41" s="105">
        <v>10428100</v>
      </c>
      <c r="AC41" s="12">
        <v>87.41</v>
      </c>
      <c r="AD41" s="43">
        <f t="shared" si="1"/>
        <v>1.8199999999999932</v>
      </c>
      <c r="AE41" s="172">
        <f t="shared" si="2"/>
        <v>-9.2938909667914515E-3</v>
      </c>
    </row>
    <row r="42" spans="2:31" ht="20.25" thickBot="1" x14ac:dyDescent="0.35">
      <c r="O42" s="427" t="s">
        <v>78</v>
      </c>
      <c r="P42" s="427"/>
      <c r="T42" s="101" t="s">
        <v>115</v>
      </c>
      <c r="W42" s="143">
        <v>42437</v>
      </c>
      <c r="X42" s="12">
        <v>89.65</v>
      </c>
      <c r="Y42" s="12">
        <v>90.4</v>
      </c>
      <c r="Z42" s="12">
        <v>88.35</v>
      </c>
      <c r="AA42" s="12">
        <v>88.66</v>
      </c>
      <c r="AB42" s="105">
        <v>11056800</v>
      </c>
      <c r="AC42" s="12">
        <v>88.23</v>
      </c>
      <c r="AD42" s="43">
        <f t="shared" si="1"/>
        <v>2.0500000000000114</v>
      </c>
      <c r="AE42" s="172">
        <f t="shared" si="2"/>
        <v>-1.1096166778749139E-2</v>
      </c>
    </row>
    <row r="43" spans="2:31" ht="15.75" thickTop="1" x14ac:dyDescent="0.25">
      <c r="O43" s="93">
        <v>1.1000000000000001</v>
      </c>
      <c r="P43" s="93">
        <f>O43*$Q$4</f>
        <v>95.887000000000015</v>
      </c>
      <c r="Q43" s="2"/>
      <c r="T43" s="138" t="s">
        <v>100</v>
      </c>
      <c r="U43" s="108">
        <v>89</v>
      </c>
      <c r="W43" s="143">
        <v>42436</v>
      </c>
      <c r="X43" s="12">
        <v>87.11</v>
      </c>
      <c r="Y43" s="12">
        <v>90.04</v>
      </c>
      <c r="Z43" s="12">
        <v>86.88</v>
      </c>
      <c r="AA43" s="12">
        <v>89.65</v>
      </c>
      <c r="AB43" s="105">
        <v>13100600</v>
      </c>
      <c r="AC43" s="12">
        <v>89.22</v>
      </c>
      <c r="AD43" s="43">
        <f t="shared" si="1"/>
        <v>3.1600000000000108</v>
      </c>
      <c r="AE43" s="172">
        <f t="shared" si="2"/>
        <v>2.7998617352229527E-2</v>
      </c>
    </row>
    <row r="44" spans="2:31" x14ac:dyDescent="0.25">
      <c r="O44" s="93">
        <v>1.0900000000000001</v>
      </c>
      <c r="P44" s="93">
        <f t="shared" ref="P44:P63" si="9">O44*$Q$4</f>
        <v>95.015300000000011</v>
      </c>
      <c r="Q44" s="2"/>
      <c r="T44" s="103" t="s">
        <v>101</v>
      </c>
      <c r="U44" s="98">
        <v>88.5</v>
      </c>
      <c r="W44" s="143">
        <v>42433</v>
      </c>
      <c r="X44" s="12">
        <v>88.3</v>
      </c>
      <c r="Y44" s="12">
        <v>89.1</v>
      </c>
      <c r="Z44" s="12">
        <v>86.85</v>
      </c>
      <c r="AA44" s="12">
        <v>87.21</v>
      </c>
      <c r="AB44" s="105">
        <v>21201900</v>
      </c>
      <c r="AC44" s="12">
        <v>86.79</v>
      </c>
      <c r="AD44" s="43">
        <f t="shared" si="1"/>
        <v>2.25</v>
      </c>
      <c r="AE44" s="172">
        <f t="shared" si="2"/>
        <v>-7.0930099530944757E-3</v>
      </c>
    </row>
    <row r="45" spans="2:31" x14ac:dyDescent="0.25">
      <c r="O45" s="93">
        <v>1.08</v>
      </c>
      <c r="P45" s="93">
        <f t="shared" si="9"/>
        <v>94.143600000000006</v>
      </c>
      <c r="Q45" s="2"/>
      <c r="T45" s="103" t="s">
        <v>102</v>
      </c>
      <c r="U45" s="98" t="s">
        <v>407</v>
      </c>
      <c r="W45" s="143">
        <v>42432</v>
      </c>
      <c r="X45" s="12">
        <v>89.13</v>
      </c>
      <c r="Y45" s="12">
        <v>89.31</v>
      </c>
      <c r="Z45" s="12">
        <v>87.48</v>
      </c>
      <c r="AA45" s="12">
        <v>87.83</v>
      </c>
      <c r="AB45" s="105">
        <v>12374600</v>
      </c>
      <c r="AC45" s="12">
        <v>87.41</v>
      </c>
      <c r="AD45" s="43">
        <f t="shared" si="1"/>
        <v>1.8299999999999983</v>
      </c>
      <c r="AE45" s="172">
        <f t="shared" si="2"/>
        <v>-1.0863415186149195E-2</v>
      </c>
    </row>
    <row r="46" spans="2:31" x14ac:dyDescent="0.25">
      <c r="O46" s="93">
        <v>1.07</v>
      </c>
      <c r="P46" s="93">
        <f t="shared" si="9"/>
        <v>93.271900000000002</v>
      </c>
      <c r="Q46" s="2"/>
      <c r="T46" s="103" t="s">
        <v>103</v>
      </c>
      <c r="U46" s="98" t="s">
        <v>408</v>
      </c>
      <c r="W46" s="143">
        <v>42431</v>
      </c>
      <c r="X46" s="12">
        <v>89.6</v>
      </c>
      <c r="Y46" s="12">
        <v>89.68</v>
      </c>
      <c r="Z46" s="12">
        <v>87.96</v>
      </c>
      <c r="AA46" s="12">
        <v>88.8</v>
      </c>
      <c r="AB46" s="105">
        <v>10557200</v>
      </c>
      <c r="AC46" s="12">
        <v>88.37</v>
      </c>
      <c r="AD46" s="43">
        <f t="shared" si="1"/>
        <v>1.7200000000000131</v>
      </c>
      <c r="AE46" s="172">
        <f t="shared" si="2"/>
        <v>-9.9708716110239459E-3</v>
      </c>
    </row>
    <row r="47" spans="2:31" x14ac:dyDescent="0.25">
      <c r="O47" s="93">
        <v>1.06</v>
      </c>
      <c r="P47" s="93">
        <f t="shared" si="9"/>
        <v>92.400200000000012</v>
      </c>
      <c r="Q47" s="2"/>
      <c r="T47" s="103" t="s">
        <v>104</v>
      </c>
      <c r="U47" s="98">
        <v>111.48</v>
      </c>
      <c r="W47" s="143">
        <v>42430</v>
      </c>
      <c r="X47" s="12">
        <v>87.9</v>
      </c>
      <c r="Y47" s="12">
        <v>89.72</v>
      </c>
      <c r="Z47" s="12">
        <v>87.3</v>
      </c>
      <c r="AA47" s="12">
        <v>89.69</v>
      </c>
      <c r="AB47" s="105">
        <v>11746100</v>
      </c>
      <c r="AC47" s="12">
        <v>89.26</v>
      </c>
      <c r="AD47" s="43">
        <f t="shared" si="1"/>
        <v>2.4200000000000017</v>
      </c>
      <c r="AE47" s="172">
        <f t="shared" si="2"/>
        <v>2.798571922146742E-2</v>
      </c>
    </row>
    <row r="48" spans="2:31" x14ac:dyDescent="0.25">
      <c r="O48" s="93">
        <v>1.05</v>
      </c>
      <c r="P48" s="93">
        <f t="shared" si="9"/>
        <v>91.528500000000008</v>
      </c>
      <c r="Q48" s="2"/>
      <c r="T48" s="103" t="s">
        <v>105</v>
      </c>
      <c r="U48" s="98">
        <v>1.25203</v>
      </c>
      <c r="W48" s="143">
        <v>42429</v>
      </c>
      <c r="X48" s="12">
        <v>87.87</v>
      </c>
      <c r="Y48" s="12">
        <v>89.14</v>
      </c>
      <c r="Z48" s="12">
        <v>87.25</v>
      </c>
      <c r="AA48" s="12">
        <v>87.25</v>
      </c>
      <c r="AB48" s="105">
        <v>12732500</v>
      </c>
      <c r="AC48" s="12">
        <v>86.83</v>
      </c>
      <c r="AD48" s="43">
        <f t="shared" si="1"/>
        <v>1.8900000000000006</v>
      </c>
      <c r="AE48" s="172">
        <f t="shared" si="2"/>
        <v>-9.6943430656935003E-3</v>
      </c>
    </row>
    <row r="49" spans="15:31" x14ac:dyDescent="0.25">
      <c r="O49" s="93">
        <v>1.04</v>
      </c>
      <c r="P49" s="93">
        <f t="shared" si="9"/>
        <v>90.656800000000004</v>
      </c>
      <c r="Q49" s="2"/>
      <c r="T49" s="103" t="s">
        <v>125</v>
      </c>
      <c r="U49" s="98" t="s">
        <v>299</v>
      </c>
      <c r="W49" s="143">
        <v>42426</v>
      </c>
      <c r="X49" s="12">
        <v>90.61</v>
      </c>
      <c r="Y49" s="12">
        <v>90.92</v>
      </c>
      <c r="Z49" s="12">
        <v>87.89</v>
      </c>
      <c r="AA49" s="12">
        <v>88.1</v>
      </c>
      <c r="AB49" s="105">
        <v>13349700</v>
      </c>
      <c r="AC49" s="12">
        <v>87.68</v>
      </c>
      <c r="AD49" s="43">
        <f t="shared" si="1"/>
        <v>3.0300000000000011</v>
      </c>
      <c r="AE49" s="172">
        <f t="shared" si="2"/>
        <v>-2.2846316727961669E-2</v>
      </c>
    </row>
    <row r="50" spans="15:31" x14ac:dyDescent="0.25">
      <c r="O50" s="93">
        <v>1.03</v>
      </c>
      <c r="P50" s="93">
        <f t="shared" si="9"/>
        <v>89.7851</v>
      </c>
      <c r="Q50" s="2"/>
      <c r="T50" s="103"/>
      <c r="U50" s="98"/>
      <c r="W50" s="143">
        <v>42425</v>
      </c>
      <c r="X50" s="12">
        <v>90</v>
      </c>
      <c r="Y50" s="12">
        <v>90.49</v>
      </c>
      <c r="Z50" s="12">
        <v>89.55</v>
      </c>
      <c r="AA50" s="12">
        <v>90.16</v>
      </c>
      <c r="AB50" s="105">
        <v>9171500</v>
      </c>
      <c r="AC50" s="12">
        <v>89.73</v>
      </c>
      <c r="AD50" s="43">
        <f t="shared" si="1"/>
        <v>0.93999999999999773</v>
      </c>
      <c r="AE50" s="172">
        <f t="shared" si="2"/>
        <v>8.9958394242661832E-3</v>
      </c>
    </row>
    <row r="51" spans="15:31" x14ac:dyDescent="0.25">
      <c r="O51" s="93">
        <v>1.02</v>
      </c>
      <c r="P51" s="93">
        <f t="shared" si="9"/>
        <v>88.91340000000001</v>
      </c>
      <c r="Q51" s="2"/>
      <c r="T51" s="103" t="s">
        <v>107</v>
      </c>
      <c r="U51" s="98" t="s">
        <v>409</v>
      </c>
      <c r="W51" s="143">
        <v>42424</v>
      </c>
      <c r="X51" s="12">
        <v>87.41</v>
      </c>
      <c r="Y51" s="12">
        <v>89.54</v>
      </c>
      <c r="Z51" s="12">
        <v>86.79</v>
      </c>
      <c r="AA51" s="12">
        <v>89.36</v>
      </c>
      <c r="AB51" s="105">
        <v>8338400</v>
      </c>
      <c r="AC51" s="12">
        <v>88.93</v>
      </c>
      <c r="AD51" s="43">
        <f t="shared" si="1"/>
        <v>2.75</v>
      </c>
      <c r="AE51" s="172">
        <f t="shared" si="2"/>
        <v>1.1372682815876223E-2</v>
      </c>
    </row>
    <row r="52" spans="15:31" x14ac:dyDescent="0.25">
      <c r="O52" s="93">
        <v>1.01</v>
      </c>
      <c r="P52" s="93">
        <f t="shared" si="9"/>
        <v>88.041700000000006</v>
      </c>
      <c r="Q52" s="2"/>
      <c r="T52" s="103" t="s">
        <v>108</v>
      </c>
      <c r="U52" s="98" t="s">
        <v>203</v>
      </c>
      <c r="W52" s="143">
        <v>42423</v>
      </c>
      <c r="X52" s="12">
        <v>89.1</v>
      </c>
      <c r="Y52" s="12">
        <v>89.4</v>
      </c>
      <c r="Z52" s="12">
        <v>87.9</v>
      </c>
      <c r="AA52" s="12">
        <v>88.35</v>
      </c>
      <c r="AB52" s="105">
        <v>8394500</v>
      </c>
      <c r="AC52" s="12">
        <v>87.93</v>
      </c>
      <c r="AD52" s="43">
        <f t="shared" si="1"/>
        <v>1.5</v>
      </c>
      <c r="AE52" s="172">
        <f t="shared" si="2"/>
        <v>-8.3455509191383559E-3</v>
      </c>
    </row>
    <row r="53" spans="15:31" x14ac:dyDescent="0.25">
      <c r="O53" s="93">
        <v>1</v>
      </c>
      <c r="P53" s="93">
        <f t="shared" si="9"/>
        <v>87.17</v>
      </c>
      <c r="Q53" s="2"/>
      <c r="T53" s="103" t="s">
        <v>109</v>
      </c>
      <c r="U53" s="100">
        <v>9881836</v>
      </c>
      <c r="W53" s="143">
        <v>42422</v>
      </c>
      <c r="X53" s="12">
        <v>88.35</v>
      </c>
      <c r="Y53" s="12">
        <v>89.5</v>
      </c>
      <c r="Z53" s="12">
        <v>88.05</v>
      </c>
      <c r="AA53" s="12">
        <v>89.1</v>
      </c>
      <c r="AB53" s="105">
        <v>9749400</v>
      </c>
      <c r="AC53" s="12">
        <v>88.67</v>
      </c>
      <c r="AD53" s="43">
        <f t="shared" si="1"/>
        <v>1.4500000000000028</v>
      </c>
      <c r="AE53" s="172">
        <f t="shared" si="2"/>
        <v>1.8961158354401375E-2</v>
      </c>
    </row>
    <row r="54" spans="15:31" x14ac:dyDescent="0.25">
      <c r="O54" s="93">
        <v>0.99</v>
      </c>
      <c r="P54" s="93">
        <f t="shared" si="9"/>
        <v>86.298299999999998</v>
      </c>
      <c r="Q54" s="2"/>
      <c r="T54" s="103" t="s">
        <v>112</v>
      </c>
      <c r="U54" s="100">
        <v>11872600</v>
      </c>
      <c r="W54" s="143">
        <v>42419</v>
      </c>
      <c r="X54" s="12">
        <v>88.2</v>
      </c>
      <c r="Y54" s="12">
        <v>88.98</v>
      </c>
      <c r="Z54" s="12">
        <v>87.12</v>
      </c>
      <c r="AA54" s="12">
        <v>87.44</v>
      </c>
      <c r="AB54" s="105">
        <v>12897800</v>
      </c>
      <c r="AC54" s="12">
        <v>87.02</v>
      </c>
      <c r="AD54" s="43">
        <f t="shared" si="1"/>
        <v>1.8599999999999994</v>
      </c>
      <c r="AE54" s="172">
        <f t="shared" si="2"/>
        <v>-1.7389340560072353E-2</v>
      </c>
    </row>
    <row r="55" spans="15:31" x14ac:dyDescent="0.25">
      <c r="O55" s="93">
        <v>0.98</v>
      </c>
      <c r="P55" s="93">
        <f t="shared" si="9"/>
        <v>85.426599999999993</v>
      </c>
      <c r="Q55" s="2"/>
      <c r="T55" s="103" t="s">
        <v>110</v>
      </c>
      <c r="U55" s="98" t="s">
        <v>410</v>
      </c>
      <c r="W55" s="143">
        <v>42418</v>
      </c>
      <c r="X55" s="12">
        <v>89.6</v>
      </c>
      <c r="Y55" s="12">
        <v>90.95</v>
      </c>
      <c r="Z55" s="12">
        <v>88.93</v>
      </c>
      <c r="AA55" s="12">
        <v>88.99</v>
      </c>
      <c r="AB55" s="105">
        <v>11427500</v>
      </c>
      <c r="AC55" s="12">
        <v>88.56</v>
      </c>
      <c r="AD55" s="43">
        <f t="shared" si="1"/>
        <v>2.019999999999996</v>
      </c>
      <c r="AE55" s="172">
        <f t="shared" si="2"/>
        <v>-4.160575733723193E-3</v>
      </c>
    </row>
    <row r="56" spans="15:31" x14ac:dyDescent="0.25">
      <c r="O56" s="93">
        <v>0.97</v>
      </c>
      <c r="P56" s="93">
        <f t="shared" si="9"/>
        <v>84.554900000000004</v>
      </c>
      <c r="T56" s="103" t="s">
        <v>113</v>
      </c>
      <c r="U56" s="98">
        <v>7.32</v>
      </c>
      <c r="W56" s="143">
        <v>42417</v>
      </c>
      <c r="X56" s="12">
        <v>91.09</v>
      </c>
      <c r="Y56" s="12">
        <v>91.5</v>
      </c>
      <c r="Z56" s="12">
        <v>88.66</v>
      </c>
      <c r="AA56" s="12">
        <v>89.36</v>
      </c>
      <c r="AB56" s="105">
        <v>22772800</v>
      </c>
      <c r="AC56" s="12">
        <v>88.93</v>
      </c>
      <c r="AD56" s="43">
        <f t="shared" si="1"/>
        <v>2.8400000000000034</v>
      </c>
      <c r="AE56" s="172">
        <f t="shared" si="2"/>
        <v>-1.9622974313746933E-2</v>
      </c>
    </row>
    <row r="57" spans="15:31" x14ac:dyDescent="0.25">
      <c r="O57" s="93">
        <v>0.96</v>
      </c>
      <c r="P57" s="93">
        <f t="shared" si="9"/>
        <v>83.683199999999999</v>
      </c>
      <c r="T57" s="103" t="s">
        <v>114</v>
      </c>
      <c r="U57" s="98">
        <v>11.91</v>
      </c>
      <c r="W57" s="143">
        <v>42416</v>
      </c>
      <c r="X57" s="12">
        <v>90.72</v>
      </c>
      <c r="Y57" s="12">
        <v>91.28</v>
      </c>
      <c r="Z57" s="12">
        <v>89.89</v>
      </c>
      <c r="AA57" s="12">
        <v>91.15</v>
      </c>
      <c r="AB57" s="105">
        <v>12278000</v>
      </c>
      <c r="AC57" s="12">
        <v>90.71</v>
      </c>
      <c r="AD57" s="43">
        <f t="shared" si="1"/>
        <v>1.3900000000000006</v>
      </c>
      <c r="AE57" s="172">
        <f t="shared" si="2"/>
        <v>1.9098977642961312E-2</v>
      </c>
    </row>
    <row r="58" spans="15:31" x14ac:dyDescent="0.25">
      <c r="O58" s="93">
        <v>0.95</v>
      </c>
      <c r="P58" s="93">
        <f t="shared" si="9"/>
        <v>82.811499999999995</v>
      </c>
      <c r="T58" s="103" t="s">
        <v>111</v>
      </c>
      <c r="U58" s="98" t="s">
        <v>300</v>
      </c>
      <c r="W58" s="143">
        <v>42412</v>
      </c>
      <c r="X58" s="12">
        <v>88.66</v>
      </c>
      <c r="Y58" s="12">
        <v>89.88</v>
      </c>
      <c r="Z58" s="12">
        <v>86.68</v>
      </c>
      <c r="AA58" s="12">
        <v>89.44</v>
      </c>
      <c r="AB58" s="105">
        <v>11311700</v>
      </c>
      <c r="AC58" s="12">
        <v>89.01</v>
      </c>
      <c r="AD58" s="43">
        <f t="shared" si="1"/>
        <v>3.1999999999999886</v>
      </c>
      <c r="AE58" s="172">
        <f t="shared" si="2"/>
        <v>2.3809523809523947E-2</v>
      </c>
    </row>
    <row r="59" spans="15:31" x14ac:dyDescent="0.25">
      <c r="O59" s="93">
        <v>0.94</v>
      </c>
      <c r="P59" s="93">
        <f t="shared" si="9"/>
        <v>81.939799999999991</v>
      </c>
      <c r="W59" s="143">
        <v>42411</v>
      </c>
      <c r="X59" s="12">
        <v>86.5</v>
      </c>
      <c r="Y59" s="12">
        <v>88.45</v>
      </c>
      <c r="Z59" s="12">
        <v>86.01</v>
      </c>
      <c r="AA59" s="12">
        <v>87.36</v>
      </c>
      <c r="AB59" s="105">
        <v>13013400</v>
      </c>
      <c r="AC59" s="12">
        <v>86.94</v>
      </c>
      <c r="AD59" s="43">
        <f t="shared" si="1"/>
        <v>2.4399999999999977</v>
      </c>
      <c r="AE59" s="172">
        <f t="shared" si="2"/>
        <v>-5.0354772259098013E-3</v>
      </c>
    </row>
    <row r="60" spans="15:31" x14ac:dyDescent="0.25">
      <c r="O60" s="93">
        <v>0.93</v>
      </c>
      <c r="P60" s="93">
        <f t="shared" si="9"/>
        <v>81.068100000000001</v>
      </c>
      <c r="W60" s="143">
        <v>42410</v>
      </c>
      <c r="X60" s="12">
        <v>88.69</v>
      </c>
      <c r="Y60" s="12">
        <v>89.85</v>
      </c>
      <c r="Z60" s="12">
        <v>87.54</v>
      </c>
      <c r="AA60" s="12">
        <v>87.8</v>
      </c>
      <c r="AB60" s="105">
        <v>13462300</v>
      </c>
      <c r="AC60" s="12">
        <v>87.38</v>
      </c>
      <c r="AD60" s="43">
        <f t="shared" si="1"/>
        <v>2.3099999999999881</v>
      </c>
      <c r="AE60" s="172">
        <f t="shared" si="2"/>
        <v>6.3342162846942163E-3</v>
      </c>
    </row>
    <row r="61" spans="15:31" x14ac:dyDescent="0.25">
      <c r="O61" s="93">
        <v>0.92</v>
      </c>
      <c r="P61" s="93">
        <f t="shared" si="9"/>
        <v>80.196400000000011</v>
      </c>
      <c r="W61" s="143">
        <v>42409</v>
      </c>
      <c r="X61" s="12">
        <v>84.2</v>
      </c>
      <c r="Y61" s="12">
        <v>88.48</v>
      </c>
      <c r="Z61" s="12">
        <v>84.1</v>
      </c>
      <c r="AA61" s="12">
        <v>87.25</v>
      </c>
      <c r="AB61" s="105">
        <v>14322700</v>
      </c>
      <c r="AC61" s="12">
        <v>86.83</v>
      </c>
      <c r="AD61" s="43">
        <f t="shared" si="1"/>
        <v>4.3800000000000097</v>
      </c>
      <c r="AE61" s="172">
        <f t="shared" si="2"/>
        <v>2.3335297583971792E-2</v>
      </c>
    </row>
    <row r="62" spans="15:31" x14ac:dyDescent="0.25">
      <c r="O62" s="93">
        <v>0.91</v>
      </c>
      <c r="P62" s="93">
        <f t="shared" si="9"/>
        <v>79.324700000000007</v>
      </c>
      <c r="W62" s="143">
        <v>42408</v>
      </c>
      <c r="X62" s="12">
        <v>84.19</v>
      </c>
      <c r="Y62" s="12">
        <v>86.65</v>
      </c>
      <c r="Z62" s="12">
        <v>83.86</v>
      </c>
      <c r="AA62" s="12">
        <v>85.26</v>
      </c>
      <c r="AB62" s="105">
        <v>19111300</v>
      </c>
      <c r="AC62" s="12">
        <v>84.85</v>
      </c>
      <c r="AD62" s="43">
        <f t="shared" si="1"/>
        <v>2.7900000000000063</v>
      </c>
      <c r="AE62" s="172">
        <f t="shared" si="2"/>
        <v>1.4162634249970107E-3</v>
      </c>
    </row>
    <row r="63" spans="15:31" x14ac:dyDescent="0.25">
      <c r="O63" s="93">
        <v>0.9</v>
      </c>
      <c r="P63" s="93">
        <f t="shared" si="9"/>
        <v>78.453000000000003</v>
      </c>
      <c r="W63" s="143">
        <v>42405</v>
      </c>
      <c r="X63" s="12">
        <v>86.68</v>
      </c>
      <c r="Y63" s="12">
        <v>88.02</v>
      </c>
      <c r="Z63" s="12">
        <v>84.45</v>
      </c>
      <c r="AA63" s="12">
        <v>85.14</v>
      </c>
      <c r="AB63" s="105">
        <v>15732800</v>
      </c>
      <c r="AC63" s="12">
        <v>84.73</v>
      </c>
      <c r="AD63" s="43">
        <f t="shared" si="1"/>
        <v>3.5699999999999932</v>
      </c>
      <c r="AE63" s="172">
        <f t="shared" si="2"/>
        <v>-1.7737073962439176E-2</v>
      </c>
    </row>
    <row r="64" spans="15:31" x14ac:dyDescent="0.25">
      <c r="W64" s="143">
        <v>42404</v>
      </c>
      <c r="X64" s="12">
        <v>86.02</v>
      </c>
      <c r="Y64" s="12">
        <v>87.45</v>
      </c>
      <c r="Z64" s="12">
        <v>85.61</v>
      </c>
      <c r="AA64" s="12">
        <v>86.68</v>
      </c>
      <c r="AB64" s="105">
        <v>14538700</v>
      </c>
      <c r="AC64" s="12">
        <v>86.26</v>
      </c>
      <c r="AD64" s="43">
        <f t="shared" si="1"/>
        <v>1.8400000000000034</v>
      </c>
      <c r="AE64" s="172">
        <f t="shared" si="2"/>
        <v>3.2565712956502679E-3</v>
      </c>
    </row>
    <row r="65" spans="23:31" x14ac:dyDescent="0.25">
      <c r="W65" s="143">
        <v>42403</v>
      </c>
      <c r="X65" s="12">
        <v>84.91</v>
      </c>
      <c r="Y65" s="12">
        <v>86.99</v>
      </c>
      <c r="Z65" s="12">
        <v>83.87</v>
      </c>
      <c r="AA65" s="12">
        <v>86.39</v>
      </c>
      <c r="AB65" s="105">
        <v>24497700</v>
      </c>
      <c r="AC65" s="12">
        <v>85.98</v>
      </c>
      <c r="AD65" s="43">
        <f t="shared" si="1"/>
        <v>3.1199999999999903</v>
      </c>
      <c r="AE65" s="172">
        <f t="shared" si="2"/>
        <v>4.4587534928927308E-2</v>
      </c>
    </row>
    <row r="66" spans="23:31" x14ac:dyDescent="0.25">
      <c r="W66" s="143">
        <v>42402</v>
      </c>
      <c r="X66" s="12">
        <v>84.18</v>
      </c>
      <c r="Y66" s="12">
        <v>84.22</v>
      </c>
      <c r="Z66" s="12">
        <v>81.89</v>
      </c>
      <c r="AA66" s="12">
        <v>82.71</v>
      </c>
      <c r="AB66" s="105">
        <v>16895600</v>
      </c>
      <c r="AC66" s="12">
        <v>82.31</v>
      </c>
      <c r="AD66" s="43">
        <f t="shared" si="1"/>
        <v>2.3299999999999983</v>
      </c>
      <c r="AE66" s="172">
        <f t="shared" si="2"/>
        <v>-1.6019127316198478E-2</v>
      </c>
    </row>
    <row r="67" spans="23:31" x14ac:dyDescent="0.25">
      <c r="W67" s="143">
        <v>42401</v>
      </c>
      <c r="X67" s="12">
        <v>82.32</v>
      </c>
      <c r="Y67" s="12">
        <v>84.52</v>
      </c>
      <c r="Z67" s="12">
        <v>82.28</v>
      </c>
      <c r="AA67" s="12">
        <v>84.05</v>
      </c>
      <c r="AB67" s="105">
        <v>17943600</v>
      </c>
      <c r="AC67" s="12">
        <v>83.65</v>
      </c>
      <c r="AD67" s="43">
        <f t="shared" ref="AD67:AD68" si="10">Y67-Z67</f>
        <v>2.2399999999999949</v>
      </c>
      <c r="AE67" s="172">
        <f t="shared" ref="AE67" si="11">AC67/AC68-1</f>
        <v>1.2711864406779849E-2</v>
      </c>
    </row>
    <row r="68" spans="23:31" x14ac:dyDescent="0.25">
      <c r="W68" s="143">
        <v>42398</v>
      </c>
      <c r="X68" s="12">
        <v>84.28</v>
      </c>
      <c r="Y68" s="12">
        <v>85.3</v>
      </c>
      <c r="Z68" s="12">
        <v>82.33</v>
      </c>
      <c r="AA68" s="12">
        <v>83</v>
      </c>
      <c r="AB68" s="105">
        <v>37029000</v>
      </c>
      <c r="AC68" s="12">
        <v>82.6</v>
      </c>
      <c r="AD68" s="43">
        <f t="shared" si="10"/>
        <v>2.9699999999999989</v>
      </c>
      <c r="AE68" s="172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43">
        <f>Y69-Z69</f>
        <v>0</v>
      </c>
      <c r="AE69" s="172" t="e">
        <f>AC69/AC70-1</f>
        <v>#DIV/0!</v>
      </c>
    </row>
  </sheetData>
  <mergeCells count="1">
    <mergeCell ref="O42:P42"/>
  </mergeCells>
  <conditionalFormatting sqref="Q7 F27:F28 H27:I28 H29 H30:I39 F32:F39">
    <cfRule type="expression" dxfId="85" priority="22">
      <formula>F7&gt;0</formula>
    </cfRule>
    <cfRule type="expression" dxfId="84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4:F26">
    <cfRule type="expression" dxfId="83" priority="15">
      <formula>F24&gt;0</formula>
    </cfRule>
    <cfRule type="expression" dxfId="82" priority="16">
      <formula>F24&lt;0</formula>
    </cfRule>
  </conditionalFormatting>
  <conditionalFormatting sqref="H24:I24">
    <cfRule type="expression" dxfId="81" priority="11">
      <formula>H24&gt;0</formula>
    </cfRule>
    <cfRule type="expression" dxfId="80" priority="12">
      <formula>H24&lt;0</formula>
    </cfRule>
  </conditionalFormatting>
  <conditionalFormatting sqref="H25:I25">
    <cfRule type="expression" dxfId="79" priority="9">
      <formula>H25&gt;0</formula>
    </cfRule>
    <cfRule type="expression" dxfId="78" priority="10">
      <formula>H25&lt;0</formula>
    </cfRule>
  </conditionalFormatting>
  <conditionalFormatting sqref="H26:I26">
    <cfRule type="expression" dxfId="77" priority="7">
      <formula>H26&gt;0</formula>
    </cfRule>
    <cfRule type="expression" dxfId="76" priority="8">
      <formula>H26&lt;0</formula>
    </cfRule>
  </conditionalFormatting>
  <conditionalFormatting sqref="F17:F23">
    <cfRule type="expression" dxfId="75" priority="5">
      <formula>F17&gt;0</formula>
    </cfRule>
    <cfRule type="expression" dxfId="74" priority="6">
      <formula>F17&lt;0</formula>
    </cfRule>
  </conditionalFormatting>
  <conditionalFormatting sqref="H17:I23">
    <cfRule type="expression" dxfId="73" priority="3">
      <formula>H17&gt;0</formula>
    </cfRule>
    <cfRule type="expression" dxfId="72" priority="4">
      <formula>H17&lt;0</formula>
    </cfRule>
  </conditionalFormatting>
  <conditionalFormatting sqref="I29 F29:F31">
    <cfRule type="expression" dxfId="71" priority="1">
      <formula>F29&gt;0</formula>
    </cfRule>
    <cfRule type="expression" dxfId="70" priority="2">
      <formula>F29&lt;0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53</v>
      </c>
      <c r="B2" s="1">
        <v>42214</v>
      </c>
      <c r="C2" s="7">
        <v>15</v>
      </c>
      <c r="D2" s="47">
        <v>47.8</v>
      </c>
      <c r="E2" s="47">
        <v>0</v>
      </c>
      <c r="F2" s="47">
        <f>C2*D2</f>
        <v>717</v>
      </c>
      <c r="G2" s="1">
        <v>42313</v>
      </c>
      <c r="H2" s="47">
        <v>70</v>
      </c>
      <c r="I2" s="47">
        <v>46.15</v>
      </c>
      <c r="J2" s="4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43">
        <v>42493</v>
      </c>
      <c r="X2" s="12">
        <v>54.6</v>
      </c>
      <c r="Y2" s="12">
        <v>54.6</v>
      </c>
      <c r="Z2" s="12">
        <v>53.41</v>
      </c>
      <c r="AA2" s="12">
        <v>53.67</v>
      </c>
      <c r="AB2" s="105">
        <v>296200</v>
      </c>
      <c r="AC2" s="12">
        <v>53.67</v>
      </c>
      <c r="AD2" s="2">
        <f>Y2-Z2</f>
        <v>1.1900000000000048</v>
      </c>
      <c r="AE2" s="148">
        <f>AC2/AC3-1</f>
        <v>-2.3649263234491458E-2</v>
      </c>
    </row>
    <row r="3" spans="1:31" x14ac:dyDescent="0.25">
      <c r="A3" s="26" t="s">
        <v>71</v>
      </c>
      <c r="B3" s="1">
        <v>42233</v>
      </c>
      <c r="C3" s="7">
        <v>20</v>
      </c>
      <c r="D3" s="47">
        <v>47.5</v>
      </c>
      <c r="E3" s="47">
        <v>0</v>
      </c>
      <c r="F3" s="47">
        <f>C3*D3</f>
        <v>950</v>
      </c>
      <c r="L3" s="1">
        <v>42338</v>
      </c>
      <c r="O3" s="13" t="s">
        <v>58</v>
      </c>
      <c r="Q3" s="2">
        <f>IF(Q2=0, Q4, (F7-K7-M7)/Q2)</f>
        <v>53.67</v>
      </c>
      <c r="W3" s="143">
        <v>42492</v>
      </c>
      <c r="X3" s="12">
        <v>54.27</v>
      </c>
      <c r="Y3" s="12">
        <v>54.99</v>
      </c>
      <c r="Z3" s="12">
        <v>53.81</v>
      </c>
      <c r="AA3" s="12">
        <v>54.97</v>
      </c>
      <c r="AB3" s="105">
        <v>330300</v>
      </c>
      <c r="AC3" s="12">
        <v>54.97</v>
      </c>
      <c r="AD3" s="2">
        <f t="shared" ref="AD3:AD66" si="0">Y3-Z3</f>
        <v>1.1799999999999997</v>
      </c>
      <c r="AE3" s="148">
        <f t="shared" ref="AE3:AE66" si="1">AC3/AC4-1</f>
        <v>1.4019553587898859E-2</v>
      </c>
    </row>
    <row r="4" spans="1:31" x14ac:dyDescent="0.25">
      <c r="B4" s="1">
        <v>42269</v>
      </c>
      <c r="C4" s="7">
        <v>35</v>
      </c>
      <c r="D4" s="47">
        <v>43.8</v>
      </c>
      <c r="E4" s="47">
        <v>0</v>
      </c>
      <c r="F4" s="47">
        <f>C4*D4</f>
        <v>1533</v>
      </c>
      <c r="O4" s="13" t="s">
        <v>66</v>
      </c>
      <c r="Q4" s="59">
        <v>53.67</v>
      </c>
      <c r="W4" s="143">
        <v>42489</v>
      </c>
      <c r="X4" s="12">
        <v>55.1</v>
      </c>
      <c r="Y4" s="12">
        <v>55.49</v>
      </c>
      <c r="Z4" s="12">
        <v>53.9</v>
      </c>
      <c r="AA4" s="12">
        <v>54.21</v>
      </c>
      <c r="AB4" s="105">
        <v>391500</v>
      </c>
      <c r="AC4" s="12">
        <v>54.21</v>
      </c>
      <c r="AD4" s="2">
        <f t="shared" si="0"/>
        <v>1.5900000000000034</v>
      </c>
      <c r="AE4" s="148">
        <f t="shared" si="1"/>
        <v>-1.7044424297370742E-2</v>
      </c>
    </row>
    <row r="5" spans="1:31" x14ac:dyDescent="0.25">
      <c r="O5" s="13" t="s">
        <v>67</v>
      </c>
      <c r="Q5" s="3">
        <f>Q4*Q2</f>
        <v>0</v>
      </c>
      <c r="W5" s="143">
        <v>42488</v>
      </c>
      <c r="X5" s="12">
        <v>55.03</v>
      </c>
      <c r="Y5" s="12">
        <v>55.34</v>
      </c>
      <c r="Z5" s="12">
        <v>53.94</v>
      </c>
      <c r="AA5" s="12">
        <v>55.15</v>
      </c>
      <c r="AB5" s="105">
        <v>416000</v>
      </c>
      <c r="AC5" s="12">
        <v>55.15</v>
      </c>
      <c r="AD5" s="2">
        <f t="shared" si="0"/>
        <v>1.4000000000000057</v>
      </c>
      <c r="AE5" s="148">
        <f t="shared" si="1"/>
        <v>-7.2476897988760225E-4</v>
      </c>
    </row>
    <row r="6" spans="1:31" x14ac:dyDescent="0.25">
      <c r="O6" s="13" t="s">
        <v>64</v>
      </c>
      <c r="Q6" s="2">
        <f>Q3*Q2</f>
        <v>0</v>
      </c>
      <c r="W6" s="143">
        <v>42487</v>
      </c>
      <c r="X6" s="12">
        <v>55</v>
      </c>
      <c r="Y6" s="12">
        <v>55.6</v>
      </c>
      <c r="Z6" s="12">
        <v>54.81</v>
      </c>
      <c r="AA6" s="12">
        <v>55.19</v>
      </c>
      <c r="AB6" s="105">
        <v>501400</v>
      </c>
      <c r="AC6" s="12">
        <v>55.19</v>
      </c>
      <c r="AD6" s="2">
        <f t="shared" si="0"/>
        <v>0.78999999999999915</v>
      </c>
      <c r="AE6" s="148">
        <f t="shared" si="1"/>
        <v>5.0992533236204896E-3</v>
      </c>
    </row>
    <row r="7" spans="1:31" ht="15.75" x14ac:dyDescent="0.25">
      <c r="A7" s="25" t="s">
        <v>81</v>
      </c>
      <c r="B7" s="25"/>
      <c r="C7" s="25">
        <f>SUM(C2:C6)</f>
        <v>70</v>
      </c>
      <c r="D7" s="42"/>
      <c r="E7" s="42"/>
      <c r="F7" s="4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42">
        <f>SUM(M2:M6)</f>
        <v>3.5</v>
      </c>
      <c r="O7" s="13" t="s">
        <v>65</v>
      </c>
      <c r="Q7" s="2">
        <f>IF(Q2=0, K7+M7-F7,Q5-Q6)</f>
        <v>33.940000000000055</v>
      </c>
      <c r="R7" s="235"/>
      <c r="W7" s="143">
        <v>42486</v>
      </c>
      <c r="X7" s="12">
        <v>54.67</v>
      </c>
      <c r="Y7" s="12">
        <v>55.05</v>
      </c>
      <c r="Z7" s="12">
        <v>54.47</v>
      </c>
      <c r="AA7" s="12">
        <v>54.91</v>
      </c>
      <c r="AB7" s="105">
        <v>323100</v>
      </c>
      <c r="AC7" s="12">
        <v>54.91</v>
      </c>
      <c r="AD7" s="2">
        <f t="shared" si="0"/>
        <v>0.57999999999999829</v>
      </c>
      <c r="AE7" s="148">
        <f t="shared" si="1"/>
        <v>3.6556388228841108E-3</v>
      </c>
    </row>
    <row r="8" spans="1:31" x14ac:dyDescent="0.25">
      <c r="O8" s="13" t="s">
        <v>90</v>
      </c>
      <c r="Q8" s="148">
        <f>(Q4-Q3)/Q3</f>
        <v>0</v>
      </c>
      <c r="W8" s="143">
        <v>42485</v>
      </c>
      <c r="X8" s="12">
        <v>55.16</v>
      </c>
      <c r="Y8" s="12">
        <v>55.38</v>
      </c>
      <c r="Z8" s="12">
        <v>54.43</v>
      </c>
      <c r="AA8" s="12">
        <v>54.71</v>
      </c>
      <c r="AB8" s="105">
        <v>366400</v>
      </c>
      <c r="AC8" s="12">
        <v>54.71</v>
      </c>
      <c r="AD8" s="2">
        <f t="shared" si="0"/>
        <v>0.95000000000000284</v>
      </c>
      <c r="AE8" s="148">
        <f t="shared" si="1"/>
        <v>-3.6423238025860005E-3</v>
      </c>
    </row>
    <row r="9" spans="1:31" x14ac:dyDescent="0.25">
      <c r="B9" s="209" t="s">
        <v>116</v>
      </c>
      <c r="C9" s="209" t="s">
        <v>159</v>
      </c>
      <c r="D9" s="210" t="s">
        <v>158</v>
      </c>
      <c r="E9" s="212" t="s">
        <v>160</v>
      </c>
      <c r="F9" s="213" t="s">
        <v>65</v>
      </c>
      <c r="W9" s="143">
        <v>42482</v>
      </c>
      <c r="X9" s="12">
        <v>54.09</v>
      </c>
      <c r="Y9" s="12">
        <v>55.41</v>
      </c>
      <c r="Z9" s="12">
        <v>54.09</v>
      </c>
      <c r="AA9" s="12">
        <v>54.91</v>
      </c>
      <c r="AB9" s="105">
        <v>682700</v>
      </c>
      <c r="AC9" s="12">
        <v>54.91</v>
      </c>
      <c r="AD9" s="2">
        <f t="shared" si="0"/>
        <v>1.3199999999999932</v>
      </c>
      <c r="AE9" s="148">
        <f t="shared" si="1"/>
        <v>1.2764405543397306E-3</v>
      </c>
    </row>
    <row r="10" spans="1:31" x14ac:dyDescent="0.25">
      <c r="B10" s="211">
        <v>42304</v>
      </c>
      <c r="C10" s="12">
        <v>70</v>
      </c>
      <c r="D10" s="43">
        <v>45.66</v>
      </c>
      <c r="E10" s="43">
        <v>43.76</v>
      </c>
      <c r="F10" s="43">
        <v>-113.3</v>
      </c>
      <c r="W10" s="143">
        <v>42481</v>
      </c>
      <c r="X10" s="12">
        <v>55</v>
      </c>
      <c r="Y10" s="12">
        <v>55.79</v>
      </c>
      <c r="Z10" s="12">
        <v>53.83</v>
      </c>
      <c r="AA10" s="12">
        <v>54.84</v>
      </c>
      <c r="AB10" s="105">
        <v>804400</v>
      </c>
      <c r="AC10" s="12">
        <v>54.84</v>
      </c>
      <c r="AD10" s="2">
        <f t="shared" si="0"/>
        <v>1.9600000000000009</v>
      </c>
      <c r="AE10" s="148">
        <f t="shared" si="1"/>
        <v>-9.2140921409213927E-3</v>
      </c>
    </row>
    <row r="11" spans="1:31" x14ac:dyDescent="0.25">
      <c r="B11" s="211">
        <v>42310</v>
      </c>
      <c r="C11" s="12">
        <v>0</v>
      </c>
      <c r="D11" s="222" t="s">
        <v>132</v>
      </c>
      <c r="E11" s="43">
        <v>46.15</v>
      </c>
      <c r="F11" s="43">
        <v>33.94</v>
      </c>
      <c r="W11" s="143">
        <v>42480</v>
      </c>
      <c r="X11" s="12">
        <v>52.3</v>
      </c>
      <c r="Y11" s="12">
        <v>56.83</v>
      </c>
      <c r="Z11" s="12">
        <v>51.91</v>
      </c>
      <c r="AA11" s="12">
        <v>55.35</v>
      </c>
      <c r="AB11" s="105">
        <v>1387900</v>
      </c>
      <c r="AC11" s="12">
        <v>55.35</v>
      </c>
      <c r="AD11" s="2">
        <f t="shared" si="0"/>
        <v>4.9200000000000017</v>
      </c>
      <c r="AE11" s="148">
        <f t="shared" si="1"/>
        <v>4.7303689687795636E-2</v>
      </c>
    </row>
    <row r="12" spans="1:31" x14ac:dyDescent="0.25">
      <c r="B12" s="12"/>
      <c r="C12" s="12"/>
      <c r="D12" s="43"/>
      <c r="E12" s="43"/>
      <c r="F12" s="43"/>
      <c r="W12" s="143">
        <v>42479</v>
      </c>
      <c r="X12" s="12">
        <v>53.43</v>
      </c>
      <c r="Y12" s="12">
        <v>53.43</v>
      </c>
      <c r="Z12" s="12">
        <v>52.4</v>
      </c>
      <c r="AA12" s="12">
        <v>52.85</v>
      </c>
      <c r="AB12" s="105">
        <v>300200</v>
      </c>
      <c r="AC12" s="12">
        <v>52.85</v>
      </c>
      <c r="AD12" s="2">
        <f t="shared" si="0"/>
        <v>1.0300000000000011</v>
      </c>
      <c r="AE12" s="148">
        <f t="shared" si="1"/>
        <v>3.7857278061714794E-4</v>
      </c>
    </row>
    <row r="13" spans="1:31" x14ac:dyDescent="0.25">
      <c r="B13" s="12"/>
      <c r="C13" s="12"/>
      <c r="D13" s="43"/>
      <c r="E13" s="43"/>
      <c r="F13" s="43"/>
      <c r="W13" s="143">
        <v>42478</v>
      </c>
      <c r="X13" s="12">
        <v>52.2</v>
      </c>
      <c r="Y13" s="12">
        <v>53</v>
      </c>
      <c r="Z13" s="12">
        <v>52.2</v>
      </c>
      <c r="AA13" s="12">
        <v>52.83</v>
      </c>
      <c r="AB13" s="105">
        <v>205200</v>
      </c>
      <c r="AC13" s="12">
        <v>52.83</v>
      </c>
      <c r="AD13" s="2">
        <f t="shared" si="0"/>
        <v>0.79999999999999716</v>
      </c>
      <c r="AE13" s="148">
        <f t="shared" si="1"/>
        <v>4.5636052481459188E-3</v>
      </c>
    </row>
    <row r="14" spans="1:31" x14ac:dyDescent="0.25">
      <c r="B14" s="12"/>
      <c r="C14" s="12"/>
      <c r="D14" s="43"/>
      <c r="E14" s="43"/>
      <c r="F14" s="43"/>
      <c r="W14" s="143">
        <v>42475</v>
      </c>
      <c r="X14" s="12">
        <v>52.22</v>
      </c>
      <c r="Y14" s="12">
        <v>53</v>
      </c>
      <c r="Z14" s="12">
        <v>52.22</v>
      </c>
      <c r="AA14" s="12">
        <v>52.59</v>
      </c>
      <c r="AB14" s="105">
        <v>301900</v>
      </c>
      <c r="AC14" s="12">
        <v>52.59</v>
      </c>
      <c r="AD14" s="2">
        <f t="shared" si="0"/>
        <v>0.78000000000000114</v>
      </c>
      <c r="AE14" s="148">
        <f t="shared" si="1"/>
        <v>4.2008783654765569E-3</v>
      </c>
    </row>
    <row r="15" spans="1:31" x14ac:dyDescent="0.25">
      <c r="B15" s="12"/>
      <c r="C15" s="12"/>
      <c r="D15" s="43"/>
      <c r="E15" s="43"/>
      <c r="F15" s="43"/>
      <c r="W15" s="143">
        <v>42474</v>
      </c>
      <c r="X15" s="12">
        <v>52.74</v>
      </c>
      <c r="Y15" s="12">
        <v>52.89</v>
      </c>
      <c r="Z15" s="12">
        <v>52.29</v>
      </c>
      <c r="AA15" s="12">
        <v>52.37</v>
      </c>
      <c r="AB15" s="105">
        <v>231100</v>
      </c>
      <c r="AC15" s="12">
        <v>52.37</v>
      </c>
      <c r="AD15" s="2">
        <f t="shared" si="0"/>
        <v>0.60000000000000142</v>
      </c>
      <c r="AE15" s="148">
        <f t="shared" si="1"/>
        <v>-5.1291793313070766E-3</v>
      </c>
    </row>
    <row r="16" spans="1:31" x14ac:dyDescent="0.25">
      <c r="B16" s="12"/>
      <c r="C16" s="12"/>
      <c r="D16" s="43"/>
      <c r="E16" s="43"/>
      <c r="F16" s="43"/>
      <c r="W16" s="143">
        <v>42473</v>
      </c>
      <c r="X16" s="12">
        <v>52.97</v>
      </c>
      <c r="Y16" s="12">
        <v>53.02</v>
      </c>
      <c r="Z16" s="12">
        <v>52.39</v>
      </c>
      <c r="AA16" s="12">
        <v>52.64</v>
      </c>
      <c r="AB16" s="105">
        <v>346900</v>
      </c>
      <c r="AC16" s="12">
        <v>52.64</v>
      </c>
      <c r="AD16" s="2">
        <f t="shared" si="0"/>
        <v>0.63000000000000256</v>
      </c>
      <c r="AE16" s="148">
        <f t="shared" si="1"/>
        <v>8.6223414447212932E-3</v>
      </c>
    </row>
    <row r="17" spans="2:31" x14ac:dyDescent="0.25">
      <c r="B17" s="12"/>
      <c r="C17" s="12"/>
      <c r="D17" s="43"/>
      <c r="E17" s="43"/>
      <c r="F17" s="43"/>
      <c r="W17" s="143">
        <v>42472</v>
      </c>
      <c r="X17" s="12">
        <v>51.77</v>
      </c>
      <c r="Y17" s="12">
        <v>52.68</v>
      </c>
      <c r="Z17" s="12">
        <v>51.64</v>
      </c>
      <c r="AA17" s="12">
        <v>52.19</v>
      </c>
      <c r="AB17" s="105">
        <v>117400</v>
      </c>
      <c r="AC17" s="12">
        <v>52.19</v>
      </c>
      <c r="AD17" s="2">
        <f t="shared" si="0"/>
        <v>1.0399999999999991</v>
      </c>
      <c r="AE17" s="148">
        <f t="shared" si="1"/>
        <v>1.1042231693142224E-2</v>
      </c>
    </row>
    <row r="18" spans="2:31" x14ac:dyDescent="0.25">
      <c r="B18" s="12"/>
      <c r="C18" s="12"/>
      <c r="D18" s="43"/>
      <c r="E18" s="43"/>
      <c r="F18" s="43"/>
      <c r="W18" s="143">
        <v>42471</v>
      </c>
      <c r="X18" s="12">
        <v>51.63</v>
      </c>
      <c r="Y18" s="12">
        <v>52.4</v>
      </c>
      <c r="Z18" s="12">
        <v>51.58</v>
      </c>
      <c r="AA18" s="12">
        <v>51.62</v>
      </c>
      <c r="AB18" s="105">
        <v>165400</v>
      </c>
      <c r="AC18" s="12">
        <v>51.62</v>
      </c>
      <c r="AD18" s="2">
        <f t="shared" si="0"/>
        <v>0.82000000000000028</v>
      </c>
      <c r="AE18" s="148">
        <f t="shared" si="1"/>
        <v>6.0417072695380103E-3</v>
      </c>
    </row>
    <row r="19" spans="2:31" x14ac:dyDescent="0.25">
      <c r="B19" s="12"/>
      <c r="C19" s="12"/>
      <c r="D19" s="43"/>
      <c r="E19" s="43"/>
      <c r="F19" s="43"/>
      <c r="W19" s="143">
        <v>42468</v>
      </c>
      <c r="X19" s="12">
        <v>51.75</v>
      </c>
      <c r="Y19" s="12">
        <v>52.27</v>
      </c>
      <c r="Z19" s="12">
        <v>51.11</v>
      </c>
      <c r="AA19" s="12">
        <v>51.31</v>
      </c>
      <c r="AB19" s="105">
        <v>135200</v>
      </c>
      <c r="AC19" s="12">
        <v>51.31</v>
      </c>
      <c r="AD19" s="2">
        <f t="shared" si="0"/>
        <v>1.1600000000000037</v>
      </c>
      <c r="AE19" s="148">
        <f t="shared" si="1"/>
        <v>5.8811997647520986E-3</v>
      </c>
    </row>
    <row r="20" spans="2:31" x14ac:dyDescent="0.25">
      <c r="W20" s="143">
        <v>42467</v>
      </c>
      <c r="X20" s="12">
        <v>51.22</v>
      </c>
      <c r="Y20" s="12">
        <v>51.91</v>
      </c>
      <c r="Z20" s="12">
        <v>50.73</v>
      </c>
      <c r="AA20" s="12">
        <v>51.01</v>
      </c>
      <c r="AB20" s="105">
        <v>233900</v>
      </c>
      <c r="AC20" s="12">
        <v>51.01</v>
      </c>
      <c r="AD20" s="2">
        <f t="shared" si="0"/>
        <v>1.1799999999999997</v>
      </c>
      <c r="AE20" s="148">
        <f t="shared" si="1"/>
        <v>-1.2582268679829589E-2</v>
      </c>
    </row>
    <row r="21" spans="2:31" x14ac:dyDescent="0.25">
      <c r="W21" s="143">
        <v>42466</v>
      </c>
      <c r="X21" s="12">
        <v>51.27</v>
      </c>
      <c r="Y21" s="12">
        <v>51.89</v>
      </c>
      <c r="Z21" s="12">
        <v>50.78</v>
      </c>
      <c r="AA21" s="12">
        <v>51.66</v>
      </c>
      <c r="AB21" s="105">
        <v>173200</v>
      </c>
      <c r="AC21" s="12">
        <v>51.66</v>
      </c>
      <c r="AD21" s="2">
        <f t="shared" si="0"/>
        <v>1.1099999999999994</v>
      </c>
      <c r="AE21" s="148">
        <f t="shared" si="1"/>
        <v>6.2329567588623735E-3</v>
      </c>
    </row>
    <row r="22" spans="2:31" x14ac:dyDescent="0.25">
      <c r="W22" s="143">
        <v>42465</v>
      </c>
      <c r="X22" s="12">
        <v>51.04</v>
      </c>
      <c r="Y22" s="12">
        <v>51.68</v>
      </c>
      <c r="Z22" s="12">
        <v>50.7</v>
      </c>
      <c r="AA22" s="12">
        <v>51.34</v>
      </c>
      <c r="AB22" s="105">
        <v>253400</v>
      </c>
      <c r="AC22" s="12">
        <v>51.34</v>
      </c>
      <c r="AD22" s="2">
        <f t="shared" si="0"/>
        <v>0.97999999999999687</v>
      </c>
      <c r="AE22" s="148">
        <f t="shared" si="1"/>
        <v>-3.6871725208615924E-3</v>
      </c>
    </row>
    <row r="23" spans="2:31" x14ac:dyDescent="0.25">
      <c r="W23" s="143">
        <v>42464</v>
      </c>
      <c r="X23" s="12">
        <v>52.51</v>
      </c>
      <c r="Y23" s="12">
        <v>52.89</v>
      </c>
      <c r="Z23" s="12">
        <v>51.52</v>
      </c>
      <c r="AA23" s="12">
        <v>51.53</v>
      </c>
      <c r="AB23" s="105">
        <v>145900</v>
      </c>
      <c r="AC23" s="12">
        <v>51.53</v>
      </c>
      <c r="AD23" s="2">
        <f t="shared" si="0"/>
        <v>1.3699999999999974</v>
      </c>
      <c r="AE23" s="148">
        <f t="shared" si="1"/>
        <v>-1.6227567773959506E-2</v>
      </c>
    </row>
    <row r="24" spans="2:31" x14ac:dyDescent="0.25">
      <c r="W24" s="143">
        <v>42461</v>
      </c>
      <c r="X24" s="12">
        <v>51.47</v>
      </c>
      <c r="Y24" s="12">
        <v>52.55</v>
      </c>
      <c r="Z24" s="12">
        <v>51.07</v>
      </c>
      <c r="AA24" s="12">
        <v>52.38</v>
      </c>
      <c r="AB24" s="105">
        <v>255200</v>
      </c>
      <c r="AC24" s="12">
        <v>52.38</v>
      </c>
      <c r="AD24" s="2">
        <f t="shared" si="0"/>
        <v>1.4799999999999969</v>
      </c>
      <c r="AE24" s="148">
        <f t="shared" si="1"/>
        <v>6.9204152249133788E-3</v>
      </c>
    </row>
    <row r="25" spans="2:31" x14ac:dyDescent="0.25">
      <c r="W25" s="143">
        <v>42460</v>
      </c>
      <c r="X25" s="12">
        <v>52.56</v>
      </c>
      <c r="Y25" s="12">
        <v>52.99</v>
      </c>
      <c r="Z25" s="12">
        <v>51.99</v>
      </c>
      <c r="AA25" s="12">
        <v>52.02</v>
      </c>
      <c r="AB25" s="105">
        <v>253100</v>
      </c>
      <c r="AC25" s="12">
        <v>52.02</v>
      </c>
      <c r="AD25" s="2">
        <f t="shared" si="0"/>
        <v>1</v>
      </c>
      <c r="AE25" s="148">
        <f t="shared" si="1"/>
        <v>-1.1402508551881296E-2</v>
      </c>
    </row>
    <row r="26" spans="2:31" x14ac:dyDescent="0.25">
      <c r="W26" s="143">
        <v>42459</v>
      </c>
      <c r="X26" s="12">
        <v>53.5</v>
      </c>
      <c r="Y26" s="12">
        <v>53.5</v>
      </c>
      <c r="Z26" s="12">
        <v>52.62</v>
      </c>
      <c r="AA26" s="12">
        <v>52.62</v>
      </c>
      <c r="AB26" s="105">
        <v>255100</v>
      </c>
      <c r="AC26" s="12">
        <v>52.62</v>
      </c>
      <c r="AD26" s="2">
        <f t="shared" si="0"/>
        <v>0.88000000000000256</v>
      </c>
      <c r="AE26" s="148">
        <f t="shared" si="1"/>
        <v>-8.1055607917058792E-3</v>
      </c>
    </row>
    <row r="27" spans="2:31" x14ac:dyDescent="0.25">
      <c r="W27" s="143">
        <v>42458</v>
      </c>
      <c r="X27" s="12">
        <v>51.82</v>
      </c>
      <c r="Y27" s="12">
        <v>53.26</v>
      </c>
      <c r="Z27" s="12">
        <v>50.95</v>
      </c>
      <c r="AA27" s="12">
        <v>53.05</v>
      </c>
      <c r="AB27" s="105">
        <v>345300</v>
      </c>
      <c r="AC27" s="12">
        <v>53.05</v>
      </c>
      <c r="AD27" s="2">
        <f t="shared" si="0"/>
        <v>2.3099999999999952</v>
      </c>
      <c r="AE27" s="148">
        <f t="shared" si="1"/>
        <v>1.9212295869356355E-2</v>
      </c>
    </row>
    <row r="28" spans="2:31" x14ac:dyDescent="0.25">
      <c r="W28" s="143">
        <v>42457</v>
      </c>
      <c r="X28" s="12">
        <v>51.77</v>
      </c>
      <c r="Y28" s="12">
        <v>52.47</v>
      </c>
      <c r="Z28" s="12">
        <v>51.19</v>
      </c>
      <c r="AA28" s="12">
        <v>52.05</v>
      </c>
      <c r="AB28" s="105">
        <v>299500</v>
      </c>
      <c r="AC28" s="12">
        <v>52.05</v>
      </c>
      <c r="AD28" s="2">
        <f t="shared" si="0"/>
        <v>1.2800000000000011</v>
      </c>
      <c r="AE28" s="148">
        <f t="shared" si="1"/>
        <v>1.1661807580174877E-2</v>
      </c>
    </row>
    <row r="29" spans="2:31" x14ac:dyDescent="0.25">
      <c r="W29" s="143">
        <v>42453</v>
      </c>
      <c r="X29" s="12">
        <v>51.52</v>
      </c>
      <c r="Y29" s="12">
        <v>51.52</v>
      </c>
      <c r="Z29" s="12">
        <v>51.01</v>
      </c>
      <c r="AA29" s="12">
        <v>51.45</v>
      </c>
      <c r="AB29" s="105">
        <v>330100</v>
      </c>
      <c r="AC29" s="12">
        <v>51.45</v>
      </c>
      <c r="AD29" s="2">
        <f t="shared" si="0"/>
        <v>0.51000000000000512</v>
      </c>
      <c r="AE29" s="148">
        <f t="shared" si="1"/>
        <v>-8.4794758142223703E-3</v>
      </c>
    </row>
    <row r="30" spans="2:31" x14ac:dyDescent="0.25">
      <c r="W30" s="143">
        <v>42452</v>
      </c>
      <c r="X30" s="12">
        <v>52.9</v>
      </c>
      <c r="Y30" s="12">
        <v>53.11</v>
      </c>
      <c r="Z30" s="12">
        <v>51.87</v>
      </c>
      <c r="AA30" s="12">
        <v>51.89</v>
      </c>
      <c r="AB30" s="105">
        <v>246100</v>
      </c>
      <c r="AC30" s="12">
        <v>51.89</v>
      </c>
      <c r="AD30" s="2">
        <f t="shared" si="0"/>
        <v>1.240000000000002</v>
      </c>
      <c r="AE30" s="148">
        <f t="shared" si="1"/>
        <v>-1.9092627599243794E-2</v>
      </c>
    </row>
    <row r="31" spans="2:31" x14ac:dyDescent="0.25">
      <c r="W31" s="143">
        <v>42451</v>
      </c>
      <c r="X31" s="12">
        <v>51.9</v>
      </c>
      <c r="Y31" s="12">
        <v>53.23</v>
      </c>
      <c r="Z31" s="12">
        <v>51.9</v>
      </c>
      <c r="AA31" s="12">
        <v>52.9</v>
      </c>
      <c r="AB31" s="105">
        <v>258100</v>
      </c>
      <c r="AC31" s="12">
        <v>52.9</v>
      </c>
      <c r="AD31" s="2">
        <f t="shared" si="0"/>
        <v>1.3299999999999983</v>
      </c>
      <c r="AE31" s="148">
        <f t="shared" si="1"/>
        <v>-2.2632968691060906E-3</v>
      </c>
    </row>
    <row r="32" spans="2:31" x14ac:dyDescent="0.25">
      <c r="W32" s="143">
        <v>42450</v>
      </c>
      <c r="X32" s="12">
        <v>53.04</v>
      </c>
      <c r="Y32" s="12">
        <v>53.3</v>
      </c>
      <c r="Z32" s="12">
        <v>52.96</v>
      </c>
      <c r="AA32" s="12">
        <v>53.02</v>
      </c>
      <c r="AB32" s="105">
        <v>235500</v>
      </c>
      <c r="AC32" s="12">
        <v>53.02</v>
      </c>
      <c r="AD32" s="2">
        <f t="shared" si="0"/>
        <v>0.33999999999999631</v>
      </c>
      <c r="AE32" s="148">
        <f t="shared" si="1"/>
        <v>-4.1322314049586639E-3</v>
      </c>
    </row>
    <row r="33" spans="15:31" x14ac:dyDescent="0.25">
      <c r="W33" s="143">
        <v>42447</v>
      </c>
      <c r="X33" s="12">
        <v>52.28</v>
      </c>
      <c r="Y33" s="12">
        <v>53.35</v>
      </c>
      <c r="Z33" s="12">
        <v>52.28</v>
      </c>
      <c r="AA33" s="12">
        <v>53.24</v>
      </c>
      <c r="AB33" s="105">
        <v>629200</v>
      </c>
      <c r="AC33" s="12">
        <v>53.24</v>
      </c>
      <c r="AD33" s="2">
        <f t="shared" si="0"/>
        <v>1.0700000000000003</v>
      </c>
      <c r="AE33" s="148">
        <f t="shared" si="1"/>
        <v>1.583667239076525E-2</v>
      </c>
    </row>
    <row r="34" spans="15:31" x14ac:dyDescent="0.25">
      <c r="W34" s="143">
        <v>42446</v>
      </c>
      <c r="X34" s="12">
        <v>51.08</v>
      </c>
      <c r="Y34" s="12">
        <v>52.63</v>
      </c>
      <c r="Z34" s="12">
        <v>51.01</v>
      </c>
      <c r="AA34" s="12">
        <v>52.41</v>
      </c>
      <c r="AB34" s="105">
        <v>212500</v>
      </c>
      <c r="AC34" s="12">
        <v>52.41</v>
      </c>
      <c r="AD34" s="2">
        <f t="shared" si="0"/>
        <v>1.6200000000000045</v>
      </c>
      <c r="AE34" s="148">
        <f t="shared" si="1"/>
        <v>2.603758809710266E-2</v>
      </c>
    </row>
    <row r="35" spans="15:31" x14ac:dyDescent="0.25">
      <c r="W35" s="143">
        <v>42445</v>
      </c>
      <c r="X35" s="12">
        <v>49.69</v>
      </c>
      <c r="Y35" s="12">
        <v>51.32</v>
      </c>
      <c r="Z35" s="12">
        <v>49.69</v>
      </c>
      <c r="AA35" s="12">
        <v>51.08</v>
      </c>
      <c r="AB35" s="105">
        <v>214700</v>
      </c>
      <c r="AC35" s="12">
        <v>51.08</v>
      </c>
      <c r="AD35" s="2">
        <f t="shared" si="0"/>
        <v>1.6300000000000026</v>
      </c>
      <c r="AE35" s="148">
        <f t="shared" si="1"/>
        <v>2.2827392871445751E-2</v>
      </c>
    </row>
    <row r="36" spans="15:31" x14ac:dyDescent="0.25">
      <c r="W36" s="143">
        <v>42444</v>
      </c>
      <c r="X36" s="12">
        <v>49.79</v>
      </c>
      <c r="Y36" s="12">
        <v>50.23</v>
      </c>
      <c r="Z36" s="12">
        <v>49.05</v>
      </c>
      <c r="AA36" s="12">
        <v>49.94</v>
      </c>
      <c r="AB36" s="105">
        <v>210400</v>
      </c>
      <c r="AC36" s="12">
        <v>49.94</v>
      </c>
      <c r="AD36" s="2">
        <f t="shared" si="0"/>
        <v>1.1799999999999997</v>
      </c>
      <c r="AE36" s="148">
        <f t="shared" si="1"/>
        <v>-2.7955271565495154E-3</v>
      </c>
    </row>
    <row r="37" spans="15:31" x14ac:dyDescent="0.25">
      <c r="W37" s="143">
        <v>42443</v>
      </c>
      <c r="X37" s="12">
        <v>50.19</v>
      </c>
      <c r="Y37" s="12">
        <v>50.49</v>
      </c>
      <c r="Z37" s="12">
        <v>49.43</v>
      </c>
      <c r="AA37" s="12">
        <v>50.08</v>
      </c>
      <c r="AB37" s="105">
        <v>238600</v>
      </c>
      <c r="AC37" s="12">
        <v>50.08</v>
      </c>
      <c r="AD37" s="2">
        <f t="shared" si="0"/>
        <v>1.0600000000000023</v>
      </c>
      <c r="AE37" s="148">
        <f t="shared" si="1"/>
        <v>-5.3624627606753128E-3</v>
      </c>
    </row>
    <row r="38" spans="15:31" x14ac:dyDescent="0.25">
      <c r="W38" s="143">
        <v>42440</v>
      </c>
      <c r="X38" s="12">
        <v>49.78</v>
      </c>
      <c r="Y38" s="12">
        <v>50.48</v>
      </c>
      <c r="Z38" s="12">
        <v>49.6</v>
      </c>
      <c r="AA38" s="12">
        <v>50.35</v>
      </c>
      <c r="AB38" s="105">
        <v>204000</v>
      </c>
      <c r="AC38" s="12">
        <v>50.35</v>
      </c>
      <c r="AD38" s="2">
        <f t="shared" si="0"/>
        <v>0.87999999999999545</v>
      </c>
      <c r="AE38" s="148">
        <f t="shared" si="1"/>
        <v>2.0884022708840266E-2</v>
      </c>
    </row>
    <row r="39" spans="15:31" x14ac:dyDescent="0.25">
      <c r="W39" s="143">
        <v>42439</v>
      </c>
      <c r="X39" s="12">
        <v>49.58</v>
      </c>
      <c r="Y39" s="12">
        <v>49.67</v>
      </c>
      <c r="Z39" s="12">
        <v>48.9</v>
      </c>
      <c r="AA39" s="12">
        <v>49.32</v>
      </c>
      <c r="AB39" s="105">
        <v>191800</v>
      </c>
      <c r="AC39" s="12">
        <v>49.32</v>
      </c>
      <c r="AD39" s="2">
        <f t="shared" si="0"/>
        <v>0.77000000000000313</v>
      </c>
      <c r="AE39" s="148">
        <f t="shared" si="1"/>
        <v>-6.0790273556232677E-4</v>
      </c>
    </row>
    <row r="40" spans="15:31" x14ac:dyDescent="0.25">
      <c r="W40" s="143">
        <v>42438</v>
      </c>
      <c r="X40" s="12">
        <v>48.93</v>
      </c>
      <c r="Y40" s="12">
        <v>49.52</v>
      </c>
      <c r="Z40" s="12">
        <v>48.5</v>
      </c>
      <c r="AA40" s="12">
        <v>49.35</v>
      </c>
      <c r="AB40" s="105">
        <v>315000</v>
      </c>
      <c r="AC40" s="12">
        <v>49.35</v>
      </c>
      <c r="AD40" s="2">
        <f t="shared" si="0"/>
        <v>1.0200000000000031</v>
      </c>
      <c r="AE40" s="148">
        <f t="shared" si="1"/>
        <v>1.3763352506162674E-2</v>
      </c>
    </row>
    <row r="41" spans="15:31" x14ac:dyDescent="0.25">
      <c r="O41" s="37"/>
      <c r="W41" s="143">
        <v>42437</v>
      </c>
      <c r="X41" s="12">
        <v>49.57</v>
      </c>
      <c r="Y41" s="12">
        <v>49.57</v>
      </c>
      <c r="Z41" s="12">
        <v>48.65</v>
      </c>
      <c r="AA41" s="12">
        <v>48.68</v>
      </c>
      <c r="AB41" s="105">
        <v>317800</v>
      </c>
      <c r="AC41" s="12">
        <v>48.68</v>
      </c>
      <c r="AD41" s="2">
        <f t="shared" si="0"/>
        <v>0.92000000000000171</v>
      </c>
      <c r="AE41" s="148">
        <f t="shared" si="1"/>
        <v>-2.5815489293576133E-2</v>
      </c>
    </row>
    <row r="42" spans="15:31" ht="20.25" thickBot="1" x14ac:dyDescent="0.35">
      <c r="O42" s="427" t="s">
        <v>78</v>
      </c>
      <c r="P42" s="427"/>
      <c r="Q42" s="37"/>
      <c r="T42" s="101" t="s">
        <v>115</v>
      </c>
      <c r="W42" s="143">
        <v>42436</v>
      </c>
      <c r="X42" s="12">
        <v>49.88</v>
      </c>
      <c r="Y42" s="12">
        <v>50.34</v>
      </c>
      <c r="Z42" s="12">
        <v>49.56</v>
      </c>
      <c r="AA42" s="12">
        <v>49.97</v>
      </c>
      <c r="AB42" s="105">
        <v>243900</v>
      </c>
      <c r="AC42" s="12">
        <v>49.97</v>
      </c>
      <c r="AD42" s="2">
        <f t="shared" si="0"/>
        <v>0.78000000000000114</v>
      </c>
      <c r="AE42" s="148">
        <f t="shared" si="1"/>
        <v>4.0040040040034697E-4</v>
      </c>
    </row>
    <row r="43" spans="15:31" ht="15.75" thickTop="1" x14ac:dyDescent="0.25">
      <c r="O43" s="93">
        <v>1.1000000000000001</v>
      </c>
      <c r="P43" s="93">
        <f>O43*$Q$4</f>
        <v>59.037000000000006</v>
      </c>
      <c r="Q43" s="37"/>
      <c r="T43" s="138" t="s">
        <v>100</v>
      </c>
      <c r="U43" s="108">
        <v>54.97</v>
      </c>
      <c r="W43" s="143">
        <v>42433</v>
      </c>
      <c r="X43" s="12">
        <v>49.1</v>
      </c>
      <c r="Y43" s="12">
        <v>50.29</v>
      </c>
      <c r="Z43" s="12">
        <v>48.62</v>
      </c>
      <c r="AA43" s="12">
        <v>49.95</v>
      </c>
      <c r="AB43" s="105">
        <v>238800</v>
      </c>
      <c r="AC43" s="12">
        <v>49.95</v>
      </c>
      <c r="AD43" s="2">
        <f t="shared" si="0"/>
        <v>1.6700000000000017</v>
      </c>
      <c r="AE43" s="148">
        <f t="shared" si="1"/>
        <v>1.1543134872417982E-2</v>
      </c>
    </row>
    <row r="44" spans="15:31" x14ac:dyDescent="0.25">
      <c r="O44" s="93">
        <v>1.0900000000000001</v>
      </c>
      <c r="P44" s="93">
        <f t="shared" ref="P44:P63" si="2">O44*$Q$4</f>
        <v>58.500300000000003</v>
      </c>
      <c r="Q44" s="37"/>
      <c r="T44" s="103" t="s">
        <v>101</v>
      </c>
      <c r="U44" s="98">
        <v>54.6</v>
      </c>
      <c r="W44" s="143">
        <v>42432</v>
      </c>
      <c r="X44" s="12">
        <v>49.47</v>
      </c>
      <c r="Y44" s="12">
        <v>49.84</v>
      </c>
      <c r="Z44" s="12">
        <v>49.09</v>
      </c>
      <c r="AA44" s="12">
        <v>49.38</v>
      </c>
      <c r="AB44" s="105">
        <v>256200</v>
      </c>
      <c r="AC44" s="12">
        <v>49.38</v>
      </c>
      <c r="AD44" s="2">
        <f t="shared" si="0"/>
        <v>0.75</v>
      </c>
      <c r="AE44" s="148">
        <f t="shared" si="1"/>
        <v>-8.0938891137194435E-4</v>
      </c>
    </row>
    <row r="45" spans="15:31" x14ac:dyDescent="0.25">
      <c r="O45" s="93">
        <v>1.08</v>
      </c>
      <c r="P45" s="93">
        <f t="shared" si="2"/>
        <v>57.963600000000007</v>
      </c>
      <c r="Q45" s="37"/>
      <c r="T45" s="103" t="s">
        <v>102</v>
      </c>
      <c r="U45" s="98" t="s">
        <v>411</v>
      </c>
      <c r="W45" s="143">
        <v>42431</v>
      </c>
      <c r="X45" s="12">
        <v>48.74</v>
      </c>
      <c r="Y45" s="12">
        <v>49.45</v>
      </c>
      <c r="Z45" s="12">
        <v>47.66</v>
      </c>
      <c r="AA45" s="12">
        <v>49.42</v>
      </c>
      <c r="AB45" s="105">
        <v>284700</v>
      </c>
      <c r="AC45" s="12">
        <v>49.42</v>
      </c>
      <c r="AD45" s="2">
        <f t="shared" si="0"/>
        <v>1.7900000000000063</v>
      </c>
      <c r="AE45" s="148">
        <f t="shared" si="1"/>
        <v>1.1461318051575908E-2</v>
      </c>
    </row>
    <row r="46" spans="15:31" x14ac:dyDescent="0.25">
      <c r="O46" s="93">
        <v>1.07</v>
      </c>
      <c r="P46" s="93">
        <f t="shared" si="2"/>
        <v>57.426900000000003</v>
      </c>
      <c r="Q46" s="93"/>
      <c r="T46" s="103" t="s">
        <v>103</v>
      </c>
      <c r="U46" s="98" t="s">
        <v>132</v>
      </c>
      <c r="W46" s="143">
        <v>42430</v>
      </c>
      <c r="X46" s="12">
        <v>47.48</v>
      </c>
      <c r="Y46" s="12">
        <v>49.01</v>
      </c>
      <c r="Z46" s="12">
        <v>47.25</v>
      </c>
      <c r="AA46" s="12">
        <v>48.86</v>
      </c>
      <c r="AB46" s="105">
        <v>285000</v>
      </c>
      <c r="AC46" s="12">
        <v>48.86</v>
      </c>
      <c r="AD46" s="2">
        <f t="shared" si="0"/>
        <v>1.759999999999998</v>
      </c>
      <c r="AE46" s="148">
        <f t="shared" si="1"/>
        <v>4.0681576144834919E-2</v>
      </c>
    </row>
    <row r="47" spans="15:31" x14ac:dyDescent="0.25">
      <c r="O47" s="93">
        <v>1.06</v>
      </c>
      <c r="P47" s="93">
        <f t="shared" si="2"/>
        <v>56.890200000000007</v>
      </c>
      <c r="Q47" s="93"/>
      <c r="T47" s="103" t="s">
        <v>104</v>
      </c>
      <c r="U47" s="98">
        <v>54.6</v>
      </c>
      <c r="W47" s="143">
        <v>42429</v>
      </c>
      <c r="X47" s="12">
        <v>46.7</v>
      </c>
      <c r="Y47" s="12">
        <v>47.32</v>
      </c>
      <c r="Z47" s="12">
        <v>46.7</v>
      </c>
      <c r="AA47" s="12">
        <v>46.95</v>
      </c>
      <c r="AB47" s="105">
        <v>507400</v>
      </c>
      <c r="AC47" s="12">
        <v>46.95</v>
      </c>
      <c r="AD47" s="2">
        <f t="shared" si="0"/>
        <v>0.61999999999999744</v>
      </c>
      <c r="AE47" s="148">
        <f t="shared" si="1"/>
        <v>5.3533190578158862E-3</v>
      </c>
    </row>
    <row r="48" spans="15:31" x14ac:dyDescent="0.25">
      <c r="O48" s="93">
        <v>1.05</v>
      </c>
      <c r="P48" s="93">
        <f t="shared" si="2"/>
        <v>56.353500000000004</v>
      </c>
      <c r="Q48" s="93"/>
      <c r="T48" s="103" t="s">
        <v>105</v>
      </c>
      <c r="U48" s="98">
        <v>1.2479</v>
      </c>
      <c r="W48" s="143">
        <v>42426</v>
      </c>
      <c r="X48" s="12">
        <v>47.05</v>
      </c>
      <c r="Y48" s="12">
        <v>47.41</v>
      </c>
      <c r="Z48" s="12">
        <v>46.53</v>
      </c>
      <c r="AA48" s="12">
        <v>46.7</v>
      </c>
      <c r="AB48" s="105">
        <v>267700</v>
      </c>
      <c r="AC48" s="12">
        <v>46.7</v>
      </c>
      <c r="AD48" s="2">
        <f t="shared" si="0"/>
        <v>0.87999999999999545</v>
      </c>
      <c r="AE48" s="148">
        <f t="shared" si="1"/>
        <v>-1.2831479897347231E-3</v>
      </c>
    </row>
    <row r="49" spans="15:31" x14ac:dyDescent="0.25">
      <c r="O49" s="93">
        <v>1.04</v>
      </c>
      <c r="P49" s="93">
        <f t="shared" si="2"/>
        <v>55.816800000000001</v>
      </c>
      <c r="Q49" s="93"/>
      <c r="T49" s="103" t="s">
        <v>125</v>
      </c>
      <c r="U49" s="98" t="s">
        <v>262</v>
      </c>
      <c r="W49" s="143">
        <v>42425</v>
      </c>
      <c r="X49" s="12">
        <v>46.72</v>
      </c>
      <c r="Y49" s="12">
        <v>46.9</v>
      </c>
      <c r="Z49" s="12">
        <v>45.96</v>
      </c>
      <c r="AA49" s="12">
        <v>46.76</v>
      </c>
      <c r="AB49" s="105">
        <v>193200</v>
      </c>
      <c r="AC49" s="12">
        <v>46.76</v>
      </c>
      <c r="AD49" s="2">
        <f t="shared" si="0"/>
        <v>0.93999999999999773</v>
      </c>
      <c r="AE49" s="148">
        <f t="shared" si="1"/>
        <v>2.7879047823289316E-3</v>
      </c>
    </row>
    <row r="50" spans="15:31" x14ac:dyDescent="0.25">
      <c r="O50" s="93">
        <v>1.03</v>
      </c>
      <c r="P50" s="93">
        <f t="shared" si="2"/>
        <v>55.280100000000004</v>
      </c>
      <c r="Q50" s="93"/>
      <c r="T50" s="103"/>
      <c r="U50" s="98"/>
      <c r="W50" s="143">
        <v>42424</v>
      </c>
      <c r="X50" s="12">
        <v>45.49</v>
      </c>
      <c r="Y50" s="12">
        <v>46.73</v>
      </c>
      <c r="Z50" s="12">
        <v>45.31</v>
      </c>
      <c r="AA50" s="12">
        <v>46.63</v>
      </c>
      <c r="AB50" s="105">
        <v>234900</v>
      </c>
      <c r="AC50" s="12">
        <v>46.63</v>
      </c>
      <c r="AD50" s="2">
        <f t="shared" si="0"/>
        <v>1.4199999999999946</v>
      </c>
      <c r="AE50" s="148">
        <f t="shared" si="1"/>
        <v>1.1935763888889062E-2</v>
      </c>
    </row>
    <row r="51" spans="15:31" x14ac:dyDescent="0.25">
      <c r="O51" s="93">
        <v>1.02</v>
      </c>
      <c r="P51" s="93">
        <f t="shared" si="2"/>
        <v>54.743400000000001</v>
      </c>
      <c r="Q51" s="93"/>
      <c r="T51" s="103" t="s">
        <v>107</v>
      </c>
      <c r="U51" s="98" t="s">
        <v>412</v>
      </c>
      <c r="W51" s="143">
        <v>42423</v>
      </c>
      <c r="X51" s="12">
        <v>46.13</v>
      </c>
      <c r="Y51" s="12">
        <v>47.25</v>
      </c>
      <c r="Z51" s="12">
        <v>46.01</v>
      </c>
      <c r="AA51" s="12">
        <v>46.08</v>
      </c>
      <c r="AB51" s="105">
        <v>325200</v>
      </c>
      <c r="AC51" s="12">
        <v>46.08</v>
      </c>
      <c r="AD51" s="2">
        <f t="shared" si="0"/>
        <v>1.240000000000002</v>
      </c>
      <c r="AE51" s="148">
        <f t="shared" si="1"/>
        <v>-6.0396893874029578E-3</v>
      </c>
    </row>
    <row r="52" spans="15:31" x14ac:dyDescent="0.25">
      <c r="O52" s="93">
        <v>1.01</v>
      </c>
      <c r="P52" s="93">
        <f t="shared" si="2"/>
        <v>54.206700000000005</v>
      </c>
      <c r="Q52" s="93"/>
      <c r="T52" s="103" t="s">
        <v>108</v>
      </c>
      <c r="U52" s="98" t="s">
        <v>255</v>
      </c>
      <c r="W52" s="143">
        <v>42422</v>
      </c>
      <c r="X52" s="12">
        <v>46.68</v>
      </c>
      <c r="Y52" s="12">
        <v>47.21</v>
      </c>
      <c r="Z52" s="12">
        <v>46.28</v>
      </c>
      <c r="AA52" s="12">
        <v>46.36</v>
      </c>
      <c r="AB52" s="105">
        <v>366700</v>
      </c>
      <c r="AC52" s="12">
        <v>46.36</v>
      </c>
      <c r="AD52" s="2">
        <f t="shared" si="0"/>
        <v>0.92999999999999972</v>
      </c>
      <c r="AE52" s="148">
        <f t="shared" si="1"/>
        <v>-6.4294899271324368E-3</v>
      </c>
    </row>
    <row r="53" spans="15:31" x14ac:dyDescent="0.25">
      <c r="O53" s="93">
        <v>1</v>
      </c>
      <c r="P53" s="93">
        <f t="shared" si="2"/>
        <v>53.67</v>
      </c>
      <c r="Q53" s="93"/>
      <c r="T53" s="103" t="s">
        <v>109</v>
      </c>
      <c r="U53" s="100">
        <v>296189</v>
      </c>
      <c r="W53" s="143">
        <v>42419</v>
      </c>
      <c r="X53" s="12">
        <v>46.93</v>
      </c>
      <c r="Y53" s="12">
        <v>47.32</v>
      </c>
      <c r="Z53" s="12">
        <v>46.57</v>
      </c>
      <c r="AA53" s="12">
        <v>46.66</v>
      </c>
      <c r="AB53" s="105">
        <v>203700</v>
      </c>
      <c r="AC53" s="12">
        <v>46.66</v>
      </c>
      <c r="AD53" s="2">
        <f t="shared" si="0"/>
        <v>0.75</v>
      </c>
      <c r="AE53" s="148">
        <f t="shared" si="1"/>
        <v>-1.144067796610182E-2</v>
      </c>
    </row>
    <row r="54" spans="15:31" x14ac:dyDescent="0.25">
      <c r="O54" s="93">
        <v>0.99</v>
      </c>
      <c r="P54" s="93">
        <f t="shared" si="2"/>
        <v>53.133299999999998</v>
      </c>
      <c r="Q54" s="93"/>
      <c r="T54" s="103" t="s">
        <v>112</v>
      </c>
      <c r="U54" s="100">
        <v>337889</v>
      </c>
      <c r="W54" s="143">
        <v>42418</v>
      </c>
      <c r="X54" s="12">
        <v>47.35</v>
      </c>
      <c r="Y54" s="12">
        <v>47.63</v>
      </c>
      <c r="Z54" s="12">
        <v>47.06</v>
      </c>
      <c r="AA54" s="12">
        <v>47.2</v>
      </c>
      <c r="AB54" s="105">
        <v>191700</v>
      </c>
      <c r="AC54" s="12">
        <v>47.2</v>
      </c>
      <c r="AD54" s="2">
        <f t="shared" si="0"/>
        <v>0.57000000000000028</v>
      </c>
      <c r="AE54" s="148" t="e">
        <f t="shared" si="1"/>
        <v>#DIV/0!</v>
      </c>
    </row>
    <row r="55" spans="15:31" x14ac:dyDescent="0.25">
      <c r="O55" s="93">
        <v>0.98</v>
      </c>
      <c r="P55" s="93">
        <f t="shared" si="2"/>
        <v>52.596600000000002</v>
      </c>
      <c r="Q55" s="93"/>
      <c r="T55" s="103" t="s">
        <v>110</v>
      </c>
      <c r="U55" s="98" t="s">
        <v>413</v>
      </c>
      <c r="W55" s="143">
        <v>42418</v>
      </c>
      <c r="X55" s="12" t="s">
        <v>217</v>
      </c>
      <c r="Y55" s="12"/>
      <c r="Z55" s="12"/>
      <c r="AA55" s="12"/>
      <c r="AB55" s="105"/>
      <c r="AC55" s="12"/>
      <c r="AD55" s="2">
        <f t="shared" si="0"/>
        <v>0</v>
      </c>
      <c r="AE55" s="148">
        <f t="shared" si="1"/>
        <v>-1</v>
      </c>
    </row>
    <row r="56" spans="15:31" x14ac:dyDescent="0.25">
      <c r="O56" s="93">
        <v>0.97</v>
      </c>
      <c r="P56" s="93">
        <f t="shared" si="2"/>
        <v>52.059899999999999</v>
      </c>
      <c r="Q56" s="93"/>
      <c r="T56" s="103" t="s">
        <v>113</v>
      </c>
      <c r="U56" s="98">
        <v>21.51</v>
      </c>
      <c r="W56" s="143">
        <v>42417</v>
      </c>
      <c r="X56" s="12">
        <v>46.56</v>
      </c>
      <c r="Y56" s="12">
        <v>47.59</v>
      </c>
      <c r="Z56" s="12">
        <v>46.56</v>
      </c>
      <c r="AA56" s="12">
        <v>47.48</v>
      </c>
      <c r="AB56" s="105">
        <v>482400</v>
      </c>
      <c r="AC56" s="12">
        <v>47.37</v>
      </c>
      <c r="AD56" s="2">
        <f t="shared" si="0"/>
        <v>1.0300000000000011</v>
      </c>
      <c r="AE56" s="148">
        <f t="shared" si="1"/>
        <v>2.5324675324675194E-2</v>
      </c>
    </row>
    <row r="57" spans="15:31" x14ac:dyDescent="0.25">
      <c r="O57" s="93">
        <v>0.96</v>
      </c>
      <c r="P57" s="93">
        <f t="shared" si="2"/>
        <v>51.523200000000003</v>
      </c>
      <c r="Q57" s="93"/>
      <c r="T57" s="103" t="s">
        <v>114</v>
      </c>
      <c r="U57" s="98">
        <v>2.5</v>
      </c>
      <c r="W57" s="143">
        <v>42416</v>
      </c>
      <c r="X57" s="12">
        <v>44.94</v>
      </c>
      <c r="Y57" s="12">
        <v>46.64</v>
      </c>
      <c r="Z57" s="12">
        <v>44.42</v>
      </c>
      <c r="AA57" s="12">
        <v>46.31</v>
      </c>
      <c r="AB57" s="105">
        <v>377000</v>
      </c>
      <c r="AC57" s="12">
        <v>46.2</v>
      </c>
      <c r="AD57" s="2">
        <f t="shared" si="0"/>
        <v>2.2199999999999989</v>
      </c>
      <c r="AE57" s="148">
        <f t="shared" si="1"/>
        <v>4.7856656838285216E-2</v>
      </c>
    </row>
    <row r="58" spans="15:31" x14ac:dyDescent="0.25">
      <c r="O58" s="93">
        <v>0.95</v>
      </c>
      <c r="P58" s="93">
        <f t="shared" si="2"/>
        <v>50.986499999999999</v>
      </c>
      <c r="Q58" s="93"/>
      <c r="T58" s="103" t="s">
        <v>111</v>
      </c>
      <c r="U58" s="98" t="s">
        <v>301</v>
      </c>
      <c r="W58" s="143">
        <v>42412</v>
      </c>
      <c r="X58" s="12">
        <v>43.59</v>
      </c>
      <c r="Y58" s="12">
        <v>44.44</v>
      </c>
      <c r="Z58" s="12">
        <v>42.01</v>
      </c>
      <c r="AA58" s="12">
        <v>44.19</v>
      </c>
      <c r="AB58" s="105">
        <v>386500</v>
      </c>
      <c r="AC58" s="12">
        <v>44.09</v>
      </c>
      <c r="AD58" s="2">
        <f t="shared" si="0"/>
        <v>2.4299999999999997</v>
      </c>
      <c r="AE58" s="148">
        <f t="shared" si="1"/>
        <v>2.989955617846296E-2</v>
      </c>
    </row>
    <row r="59" spans="15:31" x14ac:dyDescent="0.25">
      <c r="O59" s="93">
        <v>0.94</v>
      </c>
      <c r="P59" s="93">
        <f t="shared" si="2"/>
        <v>50.449799999999996</v>
      </c>
      <c r="Q59" s="93"/>
      <c r="W59" s="143">
        <v>42411</v>
      </c>
      <c r="X59" s="12">
        <v>43.14</v>
      </c>
      <c r="Y59" s="12">
        <v>44.4</v>
      </c>
      <c r="Z59" s="12">
        <v>42.45</v>
      </c>
      <c r="AA59" s="12">
        <v>42.91</v>
      </c>
      <c r="AB59" s="105">
        <v>425300</v>
      </c>
      <c r="AC59" s="12">
        <v>42.81</v>
      </c>
      <c r="AD59" s="2">
        <f t="shared" si="0"/>
        <v>1.9499999999999957</v>
      </c>
      <c r="AE59" s="148">
        <f t="shared" si="1"/>
        <v>-2.4829157175398575E-2</v>
      </c>
    </row>
    <row r="60" spans="15:31" x14ac:dyDescent="0.25">
      <c r="O60" s="93">
        <v>0.93</v>
      </c>
      <c r="P60" s="93">
        <f t="shared" si="2"/>
        <v>49.913100000000007</v>
      </c>
      <c r="Q60" s="93"/>
      <c r="W60" s="143">
        <v>42410</v>
      </c>
      <c r="X60" s="12">
        <v>43.97</v>
      </c>
      <c r="Y60" s="12">
        <v>44.82</v>
      </c>
      <c r="Z60" s="12">
        <v>43.96</v>
      </c>
      <c r="AA60" s="12">
        <v>44</v>
      </c>
      <c r="AB60" s="105">
        <v>345800</v>
      </c>
      <c r="AC60" s="12">
        <v>43.9</v>
      </c>
      <c r="AD60" s="2">
        <f t="shared" si="0"/>
        <v>0.85999999999999943</v>
      </c>
      <c r="AE60" s="148">
        <f t="shared" si="1"/>
        <v>4.8065918974593558E-3</v>
      </c>
    </row>
    <row r="61" spans="15:31" x14ac:dyDescent="0.25">
      <c r="O61" s="93">
        <v>0.92</v>
      </c>
      <c r="P61" s="93">
        <f t="shared" si="2"/>
        <v>49.376400000000004</v>
      </c>
      <c r="Q61" s="93"/>
      <c r="W61" s="143">
        <v>42409</v>
      </c>
      <c r="X61" s="12">
        <v>43.72</v>
      </c>
      <c r="Y61" s="12">
        <v>44.73</v>
      </c>
      <c r="Z61" s="12">
        <v>43.61</v>
      </c>
      <c r="AA61" s="12">
        <v>43.79</v>
      </c>
      <c r="AB61" s="105">
        <v>581100</v>
      </c>
      <c r="AC61" s="12">
        <v>43.69</v>
      </c>
      <c r="AD61" s="2">
        <f t="shared" si="0"/>
        <v>1.1199999999999974</v>
      </c>
      <c r="AE61" s="148">
        <f t="shared" si="1"/>
        <v>-1.3769751693002208E-2</v>
      </c>
    </row>
    <row r="62" spans="15:31" x14ac:dyDescent="0.25">
      <c r="O62" s="93">
        <v>0.91</v>
      </c>
      <c r="P62" s="93">
        <f t="shared" si="2"/>
        <v>48.839700000000001</v>
      </c>
      <c r="Q62" s="93"/>
      <c r="W62" s="143">
        <v>42408</v>
      </c>
      <c r="X62" s="12">
        <v>44.71</v>
      </c>
      <c r="Y62" s="12">
        <v>45.11</v>
      </c>
      <c r="Z62" s="12">
        <v>43.71</v>
      </c>
      <c r="AA62" s="12">
        <v>44.4</v>
      </c>
      <c r="AB62" s="105">
        <v>425300</v>
      </c>
      <c r="AC62" s="12">
        <v>44.3</v>
      </c>
      <c r="AD62" s="2">
        <f t="shared" si="0"/>
        <v>1.3999999999999986</v>
      </c>
      <c r="AE62" s="148">
        <f t="shared" si="1"/>
        <v>-1.5774272383914711E-2</v>
      </c>
    </row>
    <row r="63" spans="15:31" x14ac:dyDescent="0.25">
      <c r="O63" s="93">
        <v>0.9</v>
      </c>
      <c r="P63" s="93">
        <f t="shared" si="2"/>
        <v>48.303000000000004</v>
      </c>
      <c r="Q63" s="93"/>
      <c r="W63" s="143">
        <v>42405</v>
      </c>
      <c r="X63" s="12">
        <v>45.3</v>
      </c>
      <c r="Y63" s="12">
        <v>45.6</v>
      </c>
      <c r="Z63" s="12">
        <v>44.94</v>
      </c>
      <c r="AA63" s="12">
        <v>45.11</v>
      </c>
      <c r="AB63" s="105">
        <v>495200</v>
      </c>
      <c r="AC63" s="12">
        <v>45.01</v>
      </c>
      <c r="AD63" s="2">
        <f t="shared" si="0"/>
        <v>0.66000000000000369</v>
      </c>
      <c r="AE63" s="148">
        <f t="shared" si="1"/>
        <v>-9.6809680968097389E-3</v>
      </c>
    </row>
    <row r="64" spans="15:31" x14ac:dyDescent="0.25">
      <c r="O64" s="37"/>
      <c r="W64" s="143">
        <v>42404</v>
      </c>
      <c r="X64" s="12">
        <v>45</v>
      </c>
      <c r="Y64" s="12">
        <v>46.11</v>
      </c>
      <c r="Z64" s="12">
        <v>44.96</v>
      </c>
      <c r="AA64" s="12">
        <v>45.56</v>
      </c>
      <c r="AB64" s="105">
        <v>560000</v>
      </c>
      <c r="AC64" s="12">
        <v>45.45</v>
      </c>
      <c r="AD64" s="2">
        <f t="shared" si="0"/>
        <v>1.1499999999999986</v>
      </c>
      <c r="AE64" s="148">
        <f t="shared" si="1"/>
        <v>1.2249443207126953E-2</v>
      </c>
    </row>
    <row r="65" spans="15:31" x14ac:dyDescent="0.25">
      <c r="O65" s="37"/>
      <c r="W65" s="143">
        <v>42403</v>
      </c>
      <c r="X65" s="12">
        <v>45.02</v>
      </c>
      <c r="Y65" s="12">
        <v>45.42</v>
      </c>
      <c r="Z65" s="12">
        <v>44.21</v>
      </c>
      <c r="AA65" s="12">
        <v>45</v>
      </c>
      <c r="AB65" s="105">
        <v>387000</v>
      </c>
      <c r="AC65" s="12">
        <v>44.9</v>
      </c>
      <c r="AD65" s="2">
        <f t="shared" si="0"/>
        <v>1.2100000000000009</v>
      </c>
      <c r="AE65" s="148">
        <f t="shared" si="1"/>
        <v>1.2401352874858995E-2</v>
      </c>
    </row>
    <row r="66" spans="15:31" x14ac:dyDescent="0.25">
      <c r="O66" s="37"/>
      <c r="W66" s="143">
        <v>42402</v>
      </c>
      <c r="X66" s="12">
        <v>45.24</v>
      </c>
      <c r="Y66" s="12">
        <v>45.45</v>
      </c>
      <c r="Z66" s="12">
        <v>44.39</v>
      </c>
      <c r="AA66" s="12">
        <v>44.45</v>
      </c>
      <c r="AB66" s="105">
        <v>428300</v>
      </c>
      <c r="AC66" s="12">
        <v>44.35</v>
      </c>
      <c r="AD66" s="2">
        <f t="shared" si="0"/>
        <v>1.0600000000000023</v>
      </c>
      <c r="AE66" s="148">
        <f t="shared" si="1"/>
        <v>-2.9540481400437635E-2</v>
      </c>
    </row>
    <row r="67" spans="15:31" x14ac:dyDescent="0.25">
      <c r="W67" s="143">
        <v>42401</v>
      </c>
      <c r="X67" s="12">
        <v>45.97</v>
      </c>
      <c r="Y67" s="12">
        <v>46.1</v>
      </c>
      <c r="Z67" s="12">
        <v>45.42</v>
      </c>
      <c r="AA67" s="12">
        <v>45.81</v>
      </c>
      <c r="AB67" s="105">
        <v>364900</v>
      </c>
      <c r="AC67" s="12">
        <v>45.7</v>
      </c>
      <c r="AD67" s="2">
        <f t="shared" ref="AD67:AD68" si="3">Y67-Z67</f>
        <v>0.67999999999999972</v>
      </c>
      <c r="AE67" s="148">
        <f t="shared" ref="AE67" si="4">AC67/AC68-1</f>
        <v>-8.2465277777776791E-3</v>
      </c>
    </row>
    <row r="68" spans="15:31" x14ac:dyDescent="0.25">
      <c r="W68" s="143">
        <v>42398</v>
      </c>
      <c r="X68" s="12">
        <v>45.61</v>
      </c>
      <c r="Y68" s="12">
        <v>46.26</v>
      </c>
      <c r="Z68" s="12">
        <v>45.37</v>
      </c>
      <c r="AA68" s="12">
        <v>46.19</v>
      </c>
      <c r="AB68" s="105">
        <v>646700</v>
      </c>
      <c r="AC68" s="12">
        <v>46.08</v>
      </c>
      <c r="AD68" s="2">
        <f t="shared" si="3"/>
        <v>0.89000000000000057</v>
      </c>
      <c r="AE68" s="148" t="e">
        <f>AC68/AC69-1</f>
        <v>#DIV/0!</v>
      </c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2:P42"/>
  </mergeCells>
  <conditionalFormatting sqref="Q7">
    <cfRule type="expression" dxfId="69" priority="11">
      <formula>Q7&gt;0</formula>
    </cfRule>
    <cfRule type="expression" dxfId="68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7" priority="1">
      <formula>F10&gt;0</formula>
    </cfRule>
    <cfRule type="expression" dxfId="66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/>
      <c r="X1" s="103"/>
      <c r="Y1" s="103"/>
      <c r="Z1" s="103"/>
      <c r="AA1" s="103"/>
      <c r="AB1" s="103"/>
      <c r="AC1" s="103"/>
      <c r="AD1" s="13" t="s">
        <v>129</v>
      </c>
      <c r="AE1" s="13" t="s">
        <v>131</v>
      </c>
    </row>
    <row r="2" spans="1:31" x14ac:dyDescent="0.25">
      <c r="A2" s="6" t="s">
        <v>197</v>
      </c>
      <c r="B2" s="276">
        <v>42376</v>
      </c>
      <c r="C2" s="7">
        <v>50</v>
      </c>
      <c r="D2" s="47">
        <v>55.15</v>
      </c>
      <c r="E2" s="47">
        <v>0</v>
      </c>
      <c r="F2" s="47">
        <f>C2*D2+E2</f>
        <v>2757.5</v>
      </c>
      <c r="G2" s="84">
        <v>42409</v>
      </c>
      <c r="H2" s="92">
        <v>50</v>
      </c>
      <c r="I2" s="47">
        <v>56.15</v>
      </c>
      <c r="J2" s="47">
        <v>0.05</v>
      </c>
      <c r="K2" s="7">
        <f>H2*I2-J2</f>
        <v>2807.45</v>
      </c>
      <c r="L2" s="84"/>
      <c r="M2" s="3"/>
      <c r="O2" s="13" t="s">
        <v>57</v>
      </c>
      <c r="Q2">
        <f>C9-H9</f>
        <v>0</v>
      </c>
      <c r="T2" s="173"/>
      <c r="W2" s="143"/>
      <c r="X2" s="12"/>
      <c r="Y2" s="12"/>
      <c r="Z2" s="12"/>
      <c r="AA2" s="12"/>
      <c r="AB2" s="105"/>
      <c r="AC2" s="12"/>
      <c r="AD2" s="2">
        <f>Y2-Z2</f>
        <v>0</v>
      </c>
      <c r="AE2" s="148" t="e">
        <f>AC2/AC3-1</f>
        <v>#DIV/0!</v>
      </c>
    </row>
    <row r="3" spans="1:31" x14ac:dyDescent="0.25">
      <c r="A3" s="26" t="s">
        <v>71</v>
      </c>
      <c r="B3" s="276"/>
      <c r="C3" s="4"/>
      <c r="D3" s="3"/>
      <c r="E3" s="3"/>
      <c r="F3" s="3"/>
      <c r="G3" s="8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61.65</v>
      </c>
      <c r="W3" s="143"/>
      <c r="X3" s="12"/>
      <c r="Y3" s="12"/>
      <c r="Z3" s="12"/>
      <c r="AA3" s="12"/>
      <c r="AB3" s="105"/>
      <c r="AC3" s="12"/>
      <c r="AD3" s="2">
        <f t="shared" ref="AD3:AD66" si="0">Y3-Z3</f>
        <v>0</v>
      </c>
      <c r="AE3" s="148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59">
        <v>61.65</v>
      </c>
      <c r="W4" s="143"/>
      <c r="X4" s="12"/>
      <c r="Y4" s="12"/>
      <c r="Z4" s="12"/>
      <c r="AA4" s="12"/>
      <c r="AB4" s="105"/>
      <c r="AC4" s="12"/>
      <c r="AD4" s="2">
        <f t="shared" si="0"/>
        <v>0</v>
      </c>
      <c r="AE4" s="148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43"/>
      <c r="X5" s="12"/>
      <c r="Y5" s="12"/>
      <c r="Z5" s="12"/>
      <c r="AA5" s="12"/>
      <c r="AB5" s="105"/>
      <c r="AC5" s="12"/>
      <c r="AD5" s="2">
        <f t="shared" si="0"/>
        <v>0</v>
      </c>
      <c r="AE5" s="148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43"/>
      <c r="X6" s="12"/>
      <c r="Y6" s="12"/>
      <c r="Z6" s="12"/>
      <c r="AA6" s="12"/>
      <c r="AB6" s="105"/>
      <c r="AC6" s="12"/>
      <c r="AD6" s="2">
        <f t="shared" si="0"/>
        <v>0</v>
      </c>
      <c r="AE6" s="148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15"/>
      <c r="W7" s="143"/>
      <c r="X7" s="12"/>
      <c r="Y7" s="12"/>
      <c r="Z7" s="12"/>
      <c r="AA7" s="12"/>
      <c r="AB7" s="105"/>
      <c r="AC7" s="12"/>
      <c r="AD7" s="2">
        <f t="shared" si="0"/>
        <v>0</v>
      </c>
      <c r="AE7" s="148" t="e">
        <f t="shared" si="1"/>
        <v>#DIV/0!</v>
      </c>
    </row>
    <row r="8" spans="1:31" x14ac:dyDescent="0.25">
      <c r="O8" s="13" t="s">
        <v>90</v>
      </c>
      <c r="Q8" s="148">
        <f>(Q4-Q3)/Q3</f>
        <v>0</v>
      </c>
      <c r="W8" s="143"/>
      <c r="X8" s="12"/>
      <c r="Y8" s="12"/>
      <c r="Z8" s="12"/>
      <c r="AA8" s="12"/>
      <c r="AB8" s="105"/>
      <c r="AC8" s="12"/>
      <c r="AD8" s="2">
        <f t="shared" si="0"/>
        <v>0</v>
      </c>
      <c r="AE8" s="148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43"/>
      <c r="X9" s="12"/>
      <c r="Y9" s="12"/>
      <c r="Z9" s="12"/>
      <c r="AA9" s="12"/>
      <c r="AB9" s="105"/>
      <c r="AC9" s="12"/>
      <c r="AD9" s="2">
        <f t="shared" si="0"/>
        <v>0</v>
      </c>
      <c r="AE9" s="148" t="e">
        <f t="shared" si="1"/>
        <v>#DIV/0!</v>
      </c>
    </row>
    <row r="10" spans="1:31" x14ac:dyDescent="0.25">
      <c r="W10" s="143"/>
      <c r="X10" s="12"/>
      <c r="Y10" s="12"/>
      <c r="Z10" s="12"/>
      <c r="AA10" s="12"/>
      <c r="AB10" s="105"/>
      <c r="AC10" s="12"/>
      <c r="AD10" s="2">
        <f t="shared" si="0"/>
        <v>0</v>
      </c>
      <c r="AE10" s="148" t="e">
        <f t="shared" si="1"/>
        <v>#DIV/0!</v>
      </c>
    </row>
    <row r="11" spans="1:31" x14ac:dyDescent="0.25">
      <c r="W11" s="143"/>
      <c r="X11" s="12"/>
      <c r="Y11" s="12"/>
      <c r="Z11" s="12"/>
      <c r="AA11" s="12"/>
      <c r="AB11" s="105"/>
      <c r="AC11" s="12"/>
      <c r="AD11" s="2">
        <f t="shared" si="0"/>
        <v>0</v>
      </c>
      <c r="AE11" s="148" t="e">
        <f t="shared" si="1"/>
        <v>#DIV/0!</v>
      </c>
    </row>
    <row r="12" spans="1:31" x14ac:dyDescent="0.25">
      <c r="B12" s="209" t="s">
        <v>116</v>
      </c>
      <c r="C12" s="209" t="s">
        <v>159</v>
      </c>
      <c r="D12" s="210" t="s">
        <v>158</v>
      </c>
      <c r="E12" s="212" t="s">
        <v>160</v>
      </c>
      <c r="F12" s="212" t="s">
        <v>65</v>
      </c>
      <c r="G12" s="250" t="s">
        <v>164</v>
      </c>
      <c r="H12" s="250" t="s">
        <v>90</v>
      </c>
      <c r="I12" s="250" t="s">
        <v>170</v>
      </c>
      <c r="W12" s="143"/>
      <c r="X12" s="12"/>
      <c r="Y12" s="12"/>
      <c r="Z12" s="12"/>
      <c r="AA12" s="12"/>
      <c r="AB12" s="105"/>
      <c r="AC12" s="12"/>
      <c r="AD12" s="2">
        <f t="shared" si="0"/>
        <v>0</v>
      </c>
      <c r="AE12" s="148" t="e">
        <f t="shared" si="1"/>
        <v>#DIV/0!</v>
      </c>
    </row>
    <row r="13" spans="1:31" x14ac:dyDescent="0.25">
      <c r="B13" s="211">
        <v>42376</v>
      </c>
      <c r="C13" s="12">
        <v>50</v>
      </c>
      <c r="D13" s="43">
        <v>55.15</v>
      </c>
      <c r="E13" s="43">
        <v>55.11</v>
      </c>
      <c r="F13" s="43">
        <v>-2</v>
      </c>
      <c r="G13" s="43">
        <v>2757.5</v>
      </c>
      <c r="H13" s="257">
        <v>-6.9999999999999999E-4</v>
      </c>
      <c r="I13" s="43"/>
      <c r="W13" s="143"/>
      <c r="X13" s="12"/>
      <c r="Y13" s="12"/>
      <c r="Z13" s="12"/>
      <c r="AA13" s="12"/>
      <c r="AB13" s="105"/>
      <c r="AC13" s="12"/>
      <c r="AD13" s="2">
        <f t="shared" si="0"/>
        <v>0</v>
      </c>
      <c r="AE13" s="148" t="e">
        <f t="shared" si="1"/>
        <v>#DIV/0!</v>
      </c>
    </row>
    <row r="14" spans="1:31" x14ac:dyDescent="0.25">
      <c r="B14" s="211">
        <v>42409</v>
      </c>
      <c r="C14" s="12">
        <v>0</v>
      </c>
      <c r="D14" s="43">
        <v>0</v>
      </c>
      <c r="E14" s="43">
        <v>0</v>
      </c>
      <c r="F14" s="43">
        <v>49.95</v>
      </c>
      <c r="G14" s="43">
        <v>0</v>
      </c>
      <c r="H14" s="257"/>
      <c r="I14" s="43"/>
      <c r="W14" s="143"/>
      <c r="X14" s="12"/>
      <c r="Y14" s="12"/>
      <c r="Z14" s="12"/>
      <c r="AA14" s="12"/>
      <c r="AB14" s="105"/>
      <c r="AC14" s="12"/>
      <c r="AD14" s="2">
        <f t="shared" si="0"/>
        <v>0</v>
      </c>
      <c r="AE14" s="148" t="e">
        <f t="shared" si="1"/>
        <v>#DIV/0!</v>
      </c>
    </row>
    <row r="15" spans="1:31" x14ac:dyDescent="0.25">
      <c r="B15" s="211"/>
      <c r="C15" s="12"/>
      <c r="D15" s="43"/>
      <c r="E15" s="43"/>
      <c r="F15" s="43"/>
      <c r="G15" s="43"/>
      <c r="H15" s="257"/>
      <c r="I15" s="43"/>
      <c r="W15" s="143"/>
      <c r="X15" s="12"/>
      <c r="Y15" s="12"/>
      <c r="Z15" s="12"/>
      <c r="AA15" s="12"/>
      <c r="AB15" s="105"/>
      <c r="AC15" s="12"/>
      <c r="AD15" s="2">
        <f t="shared" si="0"/>
        <v>0</v>
      </c>
      <c r="AE15" s="148" t="e">
        <f t="shared" si="1"/>
        <v>#DIV/0!</v>
      </c>
    </row>
    <row r="16" spans="1:31" x14ac:dyDescent="0.25">
      <c r="B16" s="211"/>
      <c r="C16" s="12"/>
      <c r="D16" s="43"/>
      <c r="E16" s="43"/>
      <c r="F16" s="43"/>
      <c r="G16" s="43"/>
      <c r="H16" s="257"/>
      <c r="I16" s="43"/>
      <c r="W16" s="143"/>
      <c r="X16" s="12"/>
      <c r="Y16" s="12"/>
      <c r="Z16" s="12"/>
      <c r="AA16" s="12"/>
      <c r="AB16" s="105"/>
      <c r="AC16" s="12"/>
      <c r="AD16" s="2">
        <f t="shared" si="0"/>
        <v>0</v>
      </c>
      <c r="AE16" s="148" t="e">
        <f t="shared" si="1"/>
        <v>#DIV/0!</v>
      </c>
    </row>
    <row r="17" spans="23:31" x14ac:dyDescent="0.25">
      <c r="W17" s="143"/>
      <c r="X17" s="12"/>
      <c r="Y17" s="12"/>
      <c r="Z17" s="12"/>
      <c r="AA17" s="12"/>
      <c r="AB17" s="105"/>
      <c r="AC17" s="12"/>
      <c r="AD17" s="2">
        <f t="shared" si="0"/>
        <v>0</v>
      </c>
      <c r="AE17" s="148" t="e">
        <f t="shared" si="1"/>
        <v>#DIV/0!</v>
      </c>
    </row>
    <row r="18" spans="23:31" x14ac:dyDescent="0.25">
      <c r="W18" s="143"/>
      <c r="X18" s="12"/>
      <c r="Y18" s="12"/>
      <c r="Z18" s="12"/>
      <c r="AA18" s="12"/>
      <c r="AB18" s="105"/>
      <c r="AC18" s="12"/>
      <c r="AD18" s="2">
        <f t="shared" si="0"/>
        <v>0</v>
      </c>
      <c r="AE18" s="148" t="e">
        <f t="shared" si="1"/>
        <v>#DIV/0!</v>
      </c>
    </row>
    <row r="19" spans="23:31" x14ac:dyDescent="0.25">
      <c r="W19" s="143"/>
      <c r="X19" s="12"/>
      <c r="Y19" s="12"/>
      <c r="Z19" s="12"/>
      <c r="AA19" s="12"/>
      <c r="AB19" s="105"/>
      <c r="AC19" s="12"/>
      <c r="AD19" s="2">
        <f t="shared" si="0"/>
        <v>0</v>
      </c>
      <c r="AE19" s="148" t="e">
        <f t="shared" si="1"/>
        <v>#DIV/0!</v>
      </c>
    </row>
    <row r="20" spans="23:31" x14ac:dyDescent="0.25">
      <c r="W20" s="143"/>
      <c r="X20" s="12"/>
      <c r="Y20" s="12"/>
      <c r="Z20" s="12"/>
      <c r="AA20" s="12"/>
      <c r="AB20" s="105"/>
      <c r="AC20" s="12"/>
      <c r="AD20" s="2">
        <f t="shared" si="0"/>
        <v>0</v>
      </c>
      <c r="AE20" s="148" t="e">
        <f t="shared" si="1"/>
        <v>#DIV/0!</v>
      </c>
    </row>
    <row r="21" spans="23:31" x14ac:dyDescent="0.25">
      <c r="W21" s="143"/>
      <c r="X21" s="12"/>
      <c r="Y21" s="12"/>
      <c r="Z21" s="12"/>
      <c r="AA21" s="12"/>
      <c r="AB21" s="105"/>
      <c r="AC21" s="12"/>
      <c r="AD21" s="2">
        <f t="shared" si="0"/>
        <v>0</v>
      </c>
      <c r="AE21" s="148" t="e">
        <f t="shared" si="1"/>
        <v>#DIV/0!</v>
      </c>
    </row>
    <row r="22" spans="23:31" x14ac:dyDescent="0.25">
      <c r="W22" s="143"/>
      <c r="X22" s="12"/>
      <c r="Y22" s="12"/>
      <c r="Z22" s="12"/>
      <c r="AA22" s="12"/>
      <c r="AB22" s="105"/>
      <c r="AC22" s="12"/>
      <c r="AD22" s="2">
        <f t="shared" si="0"/>
        <v>0</v>
      </c>
      <c r="AE22" s="148" t="e">
        <f t="shared" si="1"/>
        <v>#DIV/0!</v>
      </c>
    </row>
    <row r="23" spans="23:31" x14ac:dyDescent="0.25">
      <c r="W23" s="143"/>
      <c r="X23" s="12"/>
      <c r="Y23" s="12"/>
      <c r="Z23" s="12"/>
      <c r="AA23" s="12"/>
      <c r="AB23" s="105"/>
      <c r="AC23" s="12"/>
      <c r="AD23" s="2">
        <f t="shared" si="0"/>
        <v>0</v>
      </c>
      <c r="AE23" s="148" t="e">
        <f t="shared" si="1"/>
        <v>#DIV/0!</v>
      </c>
    </row>
    <row r="24" spans="23:31" x14ac:dyDescent="0.25">
      <c r="W24" s="143"/>
      <c r="X24" s="12"/>
      <c r="Y24" s="12"/>
      <c r="Z24" s="12"/>
      <c r="AA24" s="12"/>
      <c r="AB24" s="105"/>
      <c r="AC24" s="12"/>
      <c r="AD24" s="2">
        <f t="shared" si="0"/>
        <v>0</v>
      </c>
      <c r="AE24" s="148" t="e">
        <f t="shared" si="1"/>
        <v>#DIV/0!</v>
      </c>
    </row>
    <row r="25" spans="23:31" x14ac:dyDescent="0.25">
      <c r="W25" s="143"/>
      <c r="X25" s="12"/>
      <c r="Y25" s="12"/>
      <c r="Z25" s="12"/>
      <c r="AA25" s="12"/>
      <c r="AB25" s="105"/>
      <c r="AC25" s="12"/>
      <c r="AD25" s="2">
        <f t="shared" si="0"/>
        <v>0</v>
      </c>
      <c r="AE25" s="148" t="e">
        <f t="shared" si="1"/>
        <v>#DIV/0!</v>
      </c>
    </row>
    <row r="26" spans="23:31" x14ac:dyDescent="0.25">
      <c r="W26" s="143"/>
      <c r="X26" s="12"/>
      <c r="Y26" s="12"/>
      <c r="Z26" s="12"/>
      <c r="AA26" s="12"/>
      <c r="AB26" s="105"/>
      <c r="AC26" s="12"/>
      <c r="AD26" s="2">
        <f t="shared" si="0"/>
        <v>0</v>
      </c>
      <c r="AE26" s="148" t="e">
        <f t="shared" si="1"/>
        <v>#DIV/0!</v>
      </c>
    </row>
    <row r="27" spans="23:31" x14ac:dyDescent="0.25">
      <c r="W27" s="143"/>
      <c r="X27" s="12"/>
      <c r="Y27" s="12"/>
      <c r="Z27" s="12"/>
      <c r="AA27" s="12"/>
      <c r="AB27" s="105"/>
      <c r="AC27" s="12"/>
      <c r="AD27" s="2">
        <f t="shared" si="0"/>
        <v>0</v>
      </c>
      <c r="AE27" s="148" t="e">
        <f t="shared" si="1"/>
        <v>#DIV/0!</v>
      </c>
    </row>
    <row r="28" spans="23:31" x14ac:dyDescent="0.25">
      <c r="W28" s="143"/>
      <c r="X28" s="12"/>
      <c r="Y28" s="12"/>
      <c r="Z28" s="12"/>
      <c r="AA28" s="12"/>
      <c r="AB28" s="105"/>
      <c r="AC28" s="12"/>
      <c r="AD28" s="2">
        <f t="shared" si="0"/>
        <v>0</v>
      </c>
      <c r="AE28" s="148" t="e">
        <f t="shared" si="1"/>
        <v>#DIV/0!</v>
      </c>
    </row>
    <row r="29" spans="23:31" x14ac:dyDescent="0.25">
      <c r="W29" s="143"/>
      <c r="X29" s="12"/>
      <c r="Y29" s="12"/>
      <c r="Z29" s="12"/>
      <c r="AA29" s="12"/>
      <c r="AB29" s="105"/>
      <c r="AC29" s="12"/>
      <c r="AD29" s="2">
        <f t="shared" si="0"/>
        <v>0</v>
      </c>
      <c r="AE29" s="148" t="e">
        <f t="shared" si="1"/>
        <v>#DIV/0!</v>
      </c>
    </row>
    <row r="30" spans="23:31" x14ac:dyDescent="0.25">
      <c r="W30" s="143"/>
      <c r="X30" s="12"/>
      <c r="Y30" s="12"/>
      <c r="Z30" s="12"/>
      <c r="AA30" s="12"/>
      <c r="AB30" s="105"/>
      <c r="AC30" s="12"/>
      <c r="AD30" s="2">
        <f t="shared" si="0"/>
        <v>0</v>
      </c>
      <c r="AE30" s="148" t="e">
        <f t="shared" si="1"/>
        <v>#DIV/0!</v>
      </c>
    </row>
    <row r="31" spans="23:31" x14ac:dyDescent="0.25">
      <c r="W31" s="143"/>
      <c r="X31" s="12"/>
      <c r="Y31" s="12"/>
      <c r="Z31" s="12"/>
      <c r="AA31" s="12"/>
      <c r="AB31" s="105"/>
      <c r="AC31" s="12"/>
      <c r="AD31" s="2">
        <f t="shared" si="0"/>
        <v>0</v>
      </c>
      <c r="AE31" s="148" t="e">
        <f t="shared" si="1"/>
        <v>#DIV/0!</v>
      </c>
    </row>
    <row r="32" spans="23:31" x14ac:dyDescent="0.25">
      <c r="W32" s="143"/>
      <c r="X32" s="12"/>
      <c r="Y32" s="12"/>
      <c r="Z32" s="12"/>
      <c r="AA32" s="12"/>
      <c r="AB32" s="105"/>
      <c r="AC32" s="12"/>
      <c r="AD32" s="2">
        <f t="shared" si="0"/>
        <v>0</v>
      </c>
      <c r="AE32" s="148" t="e">
        <f t="shared" si="1"/>
        <v>#DIV/0!</v>
      </c>
    </row>
    <row r="33" spans="4:31" x14ac:dyDescent="0.25">
      <c r="W33" s="143"/>
      <c r="X33" s="12"/>
      <c r="Y33" s="12"/>
      <c r="Z33" s="12"/>
      <c r="AA33" s="12"/>
      <c r="AB33" s="105"/>
      <c r="AC33" s="12"/>
      <c r="AD33" s="2">
        <f t="shared" si="0"/>
        <v>0</v>
      </c>
      <c r="AE33" s="148" t="e">
        <f t="shared" si="1"/>
        <v>#DIV/0!</v>
      </c>
    </row>
    <row r="34" spans="4:31" x14ac:dyDescent="0.25">
      <c r="W34" s="143"/>
      <c r="X34" s="12"/>
      <c r="Y34" s="12"/>
      <c r="Z34" s="12"/>
      <c r="AA34" s="12"/>
      <c r="AB34" s="105"/>
      <c r="AC34" s="12"/>
      <c r="AD34" s="2">
        <f t="shared" si="0"/>
        <v>0</v>
      </c>
      <c r="AE34" s="148" t="e">
        <f t="shared" si="1"/>
        <v>#DIV/0!</v>
      </c>
    </row>
    <row r="35" spans="4:31" x14ac:dyDescent="0.25">
      <c r="W35" s="143"/>
      <c r="X35" s="12"/>
      <c r="Y35" s="12"/>
      <c r="Z35" s="12"/>
      <c r="AA35" s="12"/>
      <c r="AB35" s="105"/>
      <c r="AC35" s="12"/>
      <c r="AD35" s="2">
        <f t="shared" si="0"/>
        <v>0</v>
      </c>
      <c r="AE35" s="148" t="e">
        <f t="shared" si="1"/>
        <v>#DIV/0!</v>
      </c>
    </row>
    <row r="36" spans="4:31" x14ac:dyDescent="0.25">
      <c r="W36" s="143"/>
      <c r="X36" s="12"/>
      <c r="Y36" s="12"/>
      <c r="Z36" s="12"/>
      <c r="AA36" s="12"/>
      <c r="AB36" s="105"/>
      <c r="AC36" s="12"/>
      <c r="AD36" s="2">
        <f t="shared" si="0"/>
        <v>0</v>
      </c>
      <c r="AE36" s="148" t="e">
        <f t="shared" si="1"/>
        <v>#DIV/0!</v>
      </c>
    </row>
    <row r="37" spans="4:31" x14ac:dyDescent="0.25">
      <c r="W37" s="143"/>
      <c r="X37" s="12"/>
      <c r="Y37" s="12"/>
      <c r="Z37" s="12"/>
      <c r="AA37" s="12"/>
      <c r="AB37" s="105"/>
      <c r="AC37" s="12"/>
      <c r="AD37" s="2">
        <f t="shared" si="0"/>
        <v>0</v>
      </c>
      <c r="AE37" s="148" t="e">
        <f t="shared" si="1"/>
        <v>#DIV/0!</v>
      </c>
    </row>
    <row r="38" spans="4:31" x14ac:dyDescent="0.25">
      <c r="W38" s="143"/>
      <c r="X38" s="12"/>
      <c r="Y38" s="12"/>
      <c r="Z38" s="12"/>
      <c r="AA38" s="12"/>
      <c r="AB38" s="105"/>
      <c r="AC38" s="12"/>
      <c r="AD38" s="2">
        <f t="shared" si="0"/>
        <v>0</v>
      </c>
      <c r="AE38" s="148" t="e">
        <f t="shared" si="1"/>
        <v>#DIV/0!</v>
      </c>
    </row>
    <row r="39" spans="4:31" x14ac:dyDescent="0.25">
      <c r="W39" s="143"/>
      <c r="X39" s="12"/>
      <c r="Y39" s="12"/>
      <c r="Z39" s="12"/>
      <c r="AA39" s="12"/>
      <c r="AB39" s="105"/>
      <c r="AC39" s="12"/>
      <c r="AD39" s="2">
        <f t="shared" si="0"/>
        <v>0</v>
      </c>
      <c r="AE39" s="148" t="e">
        <f t="shared" si="1"/>
        <v>#DIV/0!</v>
      </c>
    </row>
    <row r="40" spans="4:31" x14ac:dyDescent="0.25">
      <c r="D40"/>
      <c r="E40"/>
      <c r="W40" s="143"/>
      <c r="X40" s="12"/>
      <c r="Y40" s="12"/>
      <c r="Z40" s="12"/>
      <c r="AA40" s="12"/>
      <c r="AB40" s="105"/>
      <c r="AC40" s="12"/>
      <c r="AD40" s="2">
        <f t="shared" si="0"/>
        <v>0</v>
      </c>
      <c r="AE40" s="148" t="e">
        <f t="shared" si="1"/>
        <v>#DIV/0!</v>
      </c>
    </row>
    <row r="41" spans="4:31" ht="20.25" thickBot="1" x14ac:dyDescent="0.35">
      <c r="O41" s="427" t="s">
        <v>78</v>
      </c>
      <c r="P41" s="427"/>
      <c r="T41" s="101" t="s">
        <v>115</v>
      </c>
      <c r="W41" s="143"/>
      <c r="X41" s="12"/>
      <c r="Y41" s="12"/>
      <c r="Z41" s="12"/>
      <c r="AA41" s="12"/>
      <c r="AB41" s="105"/>
      <c r="AC41" s="12"/>
      <c r="AD41" s="2">
        <f t="shared" si="0"/>
        <v>0</v>
      </c>
      <c r="AE41" s="148" t="e">
        <f t="shared" si="1"/>
        <v>#DIV/0!</v>
      </c>
    </row>
    <row r="42" spans="4:31" ht="15.75" thickTop="1" x14ac:dyDescent="0.25">
      <c r="O42" s="93">
        <v>1.1000000000000001</v>
      </c>
      <c r="P42" s="93">
        <f>O42*$Q$4</f>
        <v>67.814999999999998</v>
      </c>
      <c r="Q42" s="2"/>
      <c r="T42" s="171"/>
      <c r="U42" s="171"/>
      <c r="W42" s="143"/>
      <c r="X42" s="12"/>
      <c r="Y42" s="12"/>
      <c r="Z42" s="12"/>
      <c r="AA42" s="12"/>
      <c r="AB42" s="105"/>
      <c r="AC42" s="12"/>
      <c r="AD42" s="2">
        <f t="shared" si="0"/>
        <v>0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67.19850000000001</v>
      </c>
      <c r="Q43" s="2"/>
      <c r="T43" s="12"/>
      <c r="U43" s="12"/>
      <c r="W43" s="143"/>
      <c r="X43" s="12"/>
      <c r="Y43" s="12"/>
      <c r="Z43" s="12"/>
      <c r="AA43" s="12"/>
      <c r="AB43" s="105"/>
      <c r="AC43" s="12"/>
      <c r="AD43" s="2">
        <f t="shared" si="0"/>
        <v>0</v>
      </c>
      <c r="AE43" s="148" t="e">
        <f t="shared" si="1"/>
        <v>#DIV/0!</v>
      </c>
    </row>
    <row r="44" spans="4:31" x14ac:dyDescent="0.25">
      <c r="O44" s="93">
        <v>1.08</v>
      </c>
      <c r="P44" s="93">
        <f t="shared" si="3"/>
        <v>66.582000000000008</v>
      </c>
      <c r="Q44" s="2"/>
      <c r="T44" s="12"/>
      <c r="U44" s="12"/>
      <c r="W44" s="143"/>
      <c r="X44" s="12"/>
      <c r="Y44" s="12"/>
      <c r="Z44" s="12"/>
      <c r="AA44" s="12"/>
      <c r="AB44" s="105"/>
      <c r="AC44" s="12"/>
      <c r="AD44" s="2">
        <f t="shared" si="0"/>
        <v>0</v>
      </c>
      <c r="AE44" s="148" t="e">
        <f t="shared" si="1"/>
        <v>#DIV/0!</v>
      </c>
    </row>
    <row r="45" spans="4:31" x14ac:dyDescent="0.25">
      <c r="O45" s="93">
        <v>1.07</v>
      </c>
      <c r="P45" s="93">
        <f t="shared" si="3"/>
        <v>65.965500000000006</v>
      </c>
      <c r="Q45" s="2"/>
      <c r="T45" s="12"/>
      <c r="U45" s="12"/>
      <c r="W45" s="143"/>
      <c r="X45" s="12"/>
      <c r="Y45" s="12"/>
      <c r="Z45" s="12"/>
      <c r="AA45" s="12"/>
      <c r="AB45" s="105"/>
      <c r="AC45" s="12"/>
      <c r="AD45" s="2">
        <f t="shared" si="0"/>
        <v>0</v>
      </c>
      <c r="AE45" s="148" t="e">
        <f t="shared" si="1"/>
        <v>#DIV/0!</v>
      </c>
    </row>
    <row r="46" spans="4:31" x14ac:dyDescent="0.25">
      <c r="O46" s="93">
        <v>1.06</v>
      </c>
      <c r="P46" s="93">
        <f t="shared" si="3"/>
        <v>65.349000000000004</v>
      </c>
      <c r="Q46" s="2"/>
      <c r="T46" s="12"/>
      <c r="U46" s="12"/>
      <c r="W46" s="143"/>
      <c r="X46" s="12"/>
      <c r="Y46" s="12"/>
      <c r="Z46" s="12"/>
      <c r="AA46" s="12"/>
      <c r="AB46" s="105"/>
      <c r="AC46" s="12"/>
      <c r="AD46" s="2">
        <f t="shared" si="0"/>
        <v>0</v>
      </c>
      <c r="AE46" s="148" t="e">
        <f t="shared" si="1"/>
        <v>#DIV/0!</v>
      </c>
    </row>
    <row r="47" spans="4:31" x14ac:dyDescent="0.25">
      <c r="O47" s="93">
        <v>1.05</v>
      </c>
      <c r="P47" s="93">
        <f t="shared" si="3"/>
        <v>64.732500000000002</v>
      </c>
      <c r="Q47" s="2"/>
      <c r="T47" s="12"/>
      <c r="U47" s="12"/>
      <c r="W47" s="143"/>
      <c r="X47" s="12"/>
      <c r="Y47" s="12"/>
      <c r="Z47" s="12"/>
      <c r="AA47" s="12"/>
      <c r="AB47" s="105"/>
      <c r="AC47" s="12"/>
      <c r="AD47" s="2">
        <f t="shared" si="0"/>
        <v>0</v>
      </c>
      <c r="AE47" s="148" t="e">
        <f t="shared" si="1"/>
        <v>#DIV/0!</v>
      </c>
    </row>
    <row r="48" spans="4:31" x14ac:dyDescent="0.25">
      <c r="O48" s="93">
        <v>1.04</v>
      </c>
      <c r="P48" s="93">
        <f t="shared" si="3"/>
        <v>64.116</v>
      </c>
      <c r="Q48" s="2"/>
      <c r="T48" s="12"/>
      <c r="U48" s="12"/>
      <c r="W48" s="143"/>
      <c r="X48" s="12"/>
      <c r="Y48" s="12"/>
      <c r="Z48" s="12"/>
      <c r="AA48" s="12"/>
      <c r="AB48" s="105"/>
      <c r="AC48" s="12"/>
      <c r="AD48" s="2">
        <f t="shared" si="0"/>
        <v>0</v>
      </c>
      <c r="AE48" s="148" t="e">
        <f t="shared" si="1"/>
        <v>#DIV/0!</v>
      </c>
    </row>
    <row r="49" spans="15:31" x14ac:dyDescent="0.25">
      <c r="O49" s="93">
        <v>1.03</v>
      </c>
      <c r="P49" s="93">
        <f t="shared" si="3"/>
        <v>63.499499999999998</v>
      </c>
      <c r="Q49" s="2"/>
      <c r="T49" s="12"/>
      <c r="U49" s="12"/>
      <c r="W49" s="143"/>
      <c r="X49" s="12"/>
      <c r="Y49" s="12"/>
      <c r="Z49" s="12"/>
      <c r="AA49" s="12"/>
      <c r="AB49" s="105"/>
      <c r="AC49" s="12"/>
      <c r="AD49" s="2">
        <f t="shared" si="0"/>
        <v>0</v>
      </c>
      <c r="AE49" s="148" t="e">
        <f t="shared" si="1"/>
        <v>#DIV/0!</v>
      </c>
    </row>
    <row r="50" spans="15:31" x14ac:dyDescent="0.25">
      <c r="O50" s="93">
        <v>1.02</v>
      </c>
      <c r="P50" s="93">
        <f t="shared" si="3"/>
        <v>62.883000000000003</v>
      </c>
      <c r="Q50" s="2"/>
      <c r="T50" s="12"/>
      <c r="U50" s="12"/>
      <c r="W50" s="143"/>
      <c r="X50" s="12"/>
      <c r="Y50" s="12"/>
      <c r="Z50" s="12"/>
      <c r="AA50" s="12"/>
      <c r="AB50" s="105"/>
      <c r="AC50" s="12"/>
      <c r="AD50" s="2">
        <f t="shared" si="0"/>
        <v>0</v>
      </c>
      <c r="AE50" s="148" t="e">
        <f t="shared" si="1"/>
        <v>#DIV/0!</v>
      </c>
    </row>
    <row r="51" spans="15:31" x14ac:dyDescent="0.25">
      <c r="O51" s="93">
        <v>1.01</v>
      </c>
      <c r="P51" s="93">
        <f t="shared" si="3"/>
        <v>62.266500000000001</v>
      </c>
      <c r="Q51" s="2"/>
      <c r="T51" s="12"/>
      <c r="U51" s="12"/>
      <c r="W51" s="143"/>
      <c r="X51" s="12"/>
      <c r="Y51" s="12"/>
      <c r="Z51" s="12"/>
      <c r="AA51" s="12"/>
      <c r="AB51" s="105"/>
      <c r="AC51" s="12"/>
      <c r="AD51" s="2">
        <f t="shared" si="0"/>
        <v>0</v>
      </c>
      <c r="AE51" s="148" t="e">
        <f t="shared" si="1"/>
        <v>#DIV/0!</v>
      </c>
    </row>
    <row r="52" spans="15:31" x14ac:dyDescent="0.25">
      <c r="O52" s="93">
        <v>1</v>
      </c>
      <c r="P52" s="93">
        <f t="shared" si="3"/>
        <v>61.65</v>
      </c>
      <c r="Q52" s="2"/>
      <c r="T52" s="12"/>
      <c r="U52" s="105"/>
      <c r="W52" s="143"/>
      <c r="X52" s="12"/>
      <c r="Y52" s="12"/>
      <c r="Z52" s="12"/>
      <c r="AA52" s="12"/>
      <c r="AB52" s="105"/>
      <c r="AC52" s="12"/>
      <c r="AD52" s="2">
        <f t="shared" si="0"/>
        <v>0</v>
      </c>
      <c r="AE52" s="148" t="e">
        <f t="shared" si="1"/>
        <v>#DIV/0!</v>
      </c>
    </row>
    <row r="53" spans="15:31" x14ac:dyDescent="0.25">
      <c r="O53" s="93">
        <v>0.99</v>
      </c>
      <c r="P53" s="93">
        <f t="shared" si="3"/>
        <v>61.033499999999997</v>
      </c>
      <c r="Q53" s="2"/>
      <c r="T53" s="12"/>
      <c r="U53" s="105"/>
      <c r="W53" s="143"/>
      <c r="X53" s="12"/>
      <c r="Y53" s="12"/>
      <c r="Z53" s="12"/>
      <c r="AA53" s="12"/>
      <c r="AB53" s="105"/>
      <c r="AC53" s="12"/>
      <c r="AD53" s="2">
        <f t="shared" si="0"/>
        <v>0</v>
      </c>
      <c r="AE53" s="148" t="e">
        <f t="shared" si="1"/>
        <v>#DIV/0!</v>
      </c>
    </row>
    <row r="54" spans="15:31" x14ac:dyDescent="0.25">
      <c r="O54" s="93">
        <v>0.98</v>
      </c>
      <c r="P54" s="93">
        <f t="shared" si="3"/>
        <v>60.416999999999994</v>
      </c>
      <c r="Q54" s="2"/>
      <c r="T54" s="12"/>
      <c r="U54" s="12"/>
      <c r="W54" s="143"/>
      <c r="X54" s="12"/>
      <c r="Y54" s="12"/>
      <c r="Z54" s="12"/>
      <c r="AA54" s="12"/>
      <c r="AB54" s="105"/>
      <c r="AC54" s="12"/>
      <c r="AD54" s="2">
        <f t="shared" si="0"/>
        <v>0</v>
      </c>
      <c r="AE54" s="148" t="e">
        <f t="shared" si="1"/>
        <v>#DIV/0!</v>
      </c>
    </row>
    <row r="55" spans="15:31" x14ac:dyDescent="0.25">
      <c r="O55" s="93">
        <v>0.97</v>
      </c>
      <c r="P55" s="93">
        <f t="shared" si="3"/>
        <v>59.8005</v>
      </c>
      <c r="T55" s="12"/>
      <c r="U55" s="12"/>
      <c r="W55" s="143"/>
      <c r="X55" s="12"/>
      <c r="Y55" s="12"/>
      <c r="Z55" s="12"/>
      <c r="AA55" s="12"/>
      <c r="AB55" s="105"/>
      <c r="AC55" s="12"/>
      <c r="AD55" s="2">
        <f t="shared" si="0"/>
        <v>0</v>
      </c>
      <c r="AE55" s="148" t="e">
        <f t="shared" si="1"/>
        <v>#DIV/0!</v>
      </c>
    </row>
    <row r="56" spans="15:31" x14ac:dyDescent="0.25">
      <c r="O56" s="93">
        <v>0.96</v>
      </c>
      <c r="P56" s="93">
        <f t="shared" si="3"/>
        <v>59.183999999999997</v>
      </c>
      <c r="T56" s="12"/>
      <c r="U56" s="12"/>
      <c r="W56" s="143"/>
      <c r="X56" s="12"/>
      <c r="Y56" s="12"/>
      <c r="Z56" s="12"/>
      <c r="AA56" s="12"/>
      <c r="AB56" s="105"/>
      <c r="AC56" s="12"/>
      <c r="AD56" s="2">
        <f t="shared" si="0"/>
        <v>0</v>
      </c>
      <c r="AE56" s="148" t="e">
        <f t="shared" si="1"/>
        <v>#DIV/0!</v>
      </c>
    </row>
    <row r="57" spans="15:31" x14ac:dyDescent="0.25">
      <c r="O57" s="93">
        <v>0.95</v>
      </c>
      <c r="P57" s="93">
        <f t="shared" si="3"/>
        <v>58.567499999999995</v>
      </c>
      <c r="T57" s="12"/>
      <c r="U57" s="12"/>
      <c r="W57" s="143"/>
      <c r="X57" s="12"/>
      <c r="Y57" s="12"/>
      <c r="Z57" s="12"/>
      <c r="AA57" s="12"/>
      <c r="AB57" s="105"/>
      <c r="AC57" s="12"/>
      <c r="AD57" s="2">
        <f t="shared" si="0"/>
        <v>0</v>
      </c>
      <c r="AE57" s="148" t="e">
        <f t="shared" si="1"/>
        <v>#DIV/0!</v>
      </c>
    </row>
    <row r="58" spans="15:31" x14ac:dyDescent="0.25">
      <c r="O58" s="93">
        <v>0.94</v>
      </c>
      <c r="P58" s="93">
        <f t="shared" si="3"/>
        <v>57.950999999999993</v>
      </c>
      <c r="W58" s="143"/>
      <c r="X58" s="12"/>
      <c r="Y58" s="12"/>
      <c r="Z58" s="12"/>
      <c r="AA58" s="12"/>
      <c r="AB58" s="105"/>
      <c r="AC58" s="12"/>
      <c r="AD58" s="2">
        <f t="shared" si="0"/>
        <v>0</v>
      </c>
      <c r="AE58" s="148" t="e">
        <f t="shared" si="1"/>
        <v>#DIV/0!</v>
      </c>
    </row>
    <row r="59" spans="15:31" x14ac:dyDescent="0.25">
      <c r="O59" s="93">
        <v>0.93</v>
      </c>
      <c r="P59" s="93">
        <f t="shared" si="3"/>
        <v>57.334499999999998</v>
      </c>
      <c r="W59" s="143"/>
      <c r="X59" s="12"/>
      <c r="Y59" s="12"/>
      <c r="Z59" s="12"/>
      <c r="AA59" s="12"/>
      <c r="AB59" s="105"/>
      <c r="AC59" s="12"/>
      <c r="AD59" s="2">
        <f t="shared" si="0"/>
        <v>0</v>
      </c>
      <c r="AE59" s="148" t="e">
        <f t="shared" si="1"/>
        <v>#DIV/0!</v>
      </c>
    </row>
    <row r="60" spans="15:31" x14ac:dyDescent="0.25">
      <c r="O60" s="93">
        <v>0.92</v>
      </c>
      <c r="P60" s="93">
        <f t="shared" si="3"/>
        <v>56.718000000000004</v>
      </c>
      <c r="W60" s="143"/>
      <c r="X60" s="12"/>
      <c r="Y60" s="12"/>
      <c r="Z60" s="12"/>
      <c r="AA60" s="12"/>
      <c r="AB60" s="105"/>
      <c r="AC60" s="12"/>
      <c r="AD60" s="2">
        <f t="shared" si="0"/>
        <v>0</v>
      </c>
      <c r="AE60" s="148" t="e">
        <f t="shared" si="1"/>
        <v>#DIV/0!</v>
      </c>
    </row>
    <row r="61" spans="15:31" x14ac:dyDescent="0.25">
      <c r="O61" s="93">
        <v>0.91</v>
      </c>
      <c r="P61" s="93">
        <f t="shared" si="3"/>
        <v>56.101500000000001</v>
      </c>
      <c r="W61" s="143"/>
      <c r="X61" s="12"/>
      <c r="Y61" s="12"/>
      <c r="Z61" s="12"/>
      <c r="AA61" s="12"/>
      <c r="AB61" s="105"/>
      <c r="AC61" s="12"/>
      <c r="AD61" s="2">
        <f t="shared" si="0"/>
        <v>0</v>
      </c>
      <c r="AE61" s="148" t="e">
        <f t="shared" si="1"/>
        <v>#DIV/0!</v>
      </c>
    </row>
    <row r="62" spans="15:31" x14ac:dyDescent="0.25">
      <c r="O62" s="93">
        <v>0.9</v>
      </c>
      <c r="P62" s="93">
        <f t="shared" si="3"/>
        <v>55.484999999999999</v>
      </c>
      <c r="W62" s="143"/>
      <c r="X62" s="12"/>
      <c r="Y62" s="12"/>
      <c r="Z62" s="12"/>
      <c r="AA62" s="12"/>
      <c r="AB62" s="105"/>
      <c r="AC62" s="12"/>
      <c r="AD62" s="2">
        <f t="shared" si="0"/>
        <v>0</v>
      </c>
      <c r="AE62" s="148" t="e">
        <f t="shared" si="1"/>
        <v>#DIV/0!</v>
      </c>
    </row>
    <row r="63" spans="15:31" x14ac:dyDescent="0.25">
      <c r="W63" s="143"/>
      <c r="X63" s="12"/>
      <c r="Y63" s="12"/>
      <c r="Z63" s="12"/>
      <c r="AA63" s="12"/>
      <c r="AB63" s="105"/>
      <c r="AC63" s="12"/>
      <c r="AD63" s="2">
        <f t="shared" si="0"/>
        <v>0</v>
      </c>
      <c r="AE63" s="148" t="e">
        <f t="shared" si="1"/>
        <v>#DIV/0!</v>
      </c>
    </row>
    <row r="64" spans="15:31" x14ac:dyDescent="0.25">
      <c r="W64" s="143"/>
      <c r="X64" s="12"/>
      <c r="Y64" s="12"/>
      <c r="Z64" s="12"/>
      <c r="AA64" s="12"/>
      <c r="AB64" s="105"/>
      <c r="AC64" s="12"/>
      <c r="AD64" s="2">
        <f t="shared" si="0"/>
        <v>0</v>
      </c>
      <c r="AE64" s="148" t="e">
        <f t="shared" si="1"/>
        <v>#DIV/0!</v>
      </c>
    </row>
    <row r="65" spans="23:31" x14ac:dyDescent="0.25">
      <c r="W65" s="143"/>
      <c r="X65" s="12"/>
      <c r="Y65" s="12"/>
      <c r="Z65" s="12"/>
      <c r="AA65" s="12"/>
      <c r="AB65" s="105"/>
      <c r="AC65" s="12"/>
      <c r="AD65" s="2">
        <f t="shared" si="0"/>
        <v>0</v>
      </c>
      <c r="AE65" s="148" t="e">
        <f t="shared" si="1"/>
        <v>#DIV/0!</v>
      </c>
    </row>
    <row r="66" spans="23:31" x14ac:dyDescent="0.25">
      <c r="W66" s="143"/>
      <c r="X66" s="12"/>
      <c r="Y66" s="12"/>
      <c r="Z66" s="12"/>
      <c r="AA66" s="12"/>
      <c r="AB66" s="105"/>
      <c r="AC66" s="12"/>
      <c r="AD66" s="2">
        <f t="shared" si="0"/>
        <v>0</v>
      </c>
      <c r="AE66" s="148" t="e">
        <f t="shared" si="1"/>
        <v>#DIV/0!</v>
      </c>
    </row>
    <row r="67" spans="23:31" x14ac:dyDescent="0.25">
      <c r="W67" s="143"/>
      <c r="X67" s="12"/>
      <c r="Y67" s="12"/>
      <c r="Z67" s="12"/>
      <c r="AA67" s="12"/>
      <c r="AB67" s="105"/>
      <c r="AC67" s="12"/>
      <c r="AD67" s="2">
        <f t="shared" ref="AD67:AD69" si="4">Y67-Z67</f>
        <v>0</v>
      </c>
      <c r="AE67" s="148" t="e">
        <f t="shared" ref="AE67:AE69" si="5">AC67/AC68-1</f>
        <v>#DIV/0!</v>
      </c>
    </row>
    <row r="68" spans="23:31" x14ac:dyDescent="0.25">
      <c r="W68" s="143"/>
      <c r="X68" s="12"/>
      <c r="Y68" s="12"/>
      <c r="Z68" s="12"/>
      <c r="AA68" s="12"/>
      <c r="AB68" s="105"/>
      <c r="AC68" s="12"/>
      <c r="AD68" s="2">
        <f t="shared" si="4"/>
        <v>0</v>
      </c>
      <c r="AE68" s="148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1">
    <mergeCell ref="O41:P41"/>
  </mergeCells>
  <conditionalFormatting sqref="Q7">
    <cfRule type="expression" dxfId="65" priority="9">
      <formula>Q7&gt;0</formula>
    </cfRule>
    <cfRule type="expression" dxfId="64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63" priority="3">
      <formula>F13&gt;0</formula>
    </cfRule>
    <cfRule type="expression" dxfId="62" priority="4">
      <formula>F13&lt;0</formula>
    </cfRule>
  </conditionalFormatting>
  <conditionalFormatting sqref="H13:H16">
    <cfRule type="expression" dxfId="61" priority="1">
      <formula>H13&gt;0</formula>
    </cfRule>
    <cfRule type="expression" dxfId="6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56</v>
      </c>
      <c r="B2" s="426">
        <v>42220</v>
      </c>
      <c r="C2" s="7">
        <v>40</v>
      </c>
      <c r="D2" s="47">
        <v>31.78</v>
      </c>
      <c r="E2" s="47"/>
      <c r="F2" s="47">
        <f>C2*D2</f>
        <v>1271.2</v>
      </c>
      <c r="G2" s="1">
        <v>42235</v>
      </c>
      <c r="H2" s="7">
        <v>100</v>
      </c>
      <c r="I2" s="4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73">
        <v>42298</v>
      </c>
      <c r="U2" t="s">
        <v>145</v>
      </c>
      <c r="W2" s="143">
        <v>42493</v>
      </c>
      <c r="X2" s="12">
        <v>31.57</v>
      </c>
      <c r="Y2" s="12">
        <v>31.6</v>
      </c>
      <c r="Z2" s="12">
        <v>30.67</v>
      </c>
      <c r="AA2" s="12">
        <v>31.25</v>
      </c>
      <c r="AB2" s="105">
        <v>15025900</v>
      </c>
      <c r="AC2" s="12">
        <v>31.25</v>
      </c>
      <c r="AD2" s="2">
        <f>Y2-Z2</f>
        <v>0.92999999999999972</v>
      </c>
      <c r="AE2" s="148">
        <f>AC2/AC3-1</f>
        <v>-1.5748031496062964E-2</v>
      </c>
    </row>
    <row r="3" spans="1:31" x14ac:dyDescent="0.25">
      <c r="A3" s="26" t="s">
        <v>71</v>
      </c>
      <c r="B3" s="426"/>
      <c r="C3" s="7">
        <v>60</v>
      </c>
      <c r="D3" s="47">
        <v>31.78</v>
      </c>
      <c r="E3" s="47"/>
      <c r="F3" s="4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31.25</v>
      </c>
      <c r="T3" t="s">
        <v>86</v>
      </c>
      <c r="W3" s="143">
        <v>42492</v>
      </c>
      <c r="X3" s="12">
        <v>32.049999999999997</v>
      </c>
      <c r="Y3" s="12">
        <v>32.119999999999997</v>
      </c>
      <c r="Z3" s="12">
        <v>31.73</v>
      </c>
      <c r="AA3" s="12">
        <v>31.75</v>
      </c>
      <c r="AB3" s="105">
        <v>8959900</v>
      </c>
      <c r="AC3" s="12">
        <v>31.75</v>
      </c>
      <c r="AD3" s="2">
        <f t="shared" ref="AD3:AD66" si="0">Y3-Z3</f>
        <v>0.38999999999999702</v>
      </c>
      <c r="AE3" s="148">
        <f t="shared" ref="AE3:AE66" si="1">AC3/AC4-1</f>
        <v>-1.5723270440252124E-3</v>
      </c>
    </row>
    <row r="4" spans="1:31" x14ac:dyDescent="0.25">
      <c r="B4" s="1">
        <v>42221</v>
      </c>
      <c r="C4" s="7">
        <v>10</v>
      </c>
      <c r="D4" s="47">
        <v>31.45</v>
      </c>
      <c r="E4" s="47"/>
      <c r="F4" s="47">
        <f>C4*D4</f>
        <v>314.5</v>
      </c>
      <c r="O4" s="13" t="s">
        <v>66</v>
      </c>
      <c r="Q4" s="59">
        <v>31.25</v>
      </c>
      <c r="W4" s="143">
        <v>42489</v>
      </c>
      <c r="X4" s="12">
        <v>32.35</v>
      </c>
      <c r="Y4" s="12">
        <v>32.35</v>
      </c>
      <c r="Z4" s="12">
        <v>31.52</v>
      </c>
      <c r="AA4" s="12">
        <v>31.8</v>
      </c>
      <c r="AB4" s="105">
        <v>12516900</v>
      </c>
      <c r="AC4" s="12">
        <v>31.8</v>
      </c>
      <c r="AD4" s="2">
        <f t="shared" si="0"/>
        <v>0.83000000000000185</v>
      </c>
      <c r="AE4" s="148">
        <f t="shared" si="1"/>
        <v>-1.9728729963008562E-2</v>
      </c>
    </row>
    <row r="5" spans="1:31" x14ac:dyDescent="0.25">
      <c r="B5" s="1">
        <v>42233</v>
      </c>
      <c r="C5" s="7">
        <v>30</v>
      </c>
      <c r="D5" s="47">
        <v>29.9</v>
      </c>
      <c r="E5" s="47"/>
      <c r="F5" s="47">
        <f>C5*D5</f>
        <v>897</v>
      </c>
      <c r="O5" s="13" t="s">
        <v>67</v>
      </c>
      <c r="Q5" s="3">
        <f>Q4*Q2</f>
        <v>0</v>
      </c>
      <c r="W5" s="143">
        <v>42488</v>
      </c>
      <c r="X5" s="12">
        <v>31.97</v>
      </c>
      <c r="Y5" s="12">
        <v>32.729999999999997</v>
      </c>
      <c r="Z5" s="12">
        <v>31.73</v>
      </c>
      <c r="AA5" s="12">
        <v>32.44</v>
      </c>
      <c r="AB5" s="105">
        <v>13347900</v>
      </c>
      <c r="AC5" s="12">
        <v>32.44</v>
      </c>
      <c r="AD5" s="2">
        <f t="shared" si="0"/>
        <v>0.99999999999999645</v>
      </c>
      <c r="AE5" s="148">
        <f t="shared" si="1"/>
        <v>8.7064676616914749E-3</v>
      </c>
    </row>
    <row r="6" spans="1:31" x14ac:dyDescent="0.25">
      <c r="O6" s="13" t="s">
        <v>64</v>
      </c>
      <c r="Q6" s="2">
        <f>Q3*Q2</f>
        <v>0</v>
      </c>
      <c r="W6" s="143">
        <v>42487</v>
      </c>
      <c r="X6" s="12">
        <v>32.18</v>
      </c>
      <c r="Y6" s="12">
        <v>32.29</v>
      </c>
      <c r="Z6" s="12">
        <v>31.99</v>
      </c>
      <c r="AA6" s="12">
        <v>32.159999999999997</v>
      </c>
      <c r="AB6" s="105">
        <v>6655100</v>
      </c>
      <c r="AC6" s="12">
        <v>32.159999999999997</v>
      </c>
      <c r="AD6" s="2">
        <f t="shared" si="0"/>
        <v>0.30000000000000071</v>
      </c>
      <c r="AE6" s="148">
        <f t="shared" si="1"/>
        <v>-9.3196644920789939E-4</v>
      </c>
    </row>
    <row r="7" spans="1:31" ht="15.75" x14ac:dyDescent="0.25">
      <c r="O7" s="13" t="s">
        <v>65</v>
      </c>
      <c r="Q7" s="2">
        <f>IF(Q2=0, K9+M9-F9,Q5-Q6)</f>
        <v>36.819999999999709</v>
      </c>
      <c r="R7" s="215"/>
      <c r="W7" s="143">
        <v>42486</v>
      </c>
      <c r="X7" s="12">
        <v>32</v>
      </c>
      <c r="Y7" s="12">
        <v>32.299999999999997</v>
      </c>
      <c r="Z7" s="12">
        <v>31.93</v>
      </c>
      <c r="AA7" s="12">
        <v>32.19</v>
      </c>
      <c r="AB7" s="105">
        <v>8698900</v>
      </c>
      <c r="AC7" s="12">
        <v>32.19</v>
      </c>
      <c r="AD7" s="2">
        <f t="shared" si="0"/>
        <v>0.36999999999999744</v>
      </c>
      <c r="AE7" s="148">
        <f t="shared" si="1"/>
        <v>7.5117370892017199E-3</v>
      </c>
    </row>
    <row r="8" spans="1:31" x14ac:dyDescent="0.25">
      <c r="O8" s="13" t="s">
        <v>90</v>
      </c>
      <c r="Q8" s="148">
        <f>(Q4-Q3)/Q3</f>
        <v>0</v>
      </c>
      <c r="W8" s="143">
        <v>42485</v>
      </c>
      <c r="X8" s="12">
        <v>32.090000000000003</v>
      </c>
      <c r="Y8" s="12">
        <v>32.11</v>
      </c>
      <c r="Z8" s="12">
        <v>31.6</v>
      </c>
      <c r="AA8" s="12">
        <v>31.95</v>
      </c>
      <c r="AB8" s="105">
        <v>10604800</v>
      </c>
      <c r="AC8" s="12">
        <v>31.95</v>
      </c>
      <c r="AD8" s="2">
        <f t="shared" si="0"/>
        <v>0.50999999999999801</v>
      </c>
      <c r="AE8" s="148">
        <f t="shared" si="1"/>
        <v>-7.1472964574269549E-3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43">
        <v>42482</v>
      </c>
      <c r="X9" s="12">
        <v>32.659999999999997</v>
      </c>
      <c r="Y9" s="12">
        <v>32.79</v>
      </c>
      <c r="Z9" s="12">
        <v>32.119999999999997</v>
      </c>
      <c r="AA9" s="12">
        <v>32.18</v>
      </c>
      <c r="AB9" s="105">
        <v>13824500</v>
      </c>
      <c r="AC9" s="12">
        <v>32.18</v>
      </c>
      <c r="AD9" s="2">
        <f t="shared" si="0"/>
        <v>0.67000000000000171</v>
      </c>
      <c r="AE9" s="148">
        <f t="shared" si="1"/>
        <v>-1.4696876913655732E-2</v>
      </c>
    </row>
    <row r="10" spans="1:31" x14ac:dyDescent="0.25">
      <c r="W10" s="143">
        <v>42481</v>
      </c>
      <c r="X10" s="12">
        <v>33.18</v>
      </c>
      <c r="Y10" s="12">
        <v>33.409999999999997</v>
      </c>
      <c r="Z10" s="12">
        <v>32.47</v>
      </c>
      <c r="AA10" s="12">
        <v>32.659999999999997</v>
      </c>
      <c r="AB10" s="105">
        <v>22792300</v>
      </c>
      <c r="AC10" s="12">
        <v>32.659999999999997</v>
      </c>
      <c r="AD10" s="2">
        <f t="shared" si="0"/>
        <v>0.93999999999999773</v>
      </c>
      <c r="AE10" s="148">
        <f t="shared" si="1"/>
        <v>1.4600807704255869E-2</v>
      </c>
    </row>
    <row r="11" spans="1:31" x14ac:dyDescent="0.25">
      <c r="W11" s="143">
        <v>42480</v>
      </c>
      <c r="X11" s="12">
        <v>32</v>
      </c>
      <c r="Y11" s="12">
        <v>32.409999999999997</v>
      </c>
      <c r="Z11" s="12">
        <v>32</v>
      </c>
      <c r="AA11" s="12">
        <v>32.19</v>
      </c>
      <c r="AB11" s="105">
        <v>12911500</v>
      </c>
      <c r="AC11" s="12">
        <v>32.19</v>
      </c>
      <c r="AD11" s="2">
        <f t="shared" si="0"/>
        <v>0.40999999999999659</v>
      </c>
      <c r="AE11" s="148">
        <f t="shared" si="1"/>
        <v>6.8814513606505479E-3</v>
      </c>
    </row>
    <row r="12" spans="1:31" x14ac:dyDescent="0.25">
      <c r="B12" s="209" t="s">
        <v>116</v>
      </c>
      <c r="C12" s="209" t="s">
        <v>159</v>
      </c>
      <c r="D12" s="210" t="s">
        <v>158</v>
      </c>
      <c r="E12" s="212" t="s">
        <v>160</v>
      </c>
      <c r="F12" s="212" t="s">
        <v>65</v>
      </c>
      <c r="G12" s="250" t="s">
        <v>164</v>
      </c>
      <c r="H12" s="250" t="s">
        <v>90</v>
      </c>
      <c r="I12" s="250" t="s">
        <v>170</v>
      </c>
      <c r="W12" s="143">
        <v>42479</v>
      </c>
      <c r="X12" s="12">
        <v>31.65</v>
      </c>
      <c r="Y12" s="12">
        <v>32.159999999999997</v>
      </c>
      <c r="Z12" s="12">
        <v>31.61</v>
      </c>
      <c r="AA12" s="12">
        <v>31.97</v>
      </c>
      <c r="AB12" s="105">
        <v>14408300</v>
      </c>
      <c r="AC12" s="12">
        <v>31.97</v>
      </c>
      <c r="AD12" s="2">
        <f t="shared" si="0"/>
        <v>0.54999999999999716</v>
      </c>
      <c r="AE12" s="148">
        <f t="shared" si="1"/>
        <v>2.1079527307569457E-2</v>
      </c>
    </row>
    <row r="13" spans="1:31" x14ac:dyDescent="0.25">
      <c r="B13" s="211"/>
      <c r="C13" s="12"/>
      <c r="D13" s="43"/>
      <c r="E13" s="43"/>
      <c r="F13" s="43"/>
      <c r="G13" s="43"/>
      <c r="H13" s="257"/>
      <c r="I13" s="43"/>
      <c r="W13" s="143">
        <v>42478</v>
      </c>
      <c r="X13" s="12">
        <v>30.76</v>
      </c>
      <c r="Y13" s="12">
        <v>31.37</v>
      </c>
      <c r="Z13" s="12">
        <v>30.61</v>
      </c>
      <c r="AA13" s="12">
        <v>31.31</v>
      </c>
      <c r="AB13" s="105">
        <v>15745300</v>
      </c>
      <c r="AC13" s="12">
        <v>31.31</v>
      </c>
      <c r="AD13" s="2">
        <f t="shared" si="0"/>
        <v>0.76000000000000156</v>
      </c>
      <c r="AE13" s="148">
        <f t="shared" si="1"/>
        <v>2.4541884816754012E-2</v>
      </c>
    </row>
    <row r="14" spans="1:31" x14ac:dyDescent="0.25">
      <c r="B14" s="211"/>
      <c r="C14" s="12"/>
      <c r="D14" s="43"/>
      <c r="E14" s="43"/>
      <c r="F14" s="43"/>
      <c r="G14" s="43"/>
      <c r="H14" s="257"/>
      <c r="I14" s="43"/>
      <c r="W14" s="143">
        <v>42475</v>
      </c>
      <c r="X14" s="12">
        <v>30.68</v>
      </c>
      <c r="Y14" s="12">
        <v>30.85</v>
      </c>
      <c r="Z14" s="12">
        <v>30.41</v>
      </c>
      <c r="AA14" s="12">
        <v>30.56</v>
      </c>
      <c r="AB14" s="105">
        <v>8261200</v>
      </c>
      <c r="AC14" s="12">
        <v>30.56</v>
      </c>
      <c r="AD14" s="2">
        <f t="shared" si="0"/>
        <v>0.44000000000000128</v>
      </c>
      <c r="AE14" s="148">
        <f t="shared" si="1"/>
        <v>-5.2083333333333703E-3</v>
      </c>
    </row>
    <row r="15" spans="1:31" x14ac:dyDescent="0.25">
      <c r="B15" s="211"/>
      <c r="C15" s="12"/>
      <c r="D15" s="43"/>
      <c r="E15" s="43"/>
      <c r="F15" s="43"/>
      <c r="G15" s="43"/>
      <c r="H15" s="257"/>
      <c r="I15" s="43"/>
      <c r="W15" s="143">
        <v>42474</v>
      </c>
      <c r="X15" s="12">
        <v>30.84</v>
      </c>
      <c r="Y15" s="12">
        <v>31.05</v>
      </c>
      <c r="Z15" s="12">
        <v>30.64</v>
      </c>
      <c r="AA15" s="12">
        <v>30.72</v>
      </c>
      <c r="AB15" s="105">
        <v>8218800</v>
      </c>
      <c r="AC15" s="12">
        <v>30.72</v>
      </c>
      <c r="AD15" s="2">
        <f t="shared" si="0"/>
        <v>0.41000000000000014</v>
      </c>
      <c r="AE15" s="148">
        <f t="shared" si="1"/>
        <v>-1.9493177387914784E-3</v>
      </c>
    </row>
    <row r="16" spans="1:31" x14ac:dyDescent="0.25">
      <c r="B16" s="211"/>
      <c r="C16" s="12"/>
      <c r="D16" s="43"/>
      <c r="E16" s="43"/>
      <c r="F16" s="43"/>
      <c r="G16" s="43"/>
      <c r="H16" s="257"/>
      <c r="I16" s="43"/>
      <c r="W16" s="143">
        <v>42473</v>
      </c>
      <c r="X16" s="12">
        <v>30.01</v>
      </c>
      <c r="Y16" s="12">
        <v>30.87</v>
      </c>
      <c r="Z16" s="12">
        <v>29.94</v>
      </c>
      <c r="AA16" s="12">
        <v>30.78</v>
      </c>
      <c r="AB16" s="105">
        <v>11076800</v>
      </c>
      <c r="AC16" s="12">
        <v>30.78</v>
      </c>
      <c r="AD16" s="2">
        <f t="shared" si="0"/>
        <v>0.92999999999999972</v>
      </c>
      <c r="AE16" s="148">
        <f t="shared" si="1"/>
        <v>3.6014809828340599E-2</v>
      </c>
    </row>
    <row r="17" spans="2:31" x14ac:dyDescent="0.25">
      <c r="B17" s="211"/>
      <c r="C17" s="12"/>
      <c r="D17" s="43"/>
      <c r="E17" s="43"/>
      <c r="F17" s="43"/>
      <c r="G17" s="43"/>
      <c r="H17" s="257"/>
      <c r="I17" s="43"/>
      <c r="W17" s="143">
        <v>42472</v>
      </c>
      <c r="X17" s="12">
        <v>29.56</v>
      </c>
      <c r="Y17" s="12">
        <v>29.77</v>
      </c>
      <c r="Z17" s="12">
        <v>29.27</v>
      </c>
      <c r="AA17" s="12">
        <v>29.71</v>
      </c>
      <c r="AB17" s="105">
        <v>11214500</v>
      </c>
      <c r="AC17" s="12">
        <v>29.71</v>
      </c>
      <c r="AD17" s="2">
        <f t="shared" si="0"/>
        <v>0.5</v>
      </c>
      <c r="AE17" s="148">
        <f t="shared" si="1"/>
        <v>6.0954961056551848E-3</v>
      </c>
    </row>
    <row r="18" spans="2:31" x14ac:dyDescent="0.25">
      <c r="W18" s="143">
        <v>42471</v>
      </c>
      <c r="X18" s="12">
        <v>29.49</v>
      </c>
      <c r="Y18" s="12">
        <v>30.04</v>
      </c>
      <c r="Z18" s="12">
        <v>29.48</v>
      </c>
      <c r="AA18" s="12">
        <v>29.53</v>
      </c>
      <c r="AB18" s="105">
        <v>8882900</v>
      </c>
      <c r="AC18" s="12">
        <v>29.53</v>
      </c>
      <c r="AD18" s="2">
        <f t="shared" si="0"/>
        <v>0.55999999999999872</v>
      </c>
      <c r="AE18" s="148">
        <f t="shared" si="1"/>
        <v>5.4477357848143892E-3</v>
      </c>
    </row>
    <row r="19" spans="2:31" x14ac:dyDescent="0.25">
      <c r="W19" s="143">
        <v>42468</v>
      </c>
      <c r="X19" s="12">
        <v>29.67</v>
      </c>
      <c r="Y19" s="12">
        <v>29.76</v>
      </c>
      <c r="Z19" s="12">
        <v>29.23</v>
      </c>
      <c r="AA19" s="12">
        <v>29.37</v>
      </c>
      <c r="AB19" s="105">
        <v>8843500</v>
      </c>
      <c r="AC19" s="12">
        <v>29.37</v>
      </c>
      <c r="AD19" s="2">
        <f t="shared" si="0"/>
        <v>0.53000000000000114</v>
      </c>
      <c r="AE19" s="148">
        <f t="shared" si="1"/>
        <v>-1.6995241332427025E-3</v>
      </c>
    </row>
    <row r="20" spans="2:31" x14ac:dyDescent="0.25">
      <c r="W20" s="143">
        <v>42467</v>
      </c>
      <c r="X20" s="12">
        <v>29.85</v>
      </c>
      <c r="Y20" s="12">
        <v>29.95</v>
      </c>
      <c r="Z20" s="12">
        <v>29.18</v>
      </c>
      <c r="AA20" s="12">
        <v>29.42</v>
      </c>
      <c r="AB20" s="105">
        <v>12865600</v>
      </c>
      <c r="AC20" s="12">
        <v>29.42</v>
      </c>
      <c r="AD20" s="2">
        <f t="shared" si="0"/>
        <v>0.76999999999999957</v>
      </c>
      <c r="AE20" s="148">
        <f t="shared" si="1"/>
        <v>-1.7368069472277869E-2</v>
      </c>
    </row>
    <row r="21" spans="2:31" x14ac:dyDescent="0.25">
      <c r="W21" s="143">
        <v>42466</v>
      </c>
      <c r="X21" s="12">
        <v>29.66</v>
      </c>
      <c r="Y21" s="12">
        <v>29.95</v>
      </c>
      <c r="Z21" s="12">
        <v>29.3</v>
      </c>
      <c r="AA21" s="12">
        <v>29.94</v>
      </c>
      <c r="AB21" s="105">
        <v>9620300</v>
      </c>
      <c r="AC21" s="12">
        <v>29.94</v>
      </c>
      <c r="AD21" s="2">
        <f t="shared" si="0"/>
        <v>0.64999999999999858</v>
      </c>
      <c r="AE21" s="148">
        <f t="shared" si="1"/>
        <v>1.1486486486486536E-2</v>
      </c>
    </row>
    <row r="22" spans="2:31" x14ac:dyDescent="0.25">
      <c r="W22" s="143">
        <v>42465</v>
      </c>
      <c r="X22" s="12">
        <v>29.67</v>
      </c>
      <c r="Y22" s="12">
        <v>29.73</v>
      </c>
      <c r="Z22" s="12">
        <v>29.35</v>
      </c>
      <c r="AA22" s="12">
        <v>29.6</v>
      </c>
      <c r="AB22" s="105">
        <v>9101900</v>
      </c>
      <c r="AC22" s="12">
        <v>29.6</v>
      </c>
      <c r="AD22" s="2">
        <f t="shared" si="0"/>
        <v>0.37999999999999901</v>
      </c>
      <c r="AE22" s="148">
        <f t="shared" si="1"/>
        <v>-1.0033444816053394E-2</v>
      </c>
    </row>
    <row r="23" spans="2:31" x14ac:dyDescent="0.25">
      <c r="W23" s="143">
        <v>42464</v>
      </c>
      <c r="X23" s="12">
        <v>30.4</v>
      </c>
      <c r="Y23" s="12">
        <v>30.48</v>
      </c>
      <c r="Z23" s="12">
        <v>29.75</v>
      </c>
      <c r="AA23" s="12">
        <v>29.9</v>
      </c>
      <c r="AB23" s="105">
        <v>12167300</v>
      </c>
      <c r="AC23" s="12">
        <v>29.9</v>
      </c>
      <c r="AD23" s="2">
        <f t="shared" si="0"/>
        <v>0.73000000000000043</v>
      </c>
      <c r="AE23" s="148">
        <f t="shared" si="1"/>
        <v>-1.8706924844108963E-2</v>
      </c>
    </row>
    <row r="24" spans="2:31" x14ac:dyDescent="0.25">
      <c r="W24" s="143">
        <v>42461</v>
      </c>
      <c r="X24" s="12">
        <v>31.18</v>
      </c>
      <c r="Y24" s="12">
        <v>31.2</v>
      </c>
      <c r="Z24" s="12">
        <v>30.32</v>
      </c>
      <c r="AA24" s="12">
        <v>30.47</v>
      </c>
      <c r="AB24" s="105">
        <v>17421700</v>
      </c>
      <c r="AC24" s="12">
        <v>30.47</v>
      </c>
      <c r="AD24" s="2">
        <f t="shared" si="0"/>
        <v>0.87999999999999901</v>
      </c>
      <c r="AE24" s="148">
        <f t="shared" si="1"/>
        <v>-3.0544066178810114E-2</v>
      </c>
    </row>
    <row r="25" spans="2:31" x14ac:dyDescent="0.25">
      <c r="W25" s="143">
        <v>42460</v>
      </c>
      <c r="X25" s="12">
        <v>31.01</v>
      </c>
      <c r="Y25" s="12">
        <v>31.59</v>
      </c>
      <c r="Z25" s="12">
        <v>31</v>
      </c>
      <c r="AA25" s="12">
        <v>31.43</v>
      </c>
      <c r="AB25" s="105">
        <v>10209000</v>
      </c>
      <c r="AC25" s="12">
        <v>31.43</v>
      </c>
      <c r="AD25" s="2">
        <f t="shared" si="0"/>
        <v>0.58999999999999986</v>
      </c>
      <c r="AE25" s="148">
        <f t="shared" si="1"/>
        <v>1.4198128428525303E-2</v>
      </c>
    </row>
    <row r="26" spans="2:31" x14ac:dyDescent="0.25">
      <c r="W26" s="143">
        <v>42459</v>
      </c>
      <c r="X26" s="12">
        <v>31.44</v>
      </c>
      <c r="Y26" s="12">
        <v>31.67</v>
      </c>
      <c r="Z26" s="12">
        <v>30.96</v>
      </c>
      <c r="AA26" s="12">
        <v>30.99</v>
      </c>
      <c r="AB26" s="105">
        <v>13377600</v>
      </c>
      <c r="AC26" s="12">
        <v>30.99</v>
      </c>
      <c r="AD26" s="2">
        <f t="shared" si="0"/>
        <v>0.71000000000000085</v>
      </c>
      <c r="AE26" s="148">
        <f t="shared" si="1"/>
        <v>-6.412311638345769E-3</v>
      </c>
    </row>
    <row r="27" spans="2:31" x14ac:dyDescent="0.25">
      <c r="W27" s="143">
        <v>42458</v>
      </c>
      <c r="X27" s="12">
        <v>31.04</v>
      </c>
      <c r="Y27" s="12">
        <v>31.28</v>
      </c>
      <c r="Z27" s="12">
        <v>30.58</v>
      </c>
      <c r="AA27" s="12">
        <v>31.19</v>
      </c>
      <c r="AB27" s="105">
        <v>13667800</v>
      </c>
      <c r="AC27" s="12">
        <v>31.19</v>
      </c>
      <c r="AD27" s="2">
        <f t="shared" si="0"/>
        <v>0.70000000000000284</v>
      </c>
      <c r="AE27" s="148">
        <f t="shared" si="1"/>
        <v>5.4803352675694139E-3</v>
      </c>
    </row>
    <row r="28" spans="2:31" x14ac:dyDescent="0.25">
      <c r="W28" s="143">
        <v>42457</v>
      </c>
      <c r="X28" s="12">
        <v>31.13</v>
      </c>
      <c r="Y28" s="12">
        <v>31.25</v>
      </c>
      <c r="Z28" s="12">
        <v>30.94</v>
      </c>
      <c r="AA28" s="12">
        <v>31.02</v>
      </c>
      <c r="AB28" s="105">
        <v>6109400</v>
      </c>
      <c r="AC28" s="12">
        <v>31.02</v>
      </c>
      <c r="AD28" s="2">
        <f t="shared" si="0"/>
        <v>0.30999999999999872</v>
      </c>
      <c r="AE28" s="148">
        <f t="shared" si="1"/>
        <v>1.9379844961240345E-3</v>
      </c>
    </row>
    <row r="29" spans="2:31" x14ac:dyDescent="0.25">
      <c r="W29" s="143">
        <v>42453</v>
      </c>
      <c r="X29" s="12">
        <v>30.88</v>
      </c>
      <c r="Y29" s="12">
        <v>30.97</v>
      </c>
      <c r="Z29" s="12">
        <v>30.39</v>
      </c>
      <c r="AA29" s="12">
        <v>30.96</v>
      </c>
      <c r="AB29" s="105">
        <v>12041000</v>
      </c>
      <c r="AC29" s="12">
        <v>30.96</v>
      </c>
      <c r="AD29" s="2">
        <f t="shared" si="0"/>
        <v>0.57999999999999829</v>
      </c>
      <c r="AE29" s="148">
        <f t="shared" si="1"/>
        <v>-1.1178537208559547E-2</v>
      </c>
    </row>
    <row r="30" spans="2:31" x14ac:dyDescent="0.25">
      <c r="W30" s="143">
        <v>42452</v>
      </c>
      <c r="X30" s="12">
        <v>31.92</v>
      </c>
      <c r="Y30" s="12">
        <v>31.93</v>
      </c>
      <c r="Z30" s="12">
        <v>31.17</v>
      </c>
      <c r="AA30" s="12">
        <v>31.31</v>
      </c>
      <c r="AB30" s="105">
        <v>9107100</v>
      </c>
      <c r="AC30" s="12">
        <v>31.31</v>
      </c>
      <c r="AD30" s="2">
        <f t="shared" si="0"/>
        <v>0.75999999999999801</v>
      </c>
      <c r="AE30" s="148">
        <f t="shared" si="1"/>
        <v>-1.849529780564263E-2</v>
      </c>
    </row>
    <row r="31" spans="2:31" x14ac:dyDescent="0.25">
      <c r="W31" s="143">
        <v>42451</v>
      </c>
      <c r="X31" s="12">
        <v>32.08</v>
      </c>
      <c r="Y31" s="12">
        <v>32.21</v>
      </c>
      <c r="Z31" s="12">
        <v>31.76</v>
      </c>
      <c r="AA31" s="12">
        <v>31.9</v>
      </c>
      <c r="AB31" s="105">
        <v>8195600</v>
      </c>
      <c r="AC31" s="12">
        <v>31.9</v>
      </c>
      <c r="AD31" s="2">
        <f t="shared" si="0"/>
        <v>0.44999999999999929</v>
      </c>
      <c r="AE31" s="148">
        <f t="shared" si="1"/>
        <v>-5.610972568578565E-3</v>
      </c>
    </row>
    <row r="32" spans="2:31" x14ac:dyDescent="0.25">
      <c r="W32" s="143">
        <v>42450</v>
      </c>
      <c r="X32" s="12">
        <v>32.11</v>
      </c>
      <c r="Y32" s="12">
        <v>32.19</v>
      </c>
      <c r="Z32" s="12">
        <v>31.75</v>
      </c>
      <c r="AA32" s="12">
        <v>32.08</v>
      </c>
      <c r="AB32" s="105">
        <v>7397300</v>
      </c>
      <c r="AC32" s="12">
        <v>32.08</v>
      </c>
      <c r="AD32" s="2">
        <f t="shared" si="0"/>
        <v>0.43999999999999773</v>
      </c>
      <c r="AE32" s="148">
        <f t="shared" si="1"/>
        <v>3.754693366708306E-3</v>
      </c>
    </row>
    <row r="33" spans="4:31" x14ac:dyDescent="0.25">
      <c r="W33" s="143">
        <v>42447</v>
      </c>
      <c r="X33" s="12">
        <v>32.08</v>
      </c>
      <c r="Y33" s="12">
        <v>32.380000000000003</v>
      </c>
      <c r="Z33" s="12">
        <v>31.91</v>
      </c>
      <c r="AA33" s="12">
        <v>31.96</v>
      </c>
      <c r="AB33" s="105">
        <v>15431600</v>
      </c>
      <c r="AC33" s="12">
        <v>31.96</v>
      </c>
      <c r="AD33" s="2">
        <f t="shared" si="0"/>
        <v>0.47000000000000242</v>
      </c>
      <c r="AE33" s="148">
        <f t="shared" si="1"/>
        <v>0</v>
      </c>
    </row>
    <row r="34" spans="4:31" x14ac:dyDescent="0.25">
      <c r="W34" s="143">
        <v>42446</v>
      </c>
      <c r="X34" s="12">
        <v>31.73</v>
      </c>
      <c r="Y34" s="12">
        <v>32.1</v>
      </c>
      <c r="Z34" s="12">
        <v>31.64</v>
      </c>
      <c r="AA34" s="12">
        <v>31.96</v>
      </c>
      <c r="AB34" s="105">
        <v>11295900</v>
      </c>
      <c r="AC34" s="12">
        <v>31.96</v>
      </c>
      <c r="AD34" s="2">
        <f t="shared" si="0"/>
        <v>0.46000000000000085</v>
      </c>
      <c r="AE34" s="148">
        <f t="shared" si="1"/>
        <v>8.520037866834862E-3</v>
      </c>
    </row>
    <row r="35" spans="4:31" x14ac:dyDescent="0.25">
      <c r="W35" s="143">
        <v>42445</v>
      </c>
      <c r="X35" s="12">
        <v>30.83</v>
      </c>
      <c r="Y35" s="12">
        <v>31.76</v>
      </c>
      <c r="Z35" s="12">
        <v>30.83</v>
      </c>
      <c r="AA35" s="12">
        <v>31.69</v>
      </c>
      <c r="AB35" s="105">
        <v>9991900</v>
      </c>
      <c r="AC35" s="12">
        <v>31.69</v>
      </c>
      <c r="AD35" s="2">
        <f t="shared" si="0"/>
        <v>0.93000000000000327</v>
      </c>
      <c r="AE35" s="148">
        <f t="shared" si="1"/>
        <v>2.0611916264090091E-2</v>
      </c>
    </row>
    <row r="36" spans="4:31" x14ac:dyDescent="0.25">
      <c r="W36" s="143">
        <v>42444</v>
      </c>
      <c r="X36" s="12">
        <v>30.86</v>
      </c>
      <c r="Y36" s="12">
        <v>31.08</v>
      </c>
      <c r="Z36" s="12">
        <v>30.44</v>
      </c>
      <c r="AA36" s="12">
        <v>31.05</v>
      </c>
      <c r="AB36" s="105">
        <v>8983200</v>
      </c>
      <c r="AC36" s="12">
        <v>31.05</v>
      </c>
      <c r="AD36" s="2">
        <f t="shared" si="0"/>
        <v>0.63999999999999702</v>
      </c>
      <c r="AE36" s="148">
        <f t="shared" si="1"/>
        <v>-4.1693393200769036E-3</v>
      </c>
    </row>
    <row r="37" spans="4:31" x14ac:dyDescent="0.25">
      <c r="W37" s="143">
        <v>42443</v>
      </c>
      <c r="X37" s="12">
        <v>31.18</v>
      </c>
      <c r="Y37" s="12">
        <v>31.39</v>
      </c>
      <c r="Z37" s="12">
        <v>30.9</v>
      </c>
      <c r="AA37" s="12">
        <v>31.18</v>
      </c>
      <c r="AB37" s="105">
        <v>9353100</v>
      </c>
      <c r="AC37" s="12">
        <v>31.18</v>
      </c>
      <c r="AD37" s="2">
        <f t="shared" si="0"/>
        <v>0.49000000000000199</v>
      </c>
      <c r="AE37" s="148">
        <f t="shared" si="1"/>
        <v>-2.5591810620602118E-3</v>
      </c>
    </row>
    <row r="38" spans="4:31" x14ac:dyDescent="0.25">
      <c r="W38" s="143">
        <v>42440</v>
      </c>
      <c r="X38" s="12">
        <v>31.05</v>
      </c>
      <c r="Y38" s="12">
        <v>31.33</v>
      </c>
      <c r="Z38" s="12">
        <v>30.98</v>
      </c>
      <c r="AA38" s="12">
        <v>31.26</v>
      </c>
      <c r="AB38" s="105">
        <v>13363000</v>
      </c>
      <c r="AC38" s="12">
        <v>31.26</v>
      </c>
      <c r="AD38" s="2">
        <f t="shared" si="0"/>
        <v>0.34999999999999787</v>
      </c>
      <c r="AE38" s="148">
        <f t="shared" si="1"/>
        <v>1.4276443867618394E-2</v>
      </c>
    </row>
    <row r="39" spans="4:31" x14ac:dyDescent="0.25">
      <c r="W39" s="143">
        <v>42439</v>
      </c>
      <c r="X39" s="12">
        <v>30.72</v>
      </c>
      <c r="Y39" s="12">
        <v>30.88</v>
      </c>
      <c r="Z39" s="12">
        <v>30.27</v>
      </c>
      <c r="AA39" s="12">
        <v>30.82</v>
      </c>
      <c r="AB39" s="105">
        <v>15092700</v>
      </c>
      <c r="AC39" s="12">
        <v>30.82</v>
      </c>
      <c r="AD39" s="2">
        <f t="shared" si="0"/>
        <v>0.60999999999999943</v>
      </c>
      <c r="AE39" s="148">
        <f t="shared" si="1"/>
        <v>9.1683038637853098E-3</v>
      </c>
    </row>
    <row r="40" spans="4:31" x14ac:dyDescent="0.25">
      <c r="D40"/>
      <c r="E40"/>
      <c r="W40" s="143">
        <v>42438</v>
      </c>
      <c r="X40" s="12">
        <v>30.47</v>
      </c>
      <c r="Y40" s="12">
        <v>30.63</v>
      </c>
      <c r="Z40" s="12">
        <v>30.2</v>
      </c>
      <c r="AA40" s="12">
        <v>30.54</v>
      </c>
      <c r="AB40" s="105">
        <v>12158900</v>
      </c>
      <c r="AC40" s="12">
        <v>30.54</v>
      </c>
      <c r="AD40" s="2">
        <f t="shared" si="0"/>
        <v>0.42999999999999972</v>
      </c>
      <c r="AE40" s="148" t="e">
        <f t="shared" si="1"/>
        <v>#DIV/0!</v>
      </c>
    </row>
    <row r="41" spans="4:31" ht="20.25" thickBot="1" x14ac:dyDescent="0.35">
      <c r="O41" s="427" t="s">
        <v>78</v>
      </c>
      <c r="P41" s="427"/>
      <c r="T41" s="101" t="s">
        <v>115</v>
      </c>
      <c r="W41" s="143">
        <v>42438</v>
      </c>
      <c r="X41" s="12" t="s">
        <v>226</v>
      </c>
      <c r="Y41" s="12"/>
      <c r="Z41" s="12"/>
      <c r="AA41" s="12"/>
      <c r="AB41" s="105"/>
      <c r="AC41" s="12"/>
      <c r="AD41" s="2">
        <f t="shared" si="0"/>
        <v>0</v>
      </c>
      <c r="AE41" s="148">
        <f t="shared" si="1"/>
        <v>-1</v>
      </c>
    </row>
    <row r="42" spans="4:31" ht="15.75" thickTop="1" x14ac:dyDescent="0.25">
      <c r="O42" s="93">
        <v>1.1000000000000001</v>
      </c>
      <c r="P42" s="93">
        <f>O42*$Q$4</f>
        <v>34.375</v>
      </c>
      <c r="Q42" s="2"/>
      <c r="T42" s="171" t="s">
        <v>100</v>
      </c>
      <c r="U42" s="171">
        <v>31.75</v>
      </c>
      <c r="W42" s="143">
        <v>42437</v>
      </c>
      <c r="X42" s="12">
        <v>31.4</v>
      </c>
      <c r="Y42" s="12">
        <v>31.4</v>
      </c>
      <c r="Z42" s="12">
        <v>30.46</v>
      </c>
      <c r="AA42" s="12">
        <v>30.68</v>
      </c>
      <c r="AB42" s="105">
        <v>16794400</v>
      </c>
      <c r="AC42" s="12">
        <v>30.3</v>
      </c>
      <c r="AD42" s="2">
        <f t="shared" si="0"/>
        <v>0.93999999999999773</v>
      </c>
      <c r="AE42" s="148">
        <f t="shared" si="1"/>
        <v>-2.8846153846153855E-2</v>
      </c>
    </row>
    <row r="43" spans="4:31" x14ac:dyDescent="0.25">
      <c r="O43" s="93">
        <v>1.0900000000000001</v>
      </c>
      <c r="P43" s="93">
        <f t="shared" ref="P43:P62" si="3">O43*$Q$4</f>
        <v>34.0625</v>
      </c>
      <c r="Q43" s="2"/>
      <c r="T43" s="12" t="s">
        <v>101</v>
      </c>
      <c r="U43" s="12">
        <v>31.57</v>
      </c>
      <c r="W43" s="143">
        <v>42436</v>
      </c>
      <c r="X43" s="12">
        <v>31.31</v>
      </c>
      <c r="Y43" s="12">
        <v>31.78</v>
      </c>
      <c r="Z43" s="12">
        <v>31.19</v>
      </c>
      <c r="AA43" s="12">
        <v>31.59</v>
      </c>
      <c r="AB43" s="105">
        <v>11373800</v>
      </c>
      <c r="AC43" s="12">
        <v>31.2</v>
      </c>
      <c r="AD43" s="2">
        <f t="shared" si="0"/>
        <v>0.58999999999999986</v>
      </c>
      <c r="AE43" s="148">
        <f t="shared" si="1"/>
        <v>7.1013557133634553E-3</v>
      </c>
    </row>
    <row r="44" spans="4:31" x14ac:dyDescent="0.25">
      <c r="O44" s="93">
        <v>1.08</v>
      </c>
      <c r="P44" s="93">
        <f t="shared" si="3"/>
        <v>33.75</v>
      </c>
      <c r="Q44" s="2"/>
      <c r="T44" s="12" t="s">
        <v>102</v>
      </c>
      <c r="U44" s="12" t="s">
        <v>414</v>
      </c>
      <c r="W44" s="143">
        <v>42433</v>
      </c>
      <c r="X44" s="12">
        <v>31.22</v>
      </c>
      <c r="Y44" s="12">
        <v>31.74</v>
      </c>
      <c r="Z44" s="12">
        <v>31.06</v>
      </c>
      <c r="AA44" s="12">
        <v>31.37</v>
      </c>
      <c r="AB44" s="105">
        <v>13963200</v>
      </c>
      <c r="AC44" s="12">
        <v>30.98</v>
      </c>
      <c r="AD44" s="2">
        <f t="shared" si="0"/>
        <v>0.67999999999999972</v>
      </c>
      <c r="AE44" s="148">
        <f t="shared" si="1"/>
        <v>9.4493320299771089E-3</v>
      </c>
    </row>
    <row r="45" spans="4:31" x14ac:dyDescent="0.25">
      <c r="O45" s="93">
        <v>1.07</v>
      </c>
      <c r="P45" s="93">
        <f t="shared" si="3"/>
        <v>33.4375</v>
      </c>
      <c r="Q45" s="2"/>
      <c r="T45" s="12" t="s">
        <v>103</v>
      </c>
      <c r="U45" s="12" t="s">
        <v>415</v>
      </c>
      <c r="W45" s="143">
        <v>42432</v>
      </c>
      <c r="X45" s="12">
        <v>30.26</v>
      </c>
      <c r="Y45" s="12">
        <v>31.22</v>
      </c>
      <c r="Z45" s="12">
        <v>30.2</v>
      </c>
      <c r="AA45" s="12">
        <v>31.07</v>
      </c>
      <c r="AB45" s="105">
        <v>18341300</v>
      </c>
      <c r="AC45" s="12">
        <v>30.69</v>
      </c>
      <c r="AD45" s="2">
        <f t="shared" si="0"/>
        <v>1.0199999999999996</v>
      </c>
      <c r="AE45" s="148">
        <f t="shared" si="1"/>
        <v>3.0557421087978431E-2</v>
      </c>
    </row>
    <row r="46" spans="4:31" x14ac:dyDescent="0.25">
      <c r="O46" s="93">
        <v>1.06</v>
      </c>
      <c r="P46" s="93">
        <f t="shared" si="3"/>
        <v>33.125</v>
      </c>
      <c r="Q46" s="2"/>
      <c r="T46" s="12" t="s">
        <v>104</v>
      </c>
      <c r="U46" s="12">
        <v>38.25</v>
      </c>
      <c r="W46" s="143">
        <v>42431</v>
      </c>
      <c r="X46" s="12">
        <v>30</v>
      </c>
      <c r="Y46" s="12">
        <v>30.32</v>
      </c>
      <c r="Z46" s="12">
        <v>29.84</v>
      </c>
      <c r="AA46" s="12">
        <v>30.15</v>
      </c>
      <c r="AB46" s="105">
        <v>12094700</v>
      </c>
      <c r="AC46" s="12">
        <v>29.78</v>
      </c>
      <c r="AD46" s="2">
        <f t="shared" si="0"/>
        <v>0.48000000000000043</v>
      </c>
      <c r="AE46" s="148">
        <f t="shared" si="1"/>
        <v>4.7233468286100866E-3</v>
      </c>
    </row>
    <row r="47" spans="4:31" x14ac:dyDescent="0.25">
      <c r="O47" s="93">
        <v>1.05</v>
      </c>
      <c r="P47" s="93">
        <f t="shared" si="3"/>
        <v>32.8125</v>
      </c>
      <c r="Q47" s="2"/>
      <c r="T47" s="12" t="s">
        <v>105</v>
      </c>
      <c r="U47" s="12">
        <v>1.64384</v>
      </c>
      <c r="W47" s="143">
        <v>42430</v>
      </c>
      <c r="X47" s="12">
        <v>30.02</v>
      </c>
      <c r="Y47" s="12">
        <v>30.23</v>
      </c>
      <c r="Z47" s="12">
        <v>28.92</v>
      </c>
      <c r="AA47" s="12">
        <v>30.01</v>
      </c>
      <c r="AB47" s="105">
        <v>21007300</v>
      </c>
      <c r="AC47" s="12">
        <v>29.64</v>
      </c>
      <c r="AD47" s="2">
        <f t="shared" si="0"/>
        <v>1.3099999999999987</v>
      </c>
      <c r="AE47" s="148">
        <f t="shared" si="1"/>
        <v>1.9257221458046869E-2</v>
      </c>
    </row>
    <row r="48" spans="4:31" x14ac:dyDescent="0.25">
      <c r="O48" s="93">
        <v>1.04</v>
      </c>
      <c r="P48" s="93">
        <f t="shared" si="3"/>
        <v>32.5</v>
      </c>
      <c r="Q48" s="2"/>
      <c r="T48" s="12" t="s">
        <v>125</v>
      </c>
      <c r="U48" s="12" t="s">
        <v>263</v>
      </c>
      <c r="W48" s="143">
        <v>42429</v>
      </c>
      <c r="X48" s="12">
        <v>29.37</v>
      </c>
      <c r="Y48" s="12">
        <v>29.8</v>
      </c>
      <c r="Z48" s="12">
        <v>29.29</v>
      </c>
      <c r="AA48" s="12">
        <v>29.44</v>
      </c>
      <c r="AB48" s="105">
        <v>10329400</v>
      </c>
      <c r="AC48" s="12">
        <v>29.08</v>
      </c>
      <c r="AD48" s="2">
        <f t="shared" si="0"/>
        <v>0.51000000000000156</v>
      </c>
      <c r="AE48" s="148">
        <f t="shared" si="1"/>
        <v>-6.1517429938483525E-3</v>
      </c>
    </row>
    <row r="49" spans="15:31" x14ac:dyDescent="0.25">
      <c r="O49" s="93">
        <v>1.03</v>
      </c>
      <c r="P49" s="93">
        <f t="shared" si="3"/>
        <v>32.1875</v>
      </c>
      <c r="Q49" s="2"/>
      <c r="T49" s="12"/>
      <c r="U49" s="12"/>
      <c r="W49" s="143">
        <v>42426</v>
      </c>
      <c r="X49" s="12">
        <v>29.73</v>
      </c>
      <c r="Y49" s="12">
        <v>29.96</v>
      </c>
      <c r="Z49" s="12">
        <v>29.54</v>
      </c>
      <c r="AA49" s="12">
        <v>29.63</v>
      </c>
      <c r="AB49" s="105">
        <v>15778300</v>
      </c>
      <c r="AC49" s="12">
        <v>29.26</v>
      </c>
      <c r="AD49" s="2">
        <f t="shared" si="0"/>
        <v>0.42000000000000171</v>
      </c>
      <c r="AE49" s="148">
        <f t="shared" si="1"/>
        <v>4.462753175420664E-3</v>
      </c>
    </row>
    <row r="50" spans="15:31" x14ac:dyDescent="0.25">
      <c r="O50" s="93">
        <v>1.02</v>
      </c>
      <c r="P50" s="93">
        <f t="shared" si="3"/>
        <v>31.875</v>
      </c>
      <c r="Q50" s="2"/>
      <c r="T50" s="12" t="s">
        <v>107</v>
      </c>
      <c r="U50" s="12" t="s">
        <v>416</v>
      </c>
      <c r="W50" s="143">
        <v>42425</v>
      </c>
      <c r="X50" s="12">
        <v>28.83</v>
      </c>
      <c r="Y50" s="12">
        <v>29.51</v>
      </c>
      <c r="Z50" s="12">
        <v>28.55</v>
      </c>
      <c r="AA50" s="12">
        <v>29.5</v>
      </c>
      <c r="AB50" s="105">
        <v>11904300</v>
      </c>
      <c r="AC50" s="12">
        <v>29.13</v>
      </c>
      <c r="AD50" s="2">
        <f t="shared" si="0"/>
        <v>0.96000000000000085</v>
      </c>
      <c r="AE50" s="148">
        <f t="shared" si="1"/>
        <v>2.2823033707865203E-2</v>
      </c>
    </row>
    <row r="51" spans="15:31" x14ac:dyDescent="0.25">
      <c r="O51" s="93">
        <v>1.01</v>
      </c>
      <c r="P51" s="93">
        <f t="shared" si="3"/>
        <v>31.5625</v>
      </c>
      <c r="Q51" s="2"/>
      <c r="T51" s="12" t="s">
        <v>108</v>
      </c>
      <c r="U51" s="12" t="s">
        <v>256</v>
      </c>
      <c r="W51" s="143">
        <v>42424</v>
      </c>
      <c r="X51" s="12">
        <v>28.72</v>
      </c>
      <c r="Y51" s="12">
        <v>28.9</v>
      </c>
      <c r="Z51" s="12">
        <v>27.81</v>
      </c>
      <c r="AA51" s="12">
        <v>28.84</v>
      </c>
      <c r="AB51" s="105">
        <v>20989100</v>
      </c>
      <c r="AC51" s="12">
        <v>28.48</v>
      </c>
      <c r="AD51" s="2">
        <f t="shared" si="0"/>
        <v>1.0899999999999999</v>
      </c>
      <c r="AE51" s="148">
        <f t="shared" si="1"/>
        <v>-1.860785665058573E-2</v>
      </c>
    </row>
    <row r="52" spans="15:31" x14ac:dyDescent="0.25">
      <c r="O52" s="93">
        <v>1</v>
      </c>
      <c r="P52" s="93">
        <f t="shared" si="3"/>
        <v>31.25</v>
      </c>
      <c r="Q52" s="2"/>
      <c r="T52" s="12" t="s">
        <v>109</v>
      </c>
      <c r="U52" s="105">
        <v>15046269</v>
      </c>
      <c r="W52" s="143">
        <v>42423</v>
      </c>
      <c r="X52" s="12">
        <v>29.41</v>
      </c>
      <c r="Y52" s="12">
        <v>29.82</v>
      </c>
      <c r="Z52" s="12">
        <v>29.28</v>
      </c>
      <c r="AA52" s="12">
        <v>29.38</v>
      </c>
      <c r="AB52" s="105">
        <v>9949600</v>
      </c>
      <c r="AC52" s="12">
        <v>29.02</v>
      </c>
      <c r="AD52" s="2">
        <f t="shared" si="0"/>
        <v>0.53999999999999915</v>
      </c>
      <c r="AE52" s="148">
        <f t="shared" si="1"/>
        <v>-8.2023239917977664E-3</v>
      </c>
    </row>
    <row r="53" spans="15:31" x14ac:dyDescent="0.25">
      <c r="O53" s="93">
        <v>0.99</v>
      </c>
      <c r="P53" s="93">
        <f t="shared" si="3"/>
        <v>30.9375</v>
      </c>
      <c r="Q53" s="2"/>
      <c r="T53" s="12" t="s">
        <v>112</v>
      </c>
      <c r="U53" s="105">
        <v>12974400</v>
      </c>
      <c r="W53" s="143">
        <v>42422</v>
      </c>
      <c r="X53" s="12">
        <v>28.78</v>
      </c>
      <c r="Y53" s="12">
        <v>29.64</v>
      </c>
      <c r="Z53" s="12">
        <v>28.78</v>
      </c>
      <c r="AA53" s="12">
        <v>29.63</v>
      </c>
      <c r="AB53" s="105">
        <v>12215500</v>
      </c>
      <c r="AC53" s="12">
        <v>29.26</v>
      </c>
      <c r="AD53" s="2">
        <f t="shared" si="0"/>
        <v>0.85999999999999943</v>
      </c>
      <c r="AE53" s="148">
        <f t="shared" si="1"/>
        <v>2.9556650246305383E-2</v>
      </c>
    </row>
    <row r="54" spans="15:31" x14ac:dyDescent="0.25">
      <c r="O54" s="93">
        <v>0.98</v>
      </c>
      <c r="P54" s="93">
        <f t="shared" si="3"/>
        <v>30.625</v>
      </c>
      <c r="Q54" s="2"/>
      <c r="T54" s="12" t="s">
        <v>110</v>
      </c>
      <c r="U54" s="12" t="s">
        <v>417</v>
      </c>
      <c r="W54" s="143">
        <v>42419</v>
      </c>
      <c r="X54" s="12">
        <v>28.88</v>
      </c>
      <c r="Y54" s="12">
        <v>28.98</v>
      </c>
      <c r="Z54" s="12">
        <v>28.38</v>
      </c>
      <c r="AA54" s="12">
        <v>28.78</v>
      </c>
      <c r="AB54" s="105">
        <v>12362300</v>
      </c>
      <c r="AC54" s="12">
        <v>28.42</v>
      </c>
      <c r="AD54" s="2">
        <f t="shared" si="0"/>
        <v>0.60000000000000142</v>
      </c>
      <c r="AE54" s="148">
        <f t="shared" si="1"/>
        <v>-8.7199162888036419E-3</v>
      </c>
    </row>
    <row r="55" spans="15:31" x14ac:dyDescent="0.25">
      <c r="O55" s="93">
        <v>0.97</v>
      </c>
      <c r="P55" s="93">
        <f t="shared" si="3"/>
        <v>30.3125</v>
      </c>
      <c r="T55" s="12" t="s">
        <v>113</v>
      </c>
      <c r="U55" s="12">
        <v>5.29</v>
      </c>
      <c r="W55" s="143">
        <v>42418</v>
      </c>
      <c r="X55" s="12">
        <v>29.45</v>
      </c>
      <c r="Y55" s="12">
        <v>29.55</v>
      </c>
      <c r="Z55" s="12">
        <v>28.92</v>
      </c>
      <c r="AA55" s="12">
        <v>29.03</v>
      </c>
      <c r="AB55" s="105">
        <v>12158600</v>
      </c>
      <c r="AC55" s="12">
        <v>28.67</v>
      </c>
      <c r="AD55" s="2">
        <f t="shared" si="0"/>
        <v>0.62999999999999901</v>
      </c>
      <c r="AE55" s="148">
        <f t="shared" si="1"/>
        <v>-8.3016257350396749E-3</v>
      </c>
    </row>
    <row r="56" spans="15:31" x14ac:dyDescent="0.25">
      <c r="O56" s="93">
        <v>0.96</v>
      </c>
      <c r="P56" s="93">
        <f t="shared" si="3"/>
        <v>30</v>
      </c>
      <c r="T56" s="12" t="s">
        <v>114</v>
      </c>
      <c r="U56" s="12">
        <v>5.91</v>
      </c>
      <c r="W56" s="143">
        <v>42417</v>
      </c>
      <c r="X56" s="12">
        <v>28.86</v>
      </c>
      <c r="Y56" s="12">
        <v>29.35</v>
      </c>
      <c r="Z56" s="12">
        <v>28.7</v>
      </c>
      <c r="AA56" s="12">
        <v>29.27</v>
      </c>
      <c r="AB56" s="105">
        <v>13256100</v>
      </c>
      <c r="AC56" s="12">
        <v>28.91</v>
      </c>
      <c r="AD56" s="2">
        <f t="shared" si="0"/>
        <v>0.65000000000000213</v>
      </c>
      <c r="AE56" s="148">
        <f t="shared" si="1"/>
        <v>2.4087849805171757E-2</v>
      </c>
    </row>
    <row r="57" spans="15:31" x14ac:dyDescent="0.25">
      <c r="O57" s="93">
        <v>0.95</v>
      </c>
      <c r="P57" s="93">
        <f t="shared" si="3"/>
        <v>29.6875</v>
      </c>
      <c r="T57" s="12" t="s">
        <v>111</v>
      </c>
      <c r="U57" s="12" t="s">
        <v>302</v>
      </c>
      <c r="W57" s="143">
        <v>42416</v>
      </c>
      <c r="X57" s="12">
        <v>28</v>
      </c>
      <c r="Y57" s="12">
        <v>28.59</v>
      </c>
      <c r="Z57" s="12">
        <v>27.76</v>
      </c>
      <c r="AA57" s="12">
        <v>28.58</v>
      </c>
      <c r="AB57" s="105">
        <v>14627500</v>
      </c>
      <c r="AC57" s="12">
        <v>28.23</v>
      </c>
      <c r="AD57" s="2">
        <f t="shared" si="0"/>
        <v>0.82999999999999829</v>
      </c>
      <c r="AE57" s="148">
        <f t="shared" si="1"/>
        <v>3.1421264157837081E-2</v>
      </c>
    </row>
    <row r="58" spans="15:31" x14ac:dyDescent="0.25">
      <c r="O58" s="93">
        <v>0.94</v>
      </c>
      <c r="P58" s="93">
        <f t="shared" si="3"/>
        <v>29.375</v>
      </c>
      <c r="W58" s="143">
        <v>42412</v>
      </c>
      <c r="X58" s="12">
        <v>27.23</v>
      </c>
      <c r="Y58" s="12">
        <v>27.74</v>
      </c>
      <c r="Z58" s="12">
        <v>27.05</v>
      </c>
      <c r="AA58" s="12">
        <v>27.71</v>
      </c>
      <c r="AB58" s="105">
        <v>11041000</v>
      </c>
      <c r="AC58" s="12">
        <v>27.37</v>
      </c>
      <c r="AD58" s="2">
        <f t="shared" si="0"/>
        <v>0.68999999999999773</v>
      </c>
      <c r="AE58" s="148">
        <f t="shared" si="1"/>
        <v>3.0109145652992053E-2</v>
      </c>
    </row>
    <row r="59" spans="15:31" x14ac:dyDescent="0.25">
      <c r="O59" s="93">
        <v>0.93</v>
      </c>
      <c r="P59" s="93">
        <f t="shared" si="3"/>
        <v>29.0625</v>
      </c>
      <c r="W59" s="143">
        <v>42411</v>
      </c>
      <c r="X59" s="12">
        <v>27.48</v>
      </c>
      <c r="Y59" s="12">
        <v>28.09</v>
      </c>
      <c r="Z59" s="12">
        <v>26.69</v>
      </c>
      <c r="AA59" s="12">
        <v>26.9</v>
      </c>
      <c r="AB59" s="105">
        <v>25164400</v>
      </c>
      <c r="AC59" s="12">
        <v>26.57</v>
      </c>
      <c r="AD59" s="2">
        <f t="shared" si="0"/>
        <v>1.3999999999999986</v>
      </c>
      <c r="AE59" s="148">
        <f t="shared" si="1"/>
        <v>-2.922908293752291E-2</v>
      </c>
    </row>
    <row r="60" spans="15:31" x14ac:dyDescent="0.25">
      <c r="O60" s="93">
        <v>0.92</v>
      </c>
      <c r="P60" s="93">
        <f t="shared" si="3"/>
        <v>28.75</v>
      </c>
      <c r="W60" s="143">
        <v>42410</v>
      </c>
      <c r="X60" s="12">
        <v>28.12</v>
      </c>
      <c r="Y60" s="12">
        <v>28.64</v>
      </c>
      <c r="Z60" s="12">
        <v>27.69</v>
      </c>
      <c r="AA60" s="12">
        <v>27.71</v>
      </c>
      <c r="AB60" s="105">
        <v>15163800</v>
      </c>
      <c r="AC60" s="12">
        <v>27.37</v>
      </c>
      <c r="AD60" s="2">
        <f t="shared" si="0"/>
        <v>0.94999999999999929</v>
      </c>
      <c r="AE60" s="148">
        <f t="shared" si="1"/>
        <v>-5.4505813953488191E-3</v>
      </c>
    </row>
    <row r="61" spans="15:31" x14ac:dyDescent="0.25">
      <c r="O61" s="93">
        <v>0.91</v>
      </c>
      <c r="P61" s="93">
        <f t="shared" si="3"/>
        <v>28.4375</v>
      </c>
      <c r="W61" s="143">
        <v>42409</v>
      </c>
      <c r="X61" s="12">
        <v>28.13</v>
      </c>
      <c r="Y61" s="12">
        <v>28.87</v>
      </c>
      <c r="Z61" s="12">
        <v>27.77</v>
      </c>
      <c r="AA61" s="12">
        <v>27.87</v>
      </c>
      <c r="AB61" s="105">
        <v>21654100</v>
      </c>
      <c r="AC61" s="12">
        <v>27.52</v>
      </c>
      <c r="AD61" s="2">
        <f t="shared" si="0"/>
        <v>1.1000000000000014</v>
      </c>
      <c r="AE61" s="148">
        <f t="shared" si="1"/>
        <v>-2.8248587570621542E-2</v>
      </c>
    </row>
    <row r="62" spans="15:31" x14ac:dyDescent="0.25">
      <c r="O62" s="93">
        <v>0.9</v>
      </c>
      <c r="P62" s="93">
        <f t="shared" si="3"/>
        <v>28.125</v>
      </c>
      <c r="W62" s="143">
        <v>42408</v>
      </c>
      <c r="X62" s="12">
        <v>28.28</v>
      </c>
      <c r="Y62" s="12">
        <v>28.84</v>
      </c>
      <c r="Z62" s="12">
        <v>28.05</v>
      </c>
      <c r="AA62" s="12">
        <v>28.68</v>
      </c>
      <c r="AB62" s="105">
        <v>19174000</v>
      </c>
      <c r="AC62" s="12">
        <v>28.32</v>
      </c>
      <c r="AD62" s="2">
        <f t="shared" si="0"/>
        <v>0.78999999999999915</v>
      </c>
      <c r="AE62" s="148">
        <f t="shared" si="1"/>
        <v>4.6115643845334731E-3</v>
      </c>
    </row>
    <row r="63" spans="15:31" x14ac:dyDescent="0.25">
      <c r="W63" s="143">
        <v>42405</v>
      </c>
      <c r="X63" s="12">
        <v>28.67</v>
      </c>
      <c r="Y63" s="12">
        <v>29.2</v>
      </c>
      <c r="Z63" s="12">
        <v>28.42</v>
      </c>
      <c r="AA63" s="12">
        <v>28.54</v>
      </c>
      <c r="AB63" s="105">
        <v>14125200</v>
      </c>
      <c r="AC63" s="12">
        <v>28.19</v>
      </c>
      <c r="AD63" s="2">
        <f t="shared" si="0"/>
        <v>0.77999999999999758</v>
      </c>
      <c r="AE63" s="148">
        <f t="shared" si="1"/>
        <v>-3.5348179568751581E-3</v>
      </c>
    </row>
    <row r="64" spans="15:31" x14ac:dyDescent="0.25">
      <c r="W64" s="143">
        <v>42404</v>
      </c>
      <c r="X64" s="12">
        <v>28.94</v>
      </c>
      <c r="Y64" s="12">
        <v>29.21</v>
      </c>
      <c r="Z64" s="12">
        <v>28.1</v>
      </c>
      <c r="AA64" s="12">
        <v>28.64</v>
      </c>
      <c r="AB64" s="105">
        <v>21002800</v>
      </c>
      <c r="AC64" s="12">
        <v>28.29</v>
      </c>
      <c r="AD64" s="2">
        <f t="shared" si="0"/>
        <v>1.1099999999999994</v>
      </c>
      <c r="AE64" s="148">
        <f t="shared" si="1"/>
        <v>-9.4537815126050084E-3</v>
      </c>
    </row>
    <row r="65" spans="23:31" x14ac:dyDescent="0.25">
      <c r="W65" s="143">
        <v>42403</v>
      </c>
      <c r="X65" s="12">
        <v>30.1</v>
      </c>
      <c r="Y65" s="12">
        <v>30.25</v>
      </c>
      <c r="Z65" s="12">
        <v>28.18</v>
      </c>
      <c r="AA65" s="12">
        <v>28.92</v>
      </c>
      <c r="AB65" s="105">
        <v>29069800</v>
      </c>
      <c r="AC65" s="12">
        <v>28.56</v>
      </c>
      <c r="AD65" s="2">
        <f t="shared" si="0"/>
        <v>2.0700000000000003</v>
      </c>
      <c r="AE65" s="148">
        <f t="shared" si="1"/>
        <v>-2.4590163934426257E-2</v>
      </c>
    </row>
    <row r="66" spans="23:31" x14ac:dyDescent="0.25">
      <c r="W66" s="143">
        <v>42402</v>
      </c>
      <c r="X66" s="12">
        <v>29.99</v>
      </c>
      <c r="Y66" s="12">
        <v>30.19</v>
      </c>
      <c r="Z66" s="12">
        <v>28.87</v>
      </c>
      <c r="AA66" s="12">
        <v>29.65</v>
      </c>
      <c r="AB66" s="105">
        <v>23777400</v>
      </c>
      <c r="AC66" s="12">
        <v>29.28</v>
      </c>
      <c r="AD66" s="2">
        <f t="shared" si="0"/>
        <v>1.3200000000000003</v>
      </c>
      <c r="AE66" s="148">
        <f t="shared" si="1"/>
        <v>-1.5467383994619999E-2</v>
      </c>
    </row>
    <row r="67" spans="23:31" x14ac:dyDescent="0.25">
      <c r="W67" s="143">
        <v>42401</v>
      </c>
      <c r="X67" s="12">
        <v>29.46</v>
      </c>
      <c r="Y67" s="12">
        <v>30.24</v>
      </c>
      <c r="Z67" s="12">
        <v>29.1</v>
      </c>
      <c r="AA67" s="12">
        <v>30.11</v>
      </c>
      <c r="AB67" s="105">
        <v>13831700</v>
      </c>
      <c r="AC67" s="12">
        <v>29.74</v>
      </c>
      <c r="AD67" s="2">
        <f t="shared" ref="AD67:AD68" si="4">Y67-Z67</f>
        <v>1.139999999999997</v>
      </c>
      <c r="AE67" s="148">
        <f t="shared" ref="AE67" si="5">AC67/AC68-1</f>
        <v>1.605739665186201E-2</v>
      </c>
    </row>
    <row r="68" spans="23:31" x14ac:dyDescent="0.25">
      <c r="W68" s="143">
        <v>42398</v>
      </c>
      <c r="X68" s="12">
        <v>29.17</v>
      </c>
      <c r="Y68" s="12">
        <v>29.64</v>
      </c>
      <c r="Z68" s="12">
        <v>29.02</v>
      </c>
      <c r="AA68" s="12">
        <v>29.64</v>
      </c>
      <c r="AB68" s="105">
        <v>13445800</v>
      </c>
      <c r="AC68" s="12">
        <v>29.27</v>
      </c>
      <c r="AD68" s="2">
        <f t="shared" si="4"/>
        <v>0.62000000000000099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2">
    <mergeCell ref="B2:B3"/>
    <mergeCell ref="O41:P41"/>
  </mergeCells>
  <conditionalFormatting sqref="Q7">
    <cfRule type="expression" dxfId="59" priority="10">
      <formula>Q7&gt;0</formula>
    </cfRule>
    <cfRule type="expression" dxfId="5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57" priority="3">
      <formula>F13&gt;0</formula>
    </cfRule>
    <cfRule type="expression" dxfId="56" priority="4">
      <formula>F13&lt;0</formula>
    </cfRule>
  </conditionalFormatting>
  <conditionalFormatting sqref="H13:H17">
    <cfRule type="expression" dxfId="55" priority="1">
      <formula>H13&gt;0</formula>
    </cfRule>
    <cfRule type="expression" dxfId="54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9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171</v>
      </c>
      <c r="AJ1" s="13" t="s">
        <v>172</v>
      </c>
      <c r="AK1" s="13" t="s">
        <v>173</v>
      </c>
      <c r="AL1" s="13" t="s">
        <v>174</v>
      </c>
      <c r="AO1" s="13" t="s">
        <v>175</v>
      </c>
      <c r="AP1" s="13" t="s">
        <v>59</v>
      </c>
      <c r="AQ1" s="13" t="s">
        <v>177</v>
      </c>
    </row>
    <row r="2" spans="1:43" x14ac:dyDescent="0.25">
      <c r="A2" s="6" t="s">
        <v>0</v>
      </c>
      <c r="B2" s="84">
        <v>42403</v>
      </c>
      <c r="C2" s="7">
        <v>10</v>
      </c>
      <c r="D2" s="47">
        <v>123.5</v>
      </c>
      <c r="E2" s="47">
        <v>0</v>
      </c>
      <c r="F2" s="47">
        <f>D2*C2+E2</f>
        <v>1235</v>
      </c>
      <c r="G2" s="84">
        <v>42436</v>
      </c>
      <c r="H2" s="92">
        <v>10</v>
      </c>
      <c r="I2" s="47">
        <v>140.65</v>
      </c>
      <c r="J2" s="47">
        <v>0.03</v>
      </c>
      <c r="K2" s="7">
        <f>I2*H2-J2</f>
        <v>1406.47</v>
      </c>
      <c r="L2" s="1"/>
      <c r="M2" s="2"/>
      <c r="O2" s="13" t="s">
        <v>57</v>
      </c>
      <c r="Q2">
        <f>C11-H11</f>
        <v>0</v>
      </c>
      <c r="T2" s="1">
        <v>42305</v>
      </c>
      <c r="U2" s="96" t="s">
        <v>154</v>
      </c>
      <c r="W2" s="143">
        <v>42493</v>
      </c>
      <c r="X2" s="12">
        <v>146.16</v>
      </c>
      <c r="Y2" s="12">
        <v>146.22999999999999</v>
      </c>
      <c r="Z2" s="12">
        <v>143.72999999999999</v>
      </c>
      <c r="AA2" s="12">
        <v>144.87</v>
      </c>
      <c r="AB2" s="105">
        <v>950000</v>
      </c>
      <c r="AC2" s="12">
        <v>144.87</v>
      </c>
      <c r="AD2" s="2"/>
      <c r="AE2" s="148"/>
      <c r="AP2" t="s">
        <v>176</v>
      </c>
    </row>
    <row r="3" spans="1:43" x14ac:dyDescent="0.25">
      <c r="A3" s="26" t="s">
        <v>71</v>
      </c>
      <c r="B3" s="84"/>
      <c r="C3" s="4"/>
      <c r="D3" s="3"/>
      <c r="E3" s="3"/>
      <c r="F3" s="3"/>
      <c r="G3" s="84"/>
      <c r="H3" s="198"/>
      <c r="I3" s="3"/>
      <c r="J3" s="3"/>
      <c r="K3" s="4"/>
      <c r="L3" s="1"/>
      <c r="M3" s="2"/>
      <c r="O3" s="13" t="s">
        <v>58</v>
      </c>
      <c r="Q3" s="2">
        <f>IF(Q2=0, Q4, (F11-K11-M11)/Q2)</f>
        <v>144.87</v>
      </c>
      <c r="W3" s="143">
        <v>42492</v>
      </c>
      <c r="X3" s="12">
        <v>145.01</v>
      </c>
      <c r="Y3" s="12">
        <v>146.77000000000001</v>
      </c>
      <c r="Z3" s="12">
        <v>144.97999999999999</v>
      </c>
      <c r="AA3" s="12">
        <v>146.5</v>
      </c>
      <c r="AB3" s="105">
        <v>1503000</v>
      </c>
      <c r="AC3" s="12">
        <v>146.5</v>
      </c>
      <c r="AD3" s="2"/>
      <c r="AE3" s="148"/>
      <c r="AI3" t="s">
        <v>190</v>
      </c>
      <c r="AJ3">
        <v>90</v>
      </c>
      <c r="AK3">
        <v>28.4</v>
      </c>
      <c r="AL3" s="260">
        <v>2556</v>
      </c>
      <c r="AO3" s="260">
        <v>2894.4</v>
      </c>
      <c r="AP3">
        <v>338.4</v>
      </c>
      <c r="AQ3">
        <v>13.24</v>
      </c>
    </row>
    <row r="4" spans="1:43" x14ac:dyDescent="0.25">
      <c r="B4" s="84"/>
      <c r="C4" s="4"/>
      <c r="D4" s="3"/>
      <c r="E4" s="3"/>
      <c r="F4" s="3"/>
      <c r="G4" s="84"/>
      <c r="H4" s="198"/>
      <c r="I4" s="4"/>
      <c r="J4" s="3"/>
      <c r="K4" s="4"/>
      <c r="O4" s="13" t="s">
        <v>66</v>
      </c>
      <c r="Q4" s="59">
        <v>144.87</v>
      </c>
      <c r="W4" s="143">
        <v>42489</v>
      </c>
      <c r="X4" s="12">
        <v>143.9</v>
      </c>
      <c r="Y4" s="12">
        <v>144.58000000000001</v>
      </c>
      <c r="Z4" s="12">
        <v>141.13</v>
      </c>
      <c r="AA4" s="12">
        <v>144.25</v>
      </c>
      <c r="AB4" s="105">
        <v>2184800</v>
      </c>
      <c r="AC4" s="12">
        <v>144.25</v>
      </c>
      <c r="AD4" s="2"/>
      <c r="AE4" s="148"/>
    </row>
    <row r="5" spans="1:43" x14ac:dyDescent="0.25">
      <c r="B5" s="84"/>
      <c r="C5" s="4"/>
      <c r="D5" s="3"/>
      <c r="E5" s="3"/>
      <c r="F5" s="3"/>
      <c r="G5" s="4"/>
      <c r="H5" s="198"/>
      <c r="I5" s="3"/>
      <c r="J5" s="3"/>
      <c r="K5" s="4"/>
      <c r="L5" s="4"/>
      <c r="O5" s="13" t="s">
        <v>67</v>
      </c>
      <c r="Q5" s="3">
        <f>Q4*Q2</f>
        <v>0</v>
      </c>
      <c r="W5" s="143">
        <v>42488</v>
      </c>
      <c r="X5" s="12">
        <v>147.21</v>
      </c>
      <c r="Y5" s="12">
        <v>147.9</v>
      </c>
      <c r="Z5" s="12">
        <v>143.28</v>
      </c>
      <c r="AA5" s="12">
        <v>145.32</v>
      </c>
      <c r="AB5" s="105">
        <v>3013800</v>
      </c>
      <c r="AC5" s="12">
        <v>145.32</v>
      </c>
      <c r="AD5" s="2"/>
      <c r="AE5" s="148"/>
    </row>
    <row r="6" spans="1:43" x14ac:dyDescent="0.25">
      <c r="B6" s="8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0</v>
      </c>
      <c r="W6" s="143">
        <v>42487</v>
      </c>
      <c r="X6" s="12">
        <v>145.61000000000001</v>
      </c>
      <c r="Y6" s="12">
        <v>147.75</v>
      </c>
      <c r="Z6" s="12">
        <v>145.16</v>
      </c>
      <c r="AA6" s="12">
        <v>147.13999999999999</v>
      </c>
      <c r="AB6" s="105">
        <v>1483500</v>
      </c>
      <c r="AC6" s="12">
        <v>147.13999999999999</v>
      </c>
      <c r="AD6" s="2"/>
      <c r="AE6" s="148"/>
    </row>
    <row r="7" spans="1:43" ht="15.75" x14ac:dyDescent="0.25">
      <c r="B7" s="8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IF(Q2=0, K11+M11-F11,Q5-Q6)</f>
        <v>171.47000000000003</v>
      </c>
      <c r="R7" s="207"/>
      <c r="W7" s="143">
        <v>42486</v>
      </c>
      <c r="X7" s="12">
        <v>146.13</v>
      </c>
      <c r="Y7" s="12">
        <v>146.38</v>
      </c>
      <c r="Z7" s="12">
        <v>144.54</v>
      </c>
      <c r="AA7" s="12">
        <v>145.61000000000001</v>
      </c>
      <c r="AB7" s="105">
        <v>1778500</v>
      </c>
      <c r="AC7" s="12">
        <v>145.61000000000001</v>
      </c>
      <c r="AD7" s="2"/>
      <c r="AE7" s="148"/>
    </row>
    <row r="8" spans="1:43" x14ac:dyDescent="0.25">
      <c r="B8" s="84"/>
      <c r="C8" s="4"/>
      <c r="D8" s="3"/>
      <c r="E8" s="3"/>
      <c r="F8" s="3"/>
      <c r="G8" s="4"/>
      <c r="H8" s="4"/>
      <c r="I8" s="4"/>
      <c r="J8" s="4"/>
      <c r="K8" s="4"/>
      <c r="O8" s="13" t="s">
        <v>90</v>
      </c>
      <c r="Q8" s="148">
        <f>(Q4-Q3)/Q3</f>
        <v>0</v>
      </c>
      <c r="W8" s="143">
        <v>42485</v>
      </c>
      <c r="X8" s="12">
        <v>146.74</v>
      </c>
      <c r="Y8" s="12">
        <v>147.24</v>
      </c>
      <c r="Z8" s="12">
        <v>146.30000000000001</v>
      </c>
      <c r="AA8" s="12">
        <v>146.56</v>
      </c>
      <c r="AB8" s="105">
        <v>1392400</v>
      </c>
      <c r="AC8" s="12">
        <v>146.56</v>
      </c>
      <c r="AD8" s="2"/>
      <c r="AE8" s="148"/>
    </row>
    <row r="9" spans="1:43" x14ac:dyDescent="0.25">
      <c r="B9" s="84"/>
      <c r="C9" s="4"/>
      <c r="D9" s="3"/>
      <c r="E9" s="3"/>
      <c r="F9" s="3"/>
      <c r="G9" s="4"/>
      <c r="H9" s="4"/>
      <c r="I9" s="4"/>
      <c r="J9" s="4"/>
      <c r="K9" s="4"/>
      <c r="W9" s="143">
        <v>42482</v>
      </c>
      <c r="X9" s="12">
        <v>147.47</v>
      </c>
      <c r="Y9" s="12">
        <v>147.94</v>
      </c>
      <c r="Z9" s="12">
        <v>145.63999999999999</v>
      </c>
      <c r="AA9" s="12">
        <v>146.85</v>
      </c>
      <c r="AB9" s="105">
        <v>1013500</v>
      </c>
      <c r="AC9" s="12">
        <v>146.85</v>
      </c>
      <c r="AD9" s="2"/>
      <c r="AE9" s="148"/>
    </row>
    <row r="10" spans="1:43" x14ac:dyDescent="0.25">
      <c r="W10" s="143">
        <v>42481</v>
      </c>
      <c r="X10" s="12">
        <v>146.12</v>
      </c>
      <c r="Y10" s="12">
        <v>147.77000000000001</v>
      </c>
      <c r="Z10" s="12">
        <v>145.77000000000001</v>
      </c>
      <c r="AA10" s="12">
        <v>147.35</v>
      </c>
      <c r="AB10" s="105">
        <v>1312000</v>
      </c>
      <c r="AC10" s="12">
        <v>147.35</v>
      </c>
      <c r="AD10" s="2"/>
      <c r="AE10" s="148"/>
    </row>
    <row r="11" spans="1:43" x14ac:dyDescent="0.25">
      <c r="A11" s="3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82">
        <f>SUM(H2:H9)</f>
        <v>10</v>
      </c>
      <c r="I11" s="16"/>
      <c r="J11" s="16"/>
      <c r="K11" s="16">
        <f>SUM(K2:K10)</f>
        <v>1406.47</v>
      </c>
      <c r="L11" s="16"/>
      <c r="M11" s="21">
        <f>SUM(M2:M4)</f>
        <v>0</v>
      </c>
      <c r="W11" s="143">
        <v>42480</v>
      </c>
      <c r="X11" s="12">
        <v>145.82</v>
      </c>
      <c r="Y11" s="12">
        <v>146.86000000000001</v>
      </c>
      <c r="Z11" s="12">
        <v>145</v>
      </c>
      <c r="AA11" s="12">
        <v>146.44</v>
      </c>
      <c r="AB11" s="105">
        <v>996300</v>
      </c>
      <c r="AC11" s="12">
        <v>146.44</v>
      </c>
      <c r="AD11" s="2"/>
      <c r="AE11" s="148"/>
    </row>
    <row r="12" spans="1:43" x14ac:dyDescent="0.25">
      <c r="W12" s="143">
        <v>42479</v>
      </c>
      <c r="X12" s="12">
        <v>145.87</v>
      </c>
      <c r="Y12" s="12">
        <v>146.77000000000001</v>
      </c>
      <c r="Z12" s="12">
        <v>145.15</v>
      </c>
      <c r="AA12" s="12">
        <v>145.59</v>
      </c>
      <c r="AB12" s="105">
        <v>1303500</v>
      </c>
      <c r="AC12" s="12">
        <v>145.59</v>
      </c>
      <c r="AD12" s="2"/>
      <c r="AE12" s="148"/>
    </row>
    <row r="13" spans="1:43" x14ac:dyDescent="0.25">
      <c r="B13" s="209" t="s">
        <v>116</v>
      </c>
      <c r="C13" s="209" t="s">
        <v>159</v>
      </c>
      <c r="D13" s="210" t="s">
        <v>158</v>
      </c>
      <c r="E13" s="212" t="s">
        <v>160</v>
      </c>
      <c r="F13" s="213" t="s">
        <v>65</v>
      </c>
      <c r="G13" s="250" t="s">
        <v>164</v>
      </c>
      <c r="H13" s="213" t="s">
        <v>90</v>
      </c>
      <c r="I13" s="212" t="s">
        <v>170</v>
      </c>
      <c r="W13" s="143">
        <v>42478</v>
      </c>
      <c r="X13" s="12">
        <v>145.41999999999999</v>
      </c>
      <c r="Y13" s="12">
        <v>146.6</v>
      </c>
      <c r="Z13" s="12">
        <v>144.76</v>
      </c>
      <c r="AA13" s="12">
        <v>146.47</v>
      </c>
      <c r="AB13" s="105">
        <v>773300</v>
      </c>
      <c r="AC13" s="12">
        <v>146.47</v>
      </c>
      <c r="AD13" s="2"/>
      <c r="AE13" s="148"/>
    </row>
    <row r="14" spans="1:43" x14ac:dyDescent="0.25">
      <c r="B14" s="211">
        <v>42403</v>
      </c>
      <c r="C14" s="12">
        <v>10</v>
      </c>
      <c r="D14" s="43">
        <v>123.5</v>
      </c>
      <c r="E14" s="43">
        <v>126.05</v>
      </c>
      <c r="F14" s="43">
        <f>C14*(E14-D14)</f>
        <v>25.499999999999972</v>
      </c>
      <c r="G14" s="43">
        <f>D14*C14</f>
        <v>1235</v>
      </c>
      <c r="H14" s="257">
        <f>(E14-D14)/D14</f>
        <v>2.0647773279352202E-2</v>
      </c>
      <c r="I14" s="43"/>
      <c r="W14" s="143">
        <v>42475</v>
      </c>
      <c r="X14" s="12">
        <v>144.62</v>
      </c>
      <c r="Y14" s="12">
        <v>145.47</v>
      </c>
      <c r="Z14" s="12">
        <v>144.07</v>
      </c>
      <c r="AA14" s="12">
        <v>145.34</v>
      </c>
      <c r="AB14" s="105">
        <v>832400</v>
      </c>
      <c r="AC14" s="12">
        <v>145.34</v>
      </c>
      <c r="AD14" s="2"/>
      <c r="AE14" s="148"/>
    </row>
    <row r="15" spans="1:43" x14ac:dyDescent="0.25">
      <c r="B15" s="211">
        <v>42422</v>
      </c>
      <c r="C15" s="12">
        <v>10</v>
      </c>
      <c r="D15" s="43">
        <v>123.5</v>
      </c>
      <c r="E15" s="43">
        <v>131.44</v>
      </c>
      <c r="F15" s="43">
        <f>C15*(E15-D15)</f>
        <v>79.399999999999977</v>
      </c>
      <c r="G15" s="43">
        <f>D15*C15</f>
        <v>1235</v>
      </c>
      <c r="H15" s="257">
        <f>(E15-D15)/D15</f>
        <v>6.4291497975708489E-2</v>
      </c>
      <c r="I15" s="43"/>
      <c r="W15" s="143">
        <v>42474</v>
      </c>
      <c r="X15" s="12">
        <v>145.34</v>
      </c>
      <c r="Y15" s="12">
        <v>145.77000000000001</v>
      </c>
      <c r="Z15" s="12">
        <v>144.5</v>
      </c>
      <c r="AA15" s="12">
        <v>144.62</v>
      </c>
      <c r="AB15" s="105">
        <v>687900</v>
      </c>
      <c r="AC15" s="12">
        <v>144.62</v>
      </c>
      <c r="AD15" s="2"/>
      <c r="AE15" s="148"/>
    </row>
    <row r="16" spans="1:43" x14ac:dyDescent="0.25">
      <c r="B16" s="211">
        <v>42430</v>
      </c>
      <c r="C16" s="12">
        <v>10</v>
      </c>
      <c r="D16" s="43">
        <v>123.5</v>
      </c>
      <c r="E16" s="43">
        <v>135.28</v>
      </c>
      <c r="F16" s="43">
        <f>C16*(E16-D16)</f>
        <v>117.80000000000001</v>
      </c>
      <c r="G16" s="43">
        <f>D16*C16</f>
        <v>1235</v>
      </c>
      <c r="H16" s="257">
        <f>(E16-D16)/D16</f>
        <v>9.5384615384615387E-2</v>
      </c>
      <c r="I16" s="43"/>
      <c r="W16" s="143">
        <v>42473</v>
      </c>
      <c r="X16" s="12">
        <v>143.04</v>
      </c>
      <c r="Y16" s="12">
        <v>145.1</v>
      </c>
      <c r="Z16" s="12">
        <v>142.99</v>
      </c>
      <c r="AA16" s="12">
        <v>145.05000000000001</v>
      </c>
      <c r="AB16" s="105">
        <v>999200</v>
      </c>
      <c r="AC16" s="12">
        <v>145.05000000000001</v>
      </c>
      <c r="AD16" s="2"/>
      <c r="AE16" s="148"/>
    </row>
    <row r="17" spans="2:31" x14ac:dyDescent="0.25">
      <c r="B17" s="211">
        <v>42431</v>
      </c>
      <c r="C17" s="12">
        <v>10</v>
      </c>
      <c r="D17" s="43">
        <v>123.5</v>
      </c>
      <c r="E17" s="43">
        <v>138.12</v>
      </c>
      <c r="F17" s="43">
        <f>C17*(E17-D17)</f>
        <v>146.20000000000005</v>
      </c>
      <c r="G17" s="43">
        <f>D17*C17</f>
        <v>1235</v>
      </c>
      <c r="H17" s="257">
        <f>(E17-D17)/D17</f>
        <v>0.11838056680161947</v>
      </c>
      <c r="I17" s="43"/>
      <c r="W17" s="143">
        <v>42472</v>
      </c>
      <c r="X17" s="12">
        <v>142.27000000000001</v>
      </c>
      <c r="Y17" s="12">
        <v>142.82</v>
      </c>
      <c r="Z17" s="12">
        <v>141.53</v>
      </c>
      <c r="AA17" s="12">
        <v>142.43</v>
      </c>
      <c r="AB17" s="105">
        <v>1131100</v>
      </c>
      <c r="AC17" s="12">
        <v>142.43</v>
      </c>
      <c r="AD17" s="2"/>
      <c r="AE17" s="148"/>
    </row>
    <row r="18" spans="2:31" x14ac:dyDescent="0.25">
      <c r="B18" s="211">
        <v>42436</v>
      </c>
      <c r="C18" s="12">
        <v>10</v>
      </c>
      <c r="D18" s="43"/>
      <c r="E18" s="43">
        <v>141.55000000000001</v>
      </c>
      <c r="F18" s="43">
        <v>171.47</v>
      </c>
      <c r="G18" s="43"/>
      <c r="H18" s="258"/>
      <c r="I18" s="43"/>
      <c r="W18" s="143">
        <v>42471</v>
      </c>
      <c r="X18" s="12">
        <v>142.51</v>
      </c>
      <c r="Y18" s="12">
        <v>143.26</v>
      </c>
      <c r="Z18" s="12">
        <v>141.44999999999999</v>
      </c>
      <c r="AA18" s="12">
        <v>141.66</v>
      </c>
      <c r="AB18" s="105">
        <v>917100</v>
      </c>
      <c r="AC18" s="12">
        <v>141.66</v>
      </c>
      <c r="AD18" s="2"/>
      <c r="AE18" s="148"/>
    </row>
    <row r="19" spans="2:31" x14ac:dyDescent="0.25">
      <c r="B19" s="211"/>
      <c r="C19" s="12"/>
      <c r="D19" s="43"/>
      <c r="E19" s="43"/>
      <c r="F19" s="43"/>
      <c r="G19" s="43"/>
      <c r="H19" s="258"/>
      <c r="I19" s="43"/>
      <c r="W19" s="143">
        <v>42468</v>
      </c>
      <c r="X19" s="12">
        <v>142.87</v>
      </c>
      <c r="Y19" s="12">
        <v>143.32</v>
      </c>
      <c r="Z19" s="12">
        <v>141.47</v>
      </c>
      <c r="AA19" s="12">
        <v>142.21</v>
      </c>
      <c r="AB19" s="105">
        <v>957100</v>
      </c>
      <c r="AC19" s="12">
        <v>142.21</v>
      </c>
      <c r="AD19" s="2"/>
      <c r="AE19" s="148"/>
    </row>
    <row r="20" spans="2:31" x14ac:dyDescent="0.25">
      <c r="B20" s="211"/>
      <c r="C20" s="12"/>
      <c r="D20" s="43"/>
      <c r="E20" s="43"/>
      <c r="F20" s="43"/>
      <c r="G20" s="43"/>
      <c r="H20" s="258"/>
      <c r="I20" s="43"/>
      <c r="W20" s="143">
        <v>42467</v>
      </c>
      <c r="X20" s="12">
        <v>144.44999999999999</v>
      </c>
      <c r="Y20" s="12">
        <v>144.53</v>
      </c>
      <c r="Z20" s="12">
        <v>141.43</v>
      </c>
      <c r="AA20" s="12">
        <v>142.05000000000001</v>
      </c>
      <c r="AB20" s="105">
        <v>1289100</v>
      </c>
      <c r="AC20" s="12">
        <v>142.05000000000001</v>
      </c>
      <c r="AD20" s="2"/>
      <c r="AE20" s="148"/>
    </row>
    <row r="21" spans="2:31" x14ac:dyDescent="0.25">
      <c r="B21" s="211"/>
      <c r="C21" s="12"/>
      <c r="D21" s="43"/>
      <c r="E21" s="43"/>
      <c r="F21" s="43"/>
      <c r="G21" s="43"/>
      <c r="H21" s="258"/>
      <c r="I21" s="43"/>
      <c r="W21" s="143">
        <v>42466</v>
      </c>
      <c r="X21" s="12">
        <v>141.43</v>
      </c>
      <c r="Y21" s="12">
        <v>145.31</v>
      </c>
      <c r="Z21" s="12">
        <v>141.22</v>
      </c>
      <c r="AA21" s="12">
        <v>145.11000000000001</v>
      </c>
      <c r="AB21" s="105">
        <v>1664100</v>
      </c>
      <c r="AC21" s="12">
        <v>145.11000000000001</v>
      </c>
      <c r="AD21" s="2"/>
      <c r="AE21" s="148"/>
    </row>
    <row r="22" spans="2:31" x14ac:dyDescent="0.25">
      <c r="B22" s="12"/>
      <c r="C22" s="12"/>
      <c r="D22" s="43"/>
      <c r="E22" s="43"/>
      <c r="F22" s="43"/>
      <c r="G22" s="43"/>
      <c r="H22" s="258"/>
      <c r="I22" s="43"/>
      <c r="W22" s="143">
        <v>42465</v>
      </c>
      <c r="X22" s="12">
        <v>143.36000000000001</v>
      </c>
      <c r="Y22" s="12">
        <v>143.36000000000001</v>
      </c>
      <c r="Z22" s="12">
        <v>140.96</v>
      </c>
      <c r="AA22" s="12">
        <v>141.38</v>
      </c>
      <c r="AB22" s="105">
        <v>1405600</v>
      </c>
      <c r="AC22" s="12">
        <v>141.38</v>
      </c>
      <c r="AD22" s="2"/>
      <c r="AE22" s="148"/>
    </row>
    <row r="23" spans="2:31" x14ac:dyDescent="0.25">
      <c r="B23" s="12"/>
      <c r="C23" s="12"/>
      <c r="D23" s="43"/>
      <c r="E23" s="43"/>
      <c r="F23" s="43"/>
      <c r="G23" s="43"/>
      <c r="H23" s="258"/>
      <c r="I23" s="43"/>
      <c r="W23" s="143">
        <v>42464</v>
      </c>
      <c r="X23" s="12">
        <v>142.18</v>
      </c>
      <c r="Y23" s="12">
        <v>144.93</v>
      </c>
      <c r="Z23" s="12">
        <v>142.16</v>
      </c>
      <c r="AA23" s="12">
        <v>144.05000000000001</v>
      </c>
      <c r="AB23" s="105">
        <v>1852000</v>
      </c>
      <c r="AC23" s="12">
        <v>144.05000000000001</v>
      </c>
      <c r="AD23" s="2"/>
      <c r="AE23" s="148"/>
    </row>
    <row r="24" spans="2:31" x14ac:dyDescent="0.25">
      <c r="B24" s="12"/>
      <c r="C24" s="12"/>
      <c r="D24" s="43"/>
      <c r="E24" s="43"/>
      <c r="F24" s="43"/>
      <c r="G24" s="43"/>
      <c r="H24" s="258"/>
      <c r="I24" s="43"/>
      <c r="W24" s="143">
        <v>42461</v>
      </c>
      <c r="X24" s="12">
        <v>140.21</v>
      </c>
      <c r="Y24" s="12">
        <v>142.99</v>
      </c>
      <c r="Z24" s="12">
        <v>140.19</v>
      </c>
      <c r="AA24" s="12">
        <v>142.66999999999999</v>
      </c>
      <c r="AB24" s="105">
        <v>1044200</v>
      </c>
      <c r="AC24" s="12">
        <v>142.66999999999999</v>
      </c>
      <c r="AD24" s="2"/>
      <c r="AE24" s="148"/>
    </row>
    <row r="25" spans="2:31" x14ac:dyDescent="0.25">
      <c r="B25" s="12"/>
      <c r="C25" s="12"/>
      <c r="D25" s="43"/>
      <c r="E25" s="43"/>
      <c r="F25" s="43"/>
      <c r="G25" s="43"/>
      <c r="H25" s="258"/>
      <c r="I25" s="43"/>
      <c r="W25" s="143">
        <v>42460</v>
      </c>
      <c r="X25" s="12">
        <v>140.75</v>
      </c>
      <c r="Y25" s="12">
        <v>142.21</v>
      </c>
      <c r="Z25" s="12">
        <v>140.13999999999999</v>
      </c>
      <c r="AA25" s="12">
        <v>141.59</v>
      </c>
      <c r="AB25" s="105">
        <v>1145500</v>
      </c>
      <c r="AC25" s="12">
        <v>141.59</v>
      </c>
      <c r="AD25" s="2"/>
      <c r="AE25" s="148"/>
    </row>
    <row r="26" spans="2:31" x14ac:dyDescent="0.25">
      <c r="W26" s="143">
        <v>42459</v>
      </c>
      <c r="X26" s="12">
        <v>141.04</v>
      </c>
      <c r="Y26" s="12">
        <v>142.04</v>
      </c>
      <c r="Z26" s="12">
        <v>140.35</v>
      </c>
      <c r="AA26" s="12">
        <v>140.79</v>
      </c>
      <c r="AB26" s="105">
        <v>879000</v>
      </c>
      <c r="AC26" s="12">
        <v>140.79</v>
      </c>
      <c r="AD26" s="2"/>
      <c r="AE26" s="148"/>
    </row>
    <row r="27" spans="2:31" x14ac:dyDescent="0.25">
      <c r="W27" s="143">
        <v>42458</v>
      </c>
      <c r="X27" s="12">
        <v>138.38999999999999</v>
      </c>
      <c r="Y27" s="12">
        <v>140.28</v>
      </c>
      <c r="Z27" s="12">
        <v>137.69999999999999</v>
      </c>
      <c r="AA27" s="12">
        <v>140.15</v>
      </c>
      <c r="AB27" s="105">
        <v>1199700</v>
      </c>
      <c r="AC27" s="12">
        <v>140.15</v>
      </c>
      <c r="AD27" s="2"/>
      <c r="AE27" s="148"/>
    </row>
    <row r="28" spans="2:31" x14ac:dyDescent="0.25">
      <c r="W28" s="143">
        <v>42457</v>
      </c>
      <c r="X28" s="12">
        <v>139.59</v>
      </c>
      <c r="Y28" s="12">
        <v>139.88</v>
      </c>
      <c r="Z28" s="12">
        <v>138.12</v>
      </c>
      <c r="AA28" s="12">
        <v>138.53</v>
      </c>
      <c r="AB28" s="105">
        <v>826500</v>
      </c>
      <c r="AC28" s="12">
        <v>138.53</v>
      </c>
      <c r="AD28" s="2"/>
      <c r="AE28" s="148"/>
    </row>
    <row r="29" spans="2:31" x14ac:dyDescent="0.25">
      <c r="W29" s="143">
        <v>42453</v>
      </c>
      <c r="X29" s="12">
        <v>138.15</v>
      </c>
      <c r="Y29" s="12">
        <v>139.22</v>
      </c>
      <c r="Z29" s="12">
        <v>137.4</v>
      </c>
      <c r="AA29" s="12">
        <v>139.02000000000001</v>
      </c>
      <c r="AB29" s="105">
        <v>992800</v>
      </c>
      <c r="AC29" s="12">
        <v>139.02000000000001</v>
      </c>
      <c r="AD29" s="2"/>
      <c r="AE29" s="148"/>
    </row>
    <row r="30" spans="2:31" x14ac:dyDescent="0.25">
      <c r="W30" s="143">
        <v>42452</v>
      </c>
      <c r="X30" s="12">
        <v>139</v>
      </c>
      <c r="Y30" s="12">
        <v>139.75</v>
      </c>
      <c r="Z30" s="12">
        <v>138.41999999999999</v>
      </c>
      <c r="AA30" s="12">
        <v>138.82</v>
      </c>
      <c r="AB30" s="105">
        <v>1070300</v>
      </c>
      <c r="AC30" s="12">
        <v>138.82</v>
      </c>
      <c r="AD30" s="2"/>
      <c r="AE30" s="148"/>
    </row>
    <row r="31" spans="2:31" x14ac:dyDescent="0.25">
      <c r="W31" s="143">
        <v>42451</v>
      </c>
      <c r="X31" s="12">
        <v>139.15</v>
      </c>
      <c r="Y31" s="12">
        <v>139.97999999999999</v>
      </c>
      <c r="Z31" s="12">
        <v>138.38</v>
      </c>
      <c r="AA31" s="12">
        <v>138.85</v>
      </c>
      <c r="AB31" s="105">
        <v>1609100</v>
      </c>
      <c r="AC31" s="12">
        <v>138.85</v>
      </c>
      <c r="AD31" s="2"/>
      <c r="AE31" s="148"/>
    </row>
    <row r="32" spans="2:31" x14ac:dyDescent="0.25">
      <c r="W32" s="143">
        <v>42450</v>
      </c>
      <c r="X32" s="12">
        <v>139.5</v>
      </c>
      <c r="Y32" s="12">
        <v>140.18</v>
      </c>
      <c r="Z32" s="12">
        <v>138.88</v>
      </c>
      <c r="AA32" s="12">
        <v>139.63</v>
      </c>
      <c r="AB32" s="105">
        <v>1265000</v>
      </c>
      <c r="AC32" s="12">
        <v>139.63</v>
      </c>
      <c r="AD32" s="2"/>
      <c r="AE32" s="148"/>
    </row>
    <row r="33" spans="15:31" x14ac:dyDescent="0.25">
      <c r="W33" s="143">
        <v>42447</v>
      </c>
      <c r="X33" s="12">
        <v>138.85</v>
      </c>
      <c r="Y33" s="12">
        <v>140.77000000000001</v>
      </c>
      <c r="Z33" s="12">
        <v>137.76</v>
      </c>
      <c r="AA33" s="12">
        <v>140</v>
      </c>
      <c r="AB33" s="105">
        <v>3238100</v>
      </c>
      <c r="AC33" s="12">
        <v>140</v>
      </c>
      <c r="AD33" s="2"/>
      <c r="AE33" s="148"/>
    </row>
    <row r="34" spans="15:31" x14ac:dyDescent="0.25">
      <c r="W34" s="143">
        <v>42446</v>
      </c>
      <c r="X34" s="12">
        <v>138.81</v>
      </c>
      <c r="Y34" s="12">
        <v>139.33000000000001</v>
      </c>
      <c r="Z34" s="12">
        <v>136.58000000000001</v>
      </c>
      <c r="AA34" s="12">
        <v>138.25</v>
      </c>
      <c r="AB34" s="105">
        <v>2379100</v>
      </c>
      <c r="AC34" s="12">
        <v>138.25</v>
      </c>
      <c r="AD34" s="2"/>
      <c r="AE34" s="148"/>
    </row>
    <row r="35" spans="15:31" x14ac:dyDescent="0.25">
      <c r="W35" s="143">
        <v>42445</v>
      </c>
      <c r="X35" s="12">
        <v>138.29</v>
      </c>
      <c r="Y35" s="12">
        <v>139.43</v>
      </c>
      <c r="Z35" s="12">
        <v>137.46</v>
      </c>
      <c r="AA35" s="12">
        <v>139.08000000000001</v>
      </c>
      <c r="AB35" s="105">
        <v>1254900</v>
      </c>
      <c r="AC35" s="12">
        <v>139.08000000000001</v>
      </c>
      <c r="AD35" s="2"/>
      <c r="AE35" s="148"/>
    </row>
    <row r="36" spans="15:31" x14ac:dyDescent="0.25">
      <c r="W36" s="143">
        <v>42444</v>
      </c>
      <c r="X36" s="12">
        <v>138.59</v>
      </c>
      <c r="Y36" s="12">
        <v>138.77000000000001</v>
      </c>
      <c r="Z36" s="12">
        <v>137.03</v>
      </c>
      <c r="AA36" s="12">
        <v>138.26</v>
      </c>
      <c r="AB36" s="105">
        <v>1524200</v>
      </c>
      <c r="AC36" s="12">
        <v>138.26</v>
      </c>
      <c r="AD36" s="2"/>
      <c r="AE36" s="148"/>
    </row>
    <row r="37" spans="15:31" x14ac:dyDescent="0.25">
      <c r="W37" s="143">
        <v>42443</v>
      </c>
      <c r="X37" s="12">
        <v>139.61000000000001</v>
      </c>
      <c r="Y37" s="12">
        <v>140.57</v>
      </c>
      <c r="Z37" s="12">
        <v>138.86000000000001</v>
      </c>
      <c r="AA37" s="12">
        <v>139.77000000000001</v>
      </c>
      <c r="AB37" s="105">
        <v>1124300</v>
      </c>
      <c r="AC37" s="12">
        <v>139.77000000000001</v>
      </c>
      <c r="AD37" s="2"/>
      <c r="AE37" s="148"/>
    </row>
    <row r="38" spans="15:31" x14ac:dyDescent="0.25">
      <c r="W38" s="143">
        <v>42440</v>
      </c>
      <c r="X38" s="12">
        <v>138.88</v>
      </c>
      <c r="Y38" s="12">
        <v>140.86000000000001</v>
      </c>
      <c r="Z38" s="12">
        <v>138.80000000000001</v>
      </c>
      <c r="AA38" s="12">
        <v>140.22</v>
      </c>
      <c r="AB38" s="105">
        <v>2036100</v>
      </c>
      <c r="AC38" s="12">
        <v>140.22</v>
      </c>
      <c r="AD38" s="2"/>
      <c r="AE38" s="148"/>
    </row>
    <row r="39" spans="15:31" x14ac:dyDescent="0.25">
      <c r="W39" s="143">
        <v>42440</v>
      </c>
      <c r="X39" s="12" t="s">
        <v>205</v>
      </c>
      <c r="Y39" s="12"/>
      <c r="Z39" s="12"/>
      <c r="AA39" s="12"/>
      <c r="AB39" s="105"/>
      <c r="AC39" s="12"/>
      <c r="AD39" s="2"/>
      <c r="AE39" s="148"/>
    </row>
    <row r="40" spans="15:31" x14ac:dyDescent="0.25">
      <c r="W40" s="143">
        <v>42439</v>
      </c>
      <c r="X40" s="12">
        <v>138.94</v>
      </c>
      <c r="Y40" s="12">
        <v>140.16</v>
      </c>
      <c r="Z40" s="12">
        <v>136.69999999999999</v>
      </c>
      <c r="AA40" s="12">
        <v>137.96</v>
      </c>
      <c r="AB40" s="105">
        <v>2398700</v>
      </c>
      <c r="AC40" s="12">
        <v>137.81</v>
      </c>
      <c r="AD40" s="2"/>
      <c r="AE40" s="148"/>
    </row>
    <row r="41" spans="15:31" x14ac:dyDescent="0.25">
      <c r="W41" s="143">
        <v>42438</v>
      </c>
      <c r="X41" s="12">
        <v>139.65</v>
      </c>
      <c r="Y41" s="12">
        <v>140.27000000000001</v>
      </c>
      <c r="Z41" s="12">
        <v>137.47</v>
      </c>
      <c r="AA41" s="12">
        <v>138.15</v>
      </c>
      <c r="AB41" s="105">
        <v>2588800</v>
      </c>
      <c r="AC41" s="12">
        <v>138</v>
      </c>
      <c r="AD41" s="2"/>
      <c r="AE41" s="148"/>
    </row>
    <row r="42" spans="15:31" x14ac:dyDescent="0.25">
      <c r="W42" s="143">
        <v>42437</v>
      </c>
      <c r="X42" s="12">
        <v>140.24</v>
      </c>
      <c r="Y42" s="12">
        <v>141.03</v>
      </c>
      <c r="Z42" s="12">
        <v>138.78</v>
      </c>
      <c r="AA42" s="12">
        <v>139.08000000000001</v>
      </c>
      <c r="AB42" s="105">
        <v>2202500</v>
      </c>
      <c r="AC42" s="12">
        <v>138.93</v>
      </c>
      <c r="AD42" s="2"/>
      <c r="AE42" s="148"/>
    </row>
    <row r="43" spans="15:31" x14ac:dyDescent="0.25">
      <c r="W43" s="143">
        <v>42436</v>
      </c>
      <c r="X43" s="12">
        <v>138.72</v>
      </c>
      <c r="Y43" s="12">
        <v>141.62</v>
      </c>
      <c r="Z43" s="12">
        <v>137.29</v>
      </c>
      <c r="AA43" s="12">
        <v>141.55000000000001</v>
      </c>
      <c r="AB43" s="105">
        <v>3182900</v>
      </c>
      <c r="AC43" s="12">
        <v>141.4</v>
      </c>
      <c r="AD43" s="2"/>
      <c r="AE43" s="148"/>
    </row>
    <row r="44" spans="15:31" x14ac:dyDescent="0.25">
      <c r="W44" s="143">
        <v>42433</v>
      </c>
      <c r="X44" s="12">
        <v>138.78</v>
      </c>
      <c r="Y44" s="12">
        <v>140.99</v>
      </c>
      <c r="Z44" s="12">
        <v>138.46</v>
      </c>
      <c r="AA44" s="12">
        <v>140.30000000000001</v>
      </c>
      <c r="AB44" s="105">
        <v>2355700</v>
      </c>
      <c r="AC44" s="12">
        <v>140.15</v>
      </c>
      <c r="AD44" s="2"/>
      <c r="AE44" s="148"/>
    </row>
    <row r="45" spans="15:31" ht="20.25" thickBot="1" x14ac:dyDescent="0.35">
      <c r="O45" s="427" t="s">
        <v>78</v>
      </c>
      <c r="P45" s="427"/>
      <c r="T45" s="101" t="s">
        <v>115</v>
      </c>
      <c r="W45" s="143">
        <v>42432</v>
      </c>
      <c r="X45" s="12">
        <v>137.75</v>
      </c>
      <c r="Y45" s="12">
        <v>139.04</v>
      </c>
      <c r="Z45" s="12">
        <v>136.46</v>
      </c>
      <c r="AA45" s="12">
        <v>138.66999999999999</v>
      </c>
      <c r="AB45" s="105">
        <v>2122100</v>
      </c>
      <c r="AC45" s="12">
        <v>138.52000000000001</v>
      </c>
      <c r="AD45" s="2"/>
      <c r="AE45" s="148"/>
    </row>
    <row r="46" spans="15:31" ht="15.75" thickTop="1" x14ac:dyDescent="0.25">
      <c r="O46" s="93">
        <v>1.1000000000000001</v>
      </c>
      <c r="P46" s="93">
        <f>O46*$Q$4</f>
        <v>159.35700000000003</v>
      </c>
      <c r="Q46" s="2"/>
      <c r="T46" s="377" t="s">
        <v>100</v>
      </c>
      <c r="U46" s="377">
        <v>146.5</v>
      </c>
      <c r="W46" s="143">
        <v>42431</v>
      </c>
      <c r="X46" s="12">
        <v>134.84</v>
      </c>
      <c r="Y46" s="12">
        <v>138.58000000000001</v>
      </c>
      <c r="Z46" s="12">
        <v>134.72</v>
      </c>
      <c r="AA46" s="12">
        <v>138.12</v>
      </c>
      <c r="AB46" s="105">
        <v>3278200</v>
      </c>
      <c r="AC46" s="12">
        <v>137.97</v>
      </c>
      <c r="AD46" s="2"/>
      <c r="AE46" s="148"/>
    </row>
    <row r="47" spans="15:31" x14ac:dyDescent="0.25">
      <c r="O47" s="93">
        <v>1.0900000000000001</v>
      </c>
      <c r="P47" s="93">
        <f t="shared" ref="P47:P66" si="0">O47*$Q$4</f>
        <v>157.90830000000003</v>
      </c>
      <c r="Q47" s="2"/>
      <c r="T47" s="110" t="s">
        <v>101</v>
      </c>
      <c r="U47" s="110">
        <v>146.16</v>
      </c>
      <c r="W47" s="143">
        <v>42430</v>
      </c>
      <c r="X47" s="12">
        <v>129.84</v>
      </c>
      <c r="Y47" s="12">
        <v>135.74</v>
      </c>
      <c r="Z47" s="12">
        <v>129.69999999999999</v>
      </c>
      <c r="AA47" s="12">
        <v>135.28</v>
      </c>
      <c r="AB47" s="105">
        <v>2598200</v>
      </c>
      <c r="AC47" s="12">
        <v>135.13</v>
      </c>
      <c r="AD47" s="2"/>
      <c r="AE47" s="148"/>
    </row>
    <row r="48" spans="15:31" x14ac:dyDescent="0.25">
      <c r="O48" s="93">
        <v>1.08</v>
      </c>
      <c r="P48" s="93">
        <f t="shared" si="0"/>
        <v>156.45960000000002</v>
      </c>
      <c r="Q48" s="2"/>
      <c r="T48" s="110" t="s">
        <v>102</v>
      </c>
      <c r="U48" s="110" t="s">
        <v>418</v>
      </c>
      <c r="W48" s="143">
        <v>42429</v>
      </c>
      <c r="X48" s="12">
        <v>130.24</v>
      </c>
      <c r="Y48" s="12">
        <v>131.04</v>
      </c>
      <c r="Z48" s="12">
        <v>129.13</v>
      </c>
      <c r="AA48" s="12">
        <v>129.19</v>
      </c>
      <c r="AB48" s="105">
        <v>2237200</v>
      </c>
      <c r="AC48" s="12">
        <v>129.05000000000001</v>
      </c>
      <c r="AD48" s="2"/>
      <c r="AE48" s="148"/>
    </row>
    <row r="49" spans="15:31" x14ac:dyDescent="0.25">
      <c r="O49" s="93">
        <v>1.07</v>
      </c>
      <c r="P49" s="93">
        <f t="shared" si="0"/>
        <v>155.01090000000002</v>
      </c>
      <c r="Q49" s="2"/>
      <c r="T49" s="110" t="s">
        <v>103</v>
      </c>
      <c r="U49" s="110" t="s">
        <v>419</v>
      </c>
      <c r="W49" s="143">
        <v>42426</v>
      </c>
      <c r="X49" s="12">
        <v>130.94</v>
      </c>
      <c r="Y49" s="12">
        <v>131.6</v>
      </c>
      <c r="Z49" s="12">
        <v>130.27000000000001</v>
      </c>
      <c r="AA49" s="12">
        <v>130.71</v>
      </c>
      <c r="AB49" s="105">
        <v>897200</v>
      </c>
      <c r="AC49" s="12">
        <v>130.57</v>
      </c>
      <c r="AD49" s="2"/>
      <c r="AE49" s="148"/>
    </row>
    <row r="50" spans="15:31" x14ac:dyDescent="0.25">
      <c r="O50" s="93">
        <v>1.06</v>
      </c>
      <c r="P50" s="93">
        <f t="shared" si="0"/>
        <v>153.56220000000002</v>
      </c>
      <c r="Q50" s="2"/>
      <c r="T50" s="110" t="s">
        <v>104</v>
      </c>
      <c r="U50" s="110">
        <v>161.41999999999999</v>
      </c>
      <c r="W50" s="143">
        <v>42425</v>
      </c>
      <c r="X50" s="12">
        <v>130</v>
      </c>
      <c r="Y50" s="12">
        <v>130.99</v>
      </c>
      <c r="Z50" s="12">
        <v>129.08000000000001</v>
      </c>
      <c r="AA50" s="12">
        <v>130.57</v>
      </c>
      <c r="AB50" s="105">
        <v>1077700</v>
      </c>
      <c r="AC50" s="12">
        <v>130.43</v>
      </c>
      <c r="AD50" s="2"/>
      <c r="AE50" s="148"/>
    </row>
    <row r="51" spans="15:31" x14ac:dyDescent="0.25">
      <c r="O51" s="93">
        <v>1.05</v>
      </c>
      <c r="P51" s="93">
        <f t="shared" si="0"/>
        <v>152.11350000000002</v>
      </c>
      <c r="Q51" s="2"/>
      <c r="T51" s="110" t="s">
        <v>105</v>
      </c>
      <c r="U51" s="110">
        <v>1.01946</v>
      </c>
      <c r="W51" s="143">
        <v>42424</v>
      </c>
      <c r="X51" s="12">
        <v>128.38</v>
      </c>
      <c r="Y51" s="12">
        <v>130.07</v>
      </c>
      <c r="Z51" s="12">
        <v>127.65</v>
      </c>
      <c r="AA51" s="12">
        <v>129.77000000000001</v>
      </c>
      <c r="AB51" s="105">
        <v>924600</v>
      </c>
      <c r="AC51" s="12">
        <v>129.63</v>
      </c>
      <c r="AD51" s="2"/>
      <c r="AE51" s="148"/>
    </row>
    <row r="52" spans="15:31" x14ac:dyDescent="0.25">
      <c r="O52" s="93">
        <v>1.04</v>
      </c>
      <c r="P52" s="93">
        <f t="shared" si="0"/>
        <v>150.66480000000001</v>
      </c>
      <c r="Q52" s="2"/>
      <c r="T52" s="110" t="s">
        <v>125</v>
      </c>
      <c r="U52" s="110" t="s">
        <v>303</v>
      </c>
      <c r="W52" s="143">
        <v>42423</v>
      </c>
      <c r="X52" s="12">
        <v>131.03</v>
      </c>
      <c r="Y52" s="12">
        <v>131.62</v>
      </c>
      <c r="Z52" s="12">
        <v>128.84</v>
      </c>
      <c r="AA52" s="12">
        <v>129.74</v>
      </c>
      <c r="AB52" s="105">
        <v>1244200</v>
      </c>
      <c r="AC52" s="12">
        <v>129.6</v>
      </c>
      <c r="AD52" s="2"/>
      <c r="AE52" s="148"/>
    </row>
    <row r="53" spans="15:31" x14ac:dyDescent="0.25">
      <c r="O53" s="93">
        <v>1.03</v>
      </c>
      <c r="P53" s="93">
        <f t="shared" si="0"/>
        <v>149.21610000000001</v>
      </c>
      <c r="Q53" s="2"/>
      <c r="T53" s="110"/>
      <c r="U53" s="110"/>
      <c r="W53" s="143">
        <v>42422</v>
      </c>
      <c r="X53" s="12">
        <v>131</v>
      </c>
      <c r="Y53" s="12">
        <v>131.99</v>
      </c>
      <c r="Z53" s="12">
        <v>130.32</v>
      </c>
      <c r="AA53" s="12">
        <v>131.44</v>
      </c>
      <c r="AB53" s="105">
        <v>937100</v>
      </c>
      <c r="AC53" s="12">
        <v>131.30000000000001</v>
      </c>
      <c r="AD53" s="2"/>
      <c r="AE53" s="148"/>
    </row>
    <row r="54" spans="15:31" x14ac:dyDescent="0.25">
      <c r="O54" s="93">
        <v>1.02</v>
      </c>
      <c r="P54" s="93">
        <f t="shared" si="0"/>
        <v>147.76740000000001</v>
      </c>
      <c r="Q54" s="2"/>
      <c r="T54" s="110" t="s">
        <v>107</v>
      </c>
      <c r="U54" s="110" t="s">
        <v>420</v>
      </c>
      <c r="W54" s="143">
        <v>42419</v>
      </c>
      <c r="X54" s="12">
        <v>129.52000000000001</v>
      </c>
      <c r="Y54" s="12">
        <v>130.76</v>
      </c>
      <c r="Z54" s="12">
        <v>128.31</v>
      </c>
      <c r="AA54" s="12">
        <v>130.16</v>
      </c>
      <c r="AB54" s="105">
        <v>1303300</v>
      </c>
      <c r="AC54" s="12">
        <v>130.02000000000001</v>
      </c>
      <c r="AD54" s="2"/>
      <c r="AE54" s="148"/>
    </row>
    <row r="55" spans="15:31" x14ac:dyDescent="0.25">
      <c r="O55" s="93">
        <v>1.01</v>
      </c>
      <c r="P55" s="93">
        <f t="shared" si="0"/>
        <v>146.31870000000001</v>
      </c>
      <c r="Q55" s="2"/>
      <c r="T55" s="110" t="s">
        <v>108</v>
      </c>
      <c r="U55" s="110" t="s">
        <v>264</v>
      </c>
      <c r="W55" s="143">
        <v>42418</v>
      </c>
      <c r="X55" s="12">
        <v>130.26</v>
      </c>
      <c r="Y55" s="12">
        <v>131.37</v>
      </c>
      <c r="Z55" s="12">
        <v>129.29</v>
      </c>
      <c r="AA55" s="12">
        <v>129.69</v>
      </c>
      <c r="AB55" s="105">
        <v>1292900</v>
      </c>
      <c r="AC55" s="12">
        <v>129.55000000000001</v>
      </c>
      <c r="AD55" s="2"/>
      <c r="AE55" s="148"/>
    </row>
    <row r="56" spans="15:31" x14ac:dyDescent="0.25">
      <c r="O56" s="93">
        <v>1</v>
      </c>
      <c r="P56" s="93">
        <f t="shared" si="0"/>
        <v>144.87</v>
      </c>
      <c r="Q56" s="2"/>
      <c r="T56" s="110" t="s">
        <v>109</v>
      </c>
      <c r="U56" s="111">
        <v>981695</v>
      </c>
      <c r="W56" s="143">
        <v>42417</v>
      </c>
      <c r="X56" s="12">
        <v>128.16999999999999</v>
      </c>
      <c r="Y56" s="12">
        <v>131.61000000000001</v>
      </c>
      <c r="Z56" s="12">
        <v>127.56</v>
      </c>
      <c r="AA56" s="12">
        <v>130.69999999999999</v>
      </c>
      <c r="AB56" s="105">
        <v>1832400</v>
      </c>
      <c r="AC56" s="12">
        <v>130.56</v>
      </c>
      <c r="AD56" s="2"/>
      <c r="AE56" s="148"/>
    </row>
    <row r="57" spans="15:31" x14ac:dyDescent="0.25">
      <c r="O57" s="93">
        <v>0.99</v>
      </c>
      <c r="P57" s="93">
        <f t="shared" si="0"/>
        <v>143.4213</v>
      </c>
      <c r="Q57" s="2"/>
      <c r="T57" s="110" t="s">
        <v>112</v>
      </c>
      <c r="U57" s="111">
        <v>1674090</v>
      </c>
      <c r="W57" s="143">
        <v>42416</v>
      </c>
      <c r="X57" s="12">
        <v>127.72</v>
      </c>
      <c r="Y57" s="12">
        <v>128.41999999999999</v>
      </c>
      <c r="Z57" s="12">
        <v>126.42</v>
      </c>
      <c r="AA57" s="12">
        <v>127.42</v>
      </c>
      <c r="AB57" s="105">
        <v>2466400</v>
      </c>
      <c r="AC57" s="12">
        <v>127.28</v>
      </c>
      <c r="AD57" s="2"/>
      <c r="AE57" s="148"/>
    </row>
    <row r="58" spans="15:31" x14ac:dyDescent="0.25">
      <c r="O58" s="93">
        <v>0.98</v>
      </c>
      <c r="P58" s="93">
        <f t="shared" si="0"/>
        <v>141.9726</v>
      </c>
      <c r="Q58" s="2"/>
      <c r="T58" s="110" t="s">
        <v>110</v>
      </c>
      <c r="U58" s="110" t="s">
        <v>421</v>
      </c>
      <c r="W58" s="143">
        <v>42412</v>
      </c>
      <c r="X58" s="12">
        <v>124.52</v>
      </c>
      <c r="Y58" s="12">
        <v>126.55</v>
      </c>
      <c r="Z58" s="12">
        <v>123.96</v>
      </c>
      <c r="AA58" s="12">
        <v>126.48</v>
      </c>
      <c r="AB58" s="105">
        <v>1574400</v>
      </c>
      <c r="AC58" s="12">
        <v>126.34</v>
      </c>
      <c r="AD58" s="2"/>
      <c r="AE58" s="148"/>
    </row>
    <row r="59" spans="15:31" x14ac:dyDescent="0.25">
      <c r="O59" s="93">
        <v>0.97</v>
      </c>
      <c r="P59" s="93">
        <f t="shared" si="0"/>
        <v>140.5239</v>
      </c>
      <c r="T59" s="110" t="s">
        <v>113</v>
      </c>
      <c r="U59" s="110">
        <v>29.46</v>
      </c>
      <c r="W59" s="143">
        <v>42411</v>
      </c>
      <c r="X59" s="12">
        <v>122.86</v>
      </c>
      <c r="Y59" s="12">
        <v>124.29</v>
      </c>
      <c r="Z59" s="12">
        <v>122.25</v>
      </c>
      <c r="AA59" s="12">
        <v>123.3</v>
      </c>
      <c r="AB59" s="105">
        <v>1441900</v>
      </c>
      <c r="AC59" s="12">
        <v>123.17</v>
      </c>
      <c r="AD59" s="2"/>
      <c r="AE59" s="148"/>
    </row>
    <row r="60" spans="15:31" x14ac:dyDescent="0.25">
      <c r="O60" s="93">
        <v>0.96</v>
      </c>
      <c r="P60" s="93">
        <f t="shared" si="0"/>
        <v>139.0752</v>
      </c>
      <c r="T60" s="110" t="s">
        <v>114</v>
      </c>
      <c r="U60" s="110">
        <v>4.92</v>
      </c>
      <c r="W60" s="143">
        <v>42410</v>
      </c>
      <c r="X60" s="12">
        <v>126.07</v>
      </c>
      <c r="Y60" s="12">
        <v>129</v>
      </c>
      <c r="Z60" s="12">
        <v>125.22</v>
      </c>
      <c r="AA60" s="12">
        <v>125.46</v>
      </c>
      <c r="AB60" s="105">
        <v>1584400</v>
      </c>
      <c r="AC60" s="12">
        <v>125.32</v>
      </c>
      <c r="AD60" s="2"/>
      <c r="AE60" s="148"/>
    </row>
    <row r="61" spans="15:31" x14ac:dyDescent="0.25">
      <c r="O61" s="93">
        <v>0.95</v>
      </c>
      <c r="P61" s="93">
        <f t="shared" si="0"/>
        <v>137.62649999999999</v>
      </c>
      <c r="T61" s="110" t="s">
        <v>111</v>
      </c>
      <c r="U61" s="110" t="s">
        <v>304</v>
      </c>
      <c r="W61" s="143">
        <v>42409</v>
      </c>
      <c r="X61" s="12">
        <v>121.03</v>
      </c>
      <c r="Y61" s="12">
        <v>125.47</v>
      </c>
      <c r="Z61" s="12">
        <v>120.73</v>
      </c>
      <c r="AA61" s="12">
        <v>124.45</v>
      </c>
      <c r="AB61" s="105">
        <v>2855100</v>
      </c>
      <c r="AC61" s="12">
        <v>124.31</v>
      </c>
      <c r="AD61" s="2"/>
      <c r="AE61" s="148"/>
    </row>
    <row r="62" spans="15:31" x14ac:dyDescent="0.25">
      <c r="O62" s="93">
        <v>0.94</v>
      </c>
      <c r="P62" s="93">
        <f t="shared" si="0"/>
        <v>136.17779999999999</v>
      </c>
      <c r="W62" s="143">
        <v>42408</v>
      </c>
      <c r="X62" s="12">
        <v>121.75</v>
      </c>
      <c r="Y62" s="12">
        <v>122.82</v>
      </c>
      <c r="Z62" s="12">
        <v>119.75</v>
      </c>
      <c r="AA62" s="12">
        <v>121.94</v>
      </c>
      <c r="AB62" s="105">
        <v>2958400</v>
      </c>
      <c r="AC62" s="12">
        <v>121.81</v>
      </c>
      <c r="AD62" s="2"/>
      <c r="AE62" s="148"/>
    </row>
    <row r="63" spans="15:31" x14ac:dyDescent="0.25">
      <c r="O63" s="93">
        <v>0.93</v>
      </c>
      <c r="P63" s="93">
        <f t="shared" si="0"/>
        <v>134.72910000000002</v>
      </c>
      <c r="W63" s="143">
        <v>42405</v>
      </c>
      <c r="X63" s="12">
        <v>127</v>
      </c>
      <c r="Y63" s="12">
        <v>127.25</v>
      </c>
      <c r="Z63" s="12">
        <v>121.3</v>
      </c>
      <c r="AA63" s="12">
        <v>123.18</v>
      </c>
      <c r="AB63" s="105">
        <v>4172100</v>
      </c>
      <c r="AC63" s="12">
        <v>123.05</v>
      </c>
      <c r="AD63" s="2"/>
      <c r="AE63" s="148"/>
    </row>
    <row r="64" spans="15:31" x14ac:dyDescent="0.25">
      <c r="O64" s="93">
        <v>0.92</v>
      </c>
      <c r="P64" s="93">
        <f t="shared" si="0"/>
        <v>133.28040000000001</v>
      </c>
      <c r="W64" s="143">
        <v>42404</v>
      </c>
      <c r="X64" s="12">
        <v>126.36</v>
      </c>
      <c r="Y64" s="12">
        <v>128.61000000000001</v>
      </c>
      <c r="Z64" s="12">
        <v>125.95</v>
      </c>
      <c r="AA64" s="12">
        <v>127.8</v>
      </c>
      <c r="AB64" s="105">
        <v>2319000</v>
      </c>
      <c r="AC64" s="12">
        <v>127.66</v>
      </c>
      <c r="AD64" s="2"/>
      <c r="AE64" s="148"/>
    </row>
    <row r="65" spans="15:31" x14ac:dyDescent="0.25">
      <c r="O65" s="93">
        <v>0.91</v>
      </c>
      <c r="P65" s="93">
        <f t="shared" si="0"/>
        <v>131.83170000000001</v>
      </c>
      <c r="W65" s="143">
        <v>42403</v>
      </c>
      <c r="X65" s="12">
        <v>127.94</v>
      </c>
      <c r="Y65" s="12">
        <v>127.94</v>
      </c>
      <c r="Z65" s="12">
        <v>123.19</v>
      </c>
      <c r="AA65" s="12">
        <v>126.05</v>
      </c>
      <c r="AB65" s="105">
        <v>2984400</v>
      </c>
      <c r="AC65" s="12">
        <v>125.91</v>
      </c>
      <c r="AD65" s="2"/>
      <c r="AE65" s="148"/>
    </row>
    <row r="66" spans="15:31" x14ac:dyDescent="0.25">
      <c r="O66" s="93">
        <v>0.9</v>
      </c>
      <c r="P66" s="93">
        <f t="shared" si="0"/>
        <v>130.38300000000001</v>
      </c>
      <c r="W66" s="143">
        <v>42402</v>
      </c>
      <c r="X66" s="12">
        <v>129.31</v>
      </c>
      <c r="Y66" s="12">
        <v>129.86000000000001</v>
      </c>
      <c r="Z66" s="12">
        <v>126.53</v>
      </c>
      <c r="AA66" s="12">
        <v>126.89</v>
      </c>
      <c r="AB66" s="105">
        <v>1838100</v>
      </c>
      <c r="AC66" s="12">
        <v>126.75</v>
      </c>
      <c r="AD66" s="2"/>
      <c r="AE66" s="148"/>
    </row>
    <row r="67" spans="15:31" x14ac:dyDescent="0.25">
      <c r="W67" s="143">
        <v>42401</v>
      </c>
      <c r="X67" s="12">
        <v>131.26</v>
      </c>
      <c r="Y67" s="12">
        <v>132.1</v>
      </c>
      <c r="Z67" s="12">
        <v>129.63999999999999</v>
      </c>
      <c r="AA67" s="12">
        <v>130.69</v>
      </c>
      <c r="AB67" s="105">
        <v>1772100</v>
      </c>
      <c r="AC67" s="12">
        <v>130.55000000000001</v>
      </c>
      <c r="AD67" s="2"/>
      <c r="AE67" s="148"/>
    </row>
    <row r="68" spans="15:31" x14ac:dyDescent="0.25">
      <c r="W68" s="143">
        <v>42398</v>
      </c>
      <c r="X68" s="12">
        <v>129.07</v>
      </c>
      <c r="Y68" s="12">
        <v>132.06</v>
      </c>
      <c r="Z68" s="12">
        <v>128.6</v>
      </c>
      <c r="AA68" s="12">
        <v>132.06</v>
      </c>
      <c r="AB68" s="105">
        <v>3189500</v>
      </c>
      <c r="AC68" s="12">
        <v>131.91999999999999</v>
      </c>
      <c r="AD68" s="2"/>
      <c r="AE68" s="148"/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/>
      <c r="AE69" s="148"/>
    </row>
  </sheetData>
  <mergeCells count="1">
    <mergeCell ref="O45:P45"/>
  </mergeCells>
  <conditionalFormatting sqref="Q7">
    <cfRule type="expression" dxfId="53" priority="13">
      <formula>Q7&gt;0</formula>
    </cfRule>
    <cfRule type="expression" dxfId="52" priority="14">
      <formula>Q7&lt;0</formula>
    </cfRule>
  </conditionalFormatting>
  <conditionalFormatting sqref="O46:O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5">
    <cfRule type="expression" dxfId="51" priority="7">
      <formula>F18&gt;0</formula>
    </cfRule>
    <cfRule type="expression" dxfId="50" priority="8">
      <formula>F18&lt;0</formula>
    </cfRule>
  </conditionalFormatting>
  <conditionalFormatting sqref="H18:H25">
    <cfRule type="expression" dxfId="49" priority="5">
      <formula>H18&gt;0</formula>
    </cfRule>
    <cfRule type="expression" dxfId="48" priority="6">
      <formula>H18&lt;0</formula>
    </cfRule>
  </conditionalFormatting>
  <conditionalFormatting sqref="F14:F17">
    <cfRule type="expression" dxfId="47" priority="3">
      <formula>F14&gt;0</formula>
    </cfRule>
    <cfRule type="expression" dxfId="46" priority="4">
      <formula>F14&lt;0</formula>
    </cfRule>
  </conditionalFormatting>
  <conditionalFormatting sqref="H14:H17">
    <cfRule type="expression" dxfId="45" priority="1">
      <formula>H14&gt;0</formula>
    </cfRule>
    <cfRule type="expression" dxfId="4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9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171</v>
      </c>
      <c r="AJ1" s="13" t="s">
        <v>172</v>
      </c>
      <c r="AK1" s="13" t="s">
        <v>173</v>
      </c>
      <c r="AL1" s="13" t="s">
        <v>174</v>
      </c>
      <c r="AO1" s="13" t="s">
        <v>175</v>
      </c>
      <c r="AP1" s="13" t="s">
        <v>59</v>
      </c>
      <c r="AQ1" s="13" t="s">
        <v>177</v>
      </c>
    </row>
    <row r="2" spans="1:43" x14ac:dyDescent="0.25">
      <c r="A2" s="6" t="s">
        <v>39</v>
      </c>
      <c r="B2" s="1">
        <v>42179</v>
      </c>
      <c r="C2" s="7">
        <v>10</v>
      </c>
      <c r="D2" s="47">
        <v>37.799999999999997</v>
      </c>
      <c r="E2" s="47">
        <v>0</v>
      </c>
      <c r="F2" s="47">
        <f t="shared" ref="F2:F9" si="0">C2*D2</f>
        <v>378</v>
      </c>
      <c r="G2" s="1">
        <v>42310</v>
      </c>
      <c r="H2" s="92">
        <v>170</v>
      </c>
      <c r="I2" s="47">
        <v>30.28</v>
      </c>
      <c r="J2" s="4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96" t="s">
        <v>154</v>
      </c>
      <c r="W2" s="143">
        <v>42493</v>
      </c>
      <c r="X2" s="12">
        <v>35.36</v>
      </c>
      <c r="Y2" s="12">
        <v>35.36</v>
      </c>
      <c r="Z2" s="12">
        <v>34.340000000000003</v>
      </c>
      <c r="AA2" s="12">
        <v>34.42</v>
      </c>
      <c r="AB2" s="105">
        <v>1353400</v>
      </c>
      <c r="AC2" s="12">
        <v>34.42</v>
      </c>
      <c r="AD2" s="2">
        <f>Y2-Z2</f>
        <v>1.019999999999996</v>
      </c>
      <c r="AE2" s="148">
        <f>AC2/AC3-1</f>
        <v>-3.8815973191845821E-2</v>
      </c>
      <c r="AP2" t="s">
        <v>176</v>
      </c>
    </row>
    <row r="3" spans="1:43" x14ac:dyDescent="0.25">
      <c r="A3" s="26" t="s">
        <v>71</v>
      </c>
      <c r="B3" s="1">
        <v>42194</v>
      </c>
      <c r="C3" s="7">
        <v>10</v>
      </c>
      <c r="D3" s="47">
        <v>35.5</v>
      </c>
      <c r="E3" s="47">
        <v>0</v>
      </c>
      <c r="F3" s="47">
        <f t="shared" si="0"/>
        <v>355</v>
      </c>
      <c r="G3" s="1">
        <v>42314</v>
      </c>
      <c r="H3" s="92">
        <v>80</v>
      </c>
      <c r="I3" s="47">
        <v>32.5</v>
      </c>
      <c r="J3" s="4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34.42</v>
      </c>
      <c r="W3" s="143">
        <v>42492</v>
      </c>
      <c r="X3" s="12">
        <v>35.659999999999997</v>
      </c>
      <c r="Y3" s="12">
        <v>35.85</v>
      </c>
      <c r="Z3" s="12">
        <v>35</v>
      </c>
      <c r="AA3" s="12">
        <v>35.81</v>
      </c>
      <c r="AB3" s="105">
        <v>549500</v>
      </c>
      <c r="AC3" s="12">
        <v>35.81</v>
      </c>
      <c r="AD3" s="2">
        <f t="shared" ref="AD3:AD66" si="1">Y3-Z3</f>
        <v>0.85000000000000142</v>
      </c>
      <c r="AE3" s="148">
        <f t="shared" ref="AE3:AE66" si="2">AC3/AC4-1</f>
        <v>5.0519225371876697E-3</v>
      </c>
      <c r="AI3" t="s">
        <v>190</v>
      </c>
      <c r="AJ3">
        <v>90</v>
      </c>
      <c r="AK3">
        <v>28.4</v>
      </c>
      <c r="AL3" s="260">
        <v>2556</v>
      </c>
      <c r="AO3" s="260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47">
        <v>32.9</v>
      </c>
      <c r="E4" s="47">
        <v>0</v>
      </c>
      <c r="F4" s="47">
        <f t="shared" si="0"/>
        <v>658</v>
      </c>
      <c r="G4" s="1">
        <v>42010</v>
      </c>
      <c r="H4" s="92">
        <v>40</v>
      </c>
      <c r="I4" s="7">
        <v>28.92</v>
      </c>
      <c r="J4" s="47">
        <v>0.02</v>
      </c>
      <c r="K4" s="7">
        <f>H4*I4-J4</f>
        <v>1156.7800000000002</v>
      </c>
      <c r="O4" s="13" t="s">
        <v>66</v>
      </c>
      <c r="Q4" s="59">
        <v>34.42</v>
      </c>
      <c r="W4" s="143">
        <v>42489</v>
      </c>
      <c r="X4" s="12">
        <v>36.020000000000003</v>
      </c>
      <c r="Y4" s="12">
        <v>36.450000000000003</v>
      </c>
      <c r="Z4" s="12">
        <v>35.42</v>
      </c>
      <c r="AA4" s="12">
        <v>35.630000000000003</v>
      </c>
      <c r="AB4" s="105">
        <v>973200</v>
      </c>
      <c r="AC4" s="12">
        <v>35.630000000000003</v>
      </c>
      <c r="AD4" s="2">
        <f t="shared" si="1"/>
        <v>1.0300000000000011</v>
      </c>
      <c r="AE4" s="148">
        <f t="shared" si="2"/>
        <v>-8.6254869226487507E-3</v>
      </c>
    </row>
    <row r="5" spans="1:43" x14ac:dyDescent="0.25">
      <c r="B5" s="1">
        <v>42240</v>
      </c>
      <c r="C5" s="7">
        <v>40</v>
      </c>
      <c r="D5" s="47">
        <v>32.4</v>
      </c>
      <c r="E5" s="47">
        <v>0</v>
      </c>
      <c r="F5" s="47">
        <f t="shared" si="0"/>
        <v>1296</v>
      </c>
      <c r="G5" s="1">
        <v>42404</v>
      </c>
      <c r="H5" s="92">
        <v>90</v>
      </c>
      <c r="I5" s="47">
        <v>28.55</v>
      </c>
      <c r="J5" s="4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43">
        <v>42488</v>
      </c>
      <c r="X5" s="12">
        <v>35.67</v>
      </c>
      <c r="Y5" s="12">
        <v>37.07</v>
      </c>
      <c r="Z5" s="12">
        <v>35.49</v>
      </c>
      <c r="AA5" s="12">
        <v>35.94</v>
      </c>
      <c r="AB5" s="105">
        <v>1075600</v>
      </c>
      <c r="AC5" s="12">
        <v>35.94</v>
      </c>
      <c r="AD5" s="2">
        <f t="shared" si="1"/>
        <v>1.5799999999999983</v>
      </c>
      <c r="AE5" s="148">
        <f t="shared" si="2"/>
        <v>3.9106145251397439E-3</v>
      </c>
    </row>
    <row r="6" spans="1:43" x14ac:dyDescent="0.25">
      <c r="B6" s="1">
        <v>42275</v>
      </c>
      <c r="C6" s="7">
        <v>90</v>
      </c>
      <c r="D6" s="47">
        <v>29.2</v>
      </c>
      <c r="E6" s="47">
        <v>0</v>
      </c>
      <c r="F6" s="47">
        <f t="shared" si="0"/>
        <v>2628</v>
      </c>
      <c r="G6" s="1">
        <v>42412</v>
      </c>
      <c r="H6" s="92">
        <v>90</v>
      </c>
      <c r="I6" s="47">
        <v>29.55</v>
      </c>
      <c r="J6" s="47">
        <v>0.06</v>
      </c>
      <c r="K6" s="7">
        <f>H6*I6-J6</f>
        <v>2659.44</v>
      </c>
      <c r="O6" s="13" t="s">
        <v>64</v>
      </c>
      <c r="Q6" s="2">
        <f>Q3*Q2</f>
        <v>0</v>
      </c>
      <c r="W6" s="143">
        <v>42487</v>
      </c>
      <c r="X6" s="12">
        <v>36.57</v>
      </c>
      <c r="Y6" s="12">
        <v>36.57</v>
      </c>
      <c r="Z6" s="12">
        <v>34.67</v>
      </c>
      <c r="AA6" s="12">
        <v>35.799999999999997</v>
      </c>
      <c r="AB6" s="105">
        <v>1460200</v>
      </c>
      <c r="AC6" s="12">
        <v>35.799999999999997</v>
      </c>
      <c r="AD6" s="2">
        <f t="shared" si="1"/>
        <v>1.8999999999999986</v>
      </c>
      <c r="AE6" s="148">
        <f t="shared" si="2"/>
        <v>-1.9178082191780854E-2</v>
      </c>
    </row>
    <row r="7" spans="1:43" ht="15.75" x14ac:dyDescent="0.25">
      <c r="B7" s="1">
        <v>42298</v>
      </c>
      <c r="C7" s="7">
        <v>170</v>
      </c>
      <c r="D7" s="47">
        <v>28.4</v>
      </c>
      <c r="E7" s="47">
        <v>0</v>
      </c>
      <c r="F7" s="47">
        <f t="shared" si="0"/>
        <v>4828</v>
      </c>
      <c r="O7" s="13" t="s">
        <v>65</v>
      </c>
      <c r="Q7" s="2">
        <f>IF(Q2=0, K11+M11-F11,Q5-Q6)</f>
        <v>529.88000000000284</v>
      </c>
      <c r="R7" s="207"/>
      <c r="W7" s="143">
        <v>42486</v>
      </c>
      <c r="X7" s="12">
        <v>36.06</v>
      </c>
      <c r="Y7" s="12">
        <v>36.869999999999997</v>
      </c>
      <c r="Z7" s="12">
        <v>35.68</v>
      </c>
      <c r="AA7" s="12">
        <v>36.5</v>
      </c>
      <c r="AB7" s="105">
        <v>1487200</v>
      </c>
      <c r="AC7" s="12">
        <v>36.5</v>
      </c>
      <c r="AD7" s="2">
        <f t="shared" si="1"/>
        <v>1.1899999999999977</v>
      </c>
      <c r="AE7" s="148">
        <f t="shared" si="2"/>
        <v>1.5864180350681822E-2</v>
      </c>
    </row>
    <row r="8" spans="1:43" x14ac:dyDescent="0.25">
      <c r="B8" s="1">
        <v>42360</v>
      </c>
      <c r="C8" s="7">
        <v>40</v>
      </c>
      <c r="D8" s="47">
        <v>27.25</v>
      </c>
      <c r="E8" s="47">
        <v>0</v>
      </c>
      <c r="F8" s="47">
        <f t="shared" si="0"/>
        <v>1090</v>
      </c>
      <c r="O8" s="13" t="s">
        <v>90</v>
      </c>
      <c r="Q8" s="148">
        <f>(Q4-Q3)/Q3</f>
        <v>0</v>
      </c>
      <c r="W8" s="143">
        <v>42485</v>
      </c>
      <c r="X8" s="12">
        <v>36.39</v>
      </c>
      <c r="Y8" s="12">
        <v>36.479999999999997</v>
      </c>
      <c r="Z8" s="12">
        <v>35.799999999999997</v>
      </c>
      <c r="AA8" s="12">
        <v>35.93</v>
      </c>
      <c r="AB8" s="105">
        <v>807400</v>
      </c>
      <c r="AC8" s="12">
        <v>35.93</v>
      </c>
      <c r="AD8" s="2">
        <f t="shared" si="1"/>
        <v>0.67999999999999972</v>
      </c>
      <c r="AE8" s="148">
        <f t="shared" si="2"/>
        <v>-1.803771522273856E-2</v>
      </c>
    </row>
    <row r="9" spans="1:43" x14ac:dyDescent="0.25">
      <c r="B9" s="1">
        <v>42376</v>
      </c>
      <c r="C9" s="7">
        <v>90</v>
      </c>
      <c r="D9" s="47">
        <v>26.75</v>
      </c>
      <c r="E9" s="47">
        <v>0</v>
      </c>
      <c r="F9" s="47">
        <f t="shared" si="0"/>
        <v>2407.5</v>
      </c>
      <c r="W9" s="143">
        <v>42482</v>
      </c>
      <c r="X9" s="12">
        <v>35.79</v>
      </c>
      <c r="Y9" s="12">
        <v>36.65</v>
      </c>
      <c r="Z9" s="12">
        <v>35.700000000000003</v>
      </c>
      <c r="AA9" s="12">
        <v>36.590000000000003</v>
      </c>
      <c r="AB9" s="105">
        <v>829100</v>
      </c>
      <c r="AC9" s="12">
        <v>36.590000000000003</v>
      </c>
      <c r="AD9" s="2">
        <f t="shared" si="1"/>
        <v>0.94999999999999574</v>
      </c>
      <c r="AE9" s="148">
        <f t="shared" si="2"/>
        <v>2.4642957154858758E-2</v>
      </c>
    </row>
    <row r="10" spans="1:43" x14ac:dyDescent="0.25">
      <c r="W10" s="143">
        <v>42481</v>
      </c>
      <c r="X10" s="12">
        <v>35.42</v>
      </c>
      <c r="Y10" s="12">
        <v>36.049999999999997</v>
      </c>
      <c r="Z10" s="12">
        <v>35.36</v>
      </c>
      <c r="AA10" s="12">
        <v>35.71</v>
      </c>
      <c r="AB10" s="105">
        <v>936200</v>
      </c>
      <c r="AC10" s="12">
        <v>35.71</v>
      </c>
      <c r="AD10" s="2">
        <f t="shared" si="1"/>
        <v>0.68999999999999773</v>
      </c>
      <c r="AE10" s="148">
        <f t="shared" si="2"/>
        <v>7.0501974055272587E-3</v>
      </c>
    </row>
    <row r="11" spans="1:43" x14ac:dyDescent="0.25">
      <c r="A11" s="3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8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43">
        <v>42480</v>
      </c>
      <c r="X11" s="12">
        <v>35.54</v>
      </c>
      <c r="Y11" s="12">
        <v>35.74</v>
      </c>
      <c r="Z11" s="12">
        <v>35.200000000000003</v>
      </c>
      <c r="AA11" s="12">
        <v>35.46</v>
      </c>
      <c r="AB11" s="105">
        <v>417700</v>
      </c>
      <c r="AC11" s="12">
        <v>35.46</v>
      </c>
      <c r="AD11" s="2">
        <f t="shared" si="1"/>
        <v>0.53999999999999915</v>
      </c>
      <c r="AE11" s="148">
        <f t="shared" si="2"/>
        <v>-8.4530853761621838E-4</v>
      </c>
    </row>
    <row r="12" spans="1:43" x14ac:dyDescent="0.25">
      <c r="W12" s="143">
        <v>42479</v>
      </c>
      <c r="X12" s="12">
        <v>35.049999999999997</v>
      </c>
      <c r="Y12" s="12">
        <v>35.64</v>
      </c>
      <c r="Z12" s="12">
        <v>34.79</v>
      </c>
      <c r="AA12" s="12">
        <v>35.49</v>
      </c>
      <c r="AB12" s="105">
        <v>571300</v>
      </c>
      <c r="AC12" s="12">
        <v>35.49</v>
      </c>
      <c r="AD12" s="2">
        <f t="shared" si="1"/>
        <v>0.85000000000000142</v>
      </c>
      <c r="AE12" s="148">
        <f t="shared" si="2"/>
        <v>2.3061400980109559E-2</v>
      </c>
    </row>
    <row r="13" spans="1:43" x14ac:dyDescent="0.25">
      <c r="B13" s="209" t="s">
        <v>116</v>
      </c>
      <c r="C13" s="209" t="s">
        <v>159</v>
      </c>
      <c r="D13" s="210" t="s">
        <v>158</v>
      </c>
      <c r="E13" s="212" t="s">
        <v>160</v>
      </c>
      <c r="F13" s="213" t="s">
        <v>65</v>
      </c>
      <c r="G13" s="250" t="s">
        <v>164</v>
      </c>
      <c r="H13" s="213" t="s">
        <v>90</v>
      </c>
      <c r="I13" s="212" t="s">
        <v>170</v>
      </c>
      <c r="W13" s="143">
        <v>42478</v>
      </c>
      <c r="X13" s="12">
        <v>34.64</v>
      </c>
      <c r="Y13" s="12">
        <v>35.130000000000003</v>
      </c>
      <c r="Z13" s="12">
        <v>34.520000000000003</v>
      </c>
      <c r="AA13" s="12">
        <v>34.69</v>
      </c>
      <c r="AB13" s="105">
        <v>913600</v>
      </c>
      <c r="AC13" s="12">
        <v>34.69</v>
      </c>
      <c r="AD13" s="2">
        <f t="shared" si="1"/>
        <v>0.60999999999999943</v>
      </c>
      <c r="AE13" s="148">
        <f t="shared" si="2"/>
        <v>-7.4391988555080335E-3</v>
      </c>
    </row>
    <row r="14" spans="1:43" x14ac:dyDescent="0.25">
      <c r="B14" s="211">
        <v>42304</v>
      </c>
      <c r="C14" s="12">
        <v>340</v>
      </c>
      <c r="D14" s="43">
        <v>29.77</v>
      </c>
      <c r="E14" s="43">
        <v>28.78</v>
      </c>
      <c r="F14" s="43">
        <v>-337</v>
      </c>
      <c r="G14" s="43">
        <f t="shared" ref="G14:G24" si="3">IF(C14=0, 0,D14*C14)</f>
        <v>10121.799999999999</v>
      </c>
      <c r="H14" s="258">
        <f t="shared" ref="H14:H24" si="4">IF(C14=0, D14, (E14-D14)/D14)</f>
        <v>-3.3254954652334516E-2</v>
      </c>
      <c r="I14" s="43"/>
      <c r="W14" s="143">
        <v>42475</v>
      </c>
      <c r="X14" s="12">
        <v>34.549999999999997</v>
      </c>
      <c r="Y14" s="12">
        <v>35.07</v>
      </c>
      <c r="Z14" s="12">
        <v>34.479999999999997</v>
      </c>
      <c r="AA14" s="12">
        <v>34.950000000000003</v>
      </c>
      <c r="AB14" s="105">
        <v>565600</v>
      </c>
      <c r="AC14" s="12">
        <v>34.950000000000003</v>
      </c>
      <c r="AD14" s="2">
        <f t="shared" si="1"/>
        <v>0.59000000000000341</v>
      </c>
      <c r="AE14" s="148">
        <f t="shared" si="2"/>
        <v>9.2405428818942426E-3</v>
      </c>
    </row>
    <row r="15" spans="1:43" x14ac:dyDescent="0.25">
      <c r="B15" s="211">
        <v>42305</v>
      </c>
      <c r="C15" s="12">
        <v>170</v>
      </c>
      <c r="D15" s="43">
        <v>29.3</v>
      </c>
      <c r="E15" s="43">
        <v>30.6</v>
      </c>
      <c r="F15" s="43">
        <v>220.36000000000058</v>
      </c>
      <c r="G15" s="43">
        <f t="shared" si="3"/>
        <v>4981</v>
      </c>
      <c r="H15" s="258">
        <f t="shared" si="4"/>
        <v>4.4368600682593878E-2</v>
      </c>
      <c r="I15" s="43"/>
      <c r="W15" s="143">
        <v>42474</v>
      </c>
      <c r="X15" s="12">
        <v>35</v>
      </c>
      <c r="Y15" s="12">
        <v>35</v>
      </c>
      <c r="Z15" s="12">
        <v>34.479999999999997</v>
      </c>
      <c r="AA15" s="12">
        <v>34.630000000000003</v>
      </c>
      <c r="AB15" s="105">
        <v>589600</v>
      </c>
      <c r="AC15" s="12">
        <v>34.630000000000003</v>
      </c>
      <c r="AD15" s="2">
        <f t="shared" si="1"/>
        <v>0.52000000000000313</v>
      </c>
      <c r="AE15" s="148">
        <f t="shared" si="2"/>
        <v>-3.7399309551207072E-3</v>
      </c>
    </row>
    <row r="16" spans="1:43" x14ac:dyDescent="0.25">
      <c r="B16" s="211">
        <v>42311</v>
      </c>
      <c r="C16" s="12">
        <v>90</v>
      </c>
      <c r="D16" s="43">
        <v>26.46</v>
      </c>
      <c r="E16" s="43">
        <v>32.409999999999997</v>
      </c>
      <c r="F16" s="43">
        <v>535.21</v>
      </c>
      <c r="G16" s="43">
        <f t="shared" si="3"/>
        <v>2381.4</v>
      </c>
      <c r="H16" s="258">
        <f t="shared" si="4"/>
        <v>0.22486772486772469</v>
      </c>
      <c r="I16" s="43"/>
      <c r="W16" s="143">
        <v>42473</v>
      </c>
      <c r="X16" s="12">
        <v>34.28</v>
      </c>
      <c r="Y16" s="12">
        <v>34.79</v>
      </c>
      <c r="Z16" s="12">
        <v>33.94</v>
      </c>
      <c r="AA16" s="12">
        <v>34.76</v>
      </c>
      <c r="AB16" s="105">
        <v>804500</v>
      </c>
      <c r="AC16" s="12">
        <v>34.76</v>
      </c>
      <c r="AD16" s="2">
        <f t="shared" si="1"/>
        <v>0.85000000000000142</v>
      </c>
      <c r="AE16" s="148">
        <f t="shared" si="2"/>
        <v>2.5671289465919012E-2</v>
      </c>
    </row>
    <row r="17" spans="2:31" x14ac:dyDescent="0.25">
      <c r="B17" s="211">
        <v>42345</v>
      </c>
      <c r="C17" s="12">
        <v>90</v>
      </c>
      <c r="D17" s="43">
        <v>26.2</v>
      </c>
      <c r="E17" s="43">
        <v>30.88</v>
      </c>
      <c r="F17" s="43">
        <v>421</v>
      </c>
      <c r="G17" s="43">
        <f t="shared" si="3"/>
        <v>2358</v>
      </c>
      <c r="H17" s="258">
        <f t="shared" si="4"/>
        <v>0.17862595419847327</v>
      </c>
      <c r="I17" s="43"/>
      <c r="W17" s="143">
        <v>42472</v>
      </c>
      <c r="X17" s="12">
        <v>33.78</v>
      </c>
      <c r="Y17" s="12">
        <v>34.090000000000003</v>
      </c>
      <c r="Z17" s="12">
        <v>33.36</v>
      </c>
      <c r="AA17" s="12">
        <v>33.89</v>
      </c>
      <c r="AB17" s="105">
        <v>583800</v>
      </c>
      <c r="AC17" s="12">
        <v>33.89</v>
      </c>
      <c r="AD17" s="2">
        <f t="shared" si="1"/>
        <v>0.73000000000000398</v>
      </c>
      <c r="AE17" s="148">
        <f t="shared" si="2"/>
        <v>1.1038186157517726E-2</v>
      </c>
    </row>
    <row r="18" spans="2:31" x14ac:dyDescent="0.25">
      <c r="B18" s="211">
        <v>42349</v>
      </c>
      <c r="C18" s="12">
        <v>90</v>
      </c>
      <c r="D18" s="43">
        <v>26.2</v>
      </c>
      <c r="E18" s="43">
        <v>28.79</v>
      </c>
      <c r="F18" s="43">
        <v>232.81</v>
      </c>
      <c r="G18" s="43">
        <f t="shared" si="3"/>
        <v>2358</v>
      </c>
      <c r="H18" s="258">
        <f t="shared" si="4"/>
        <v>9.8854961832061064E-2</v>
      </c>
      <c r="I18" s="43"/>
      <c r="W18" s="143">
        <v>42471</v>
      </c>
      <c r="X18" s="12">
        <v>33.46</v>
      </c>
      <c r="Y18" s="12">
        <v>33.92</v>
      </c>
      <c r="Z18" s="12">
        <v>33.42</v>
      </c>
      <c r="AA18" s="12">
        <v>33.520000000000003</v>
      </c>
      <c r="AB18" s="105">
        <v>494600</v>
      </c>
      <c r="AC18" s="12">
        <v>33.520000000000003</v>
      </c>
      <c r="AD18" s="2">
        <f t="shared" si="1"/>
        <v>0.5</v>
      </c>
      <c r="AE18" s="148">
        <f t="shared" si="2"/>
        <v>1.146650573325303E-2</v>
      </c>
    </row>
    <row r="19" spans="2:31" x14ac:dyDescent="0.25">
      <c r="B19" s="211">
        <v>42356</v>
      </c>
      <c r="C19" s="12">
        <v>130</v>
      </c>
      <c r="D19" s="43">
        <v>26.53</v>
      </c>
      <c r="E19" s="43">
        <v>27.26</v>
      </c>
      <c r="F19" s="43">
        <v>95.51</v>
      </c>
      <c r="G19" s="43">
        <f t="shared" si="3"/>
        <v>3448.9</v>
      </c>
      <c r="H19" s="258">
        <f t="shared" si="4"/>
        <v>2.7516019600452333E-2</v>
      </c>
      <c r="I19" s="43"/>
      <c r="W19" s="143">
        <v>42468</v>
      </c>
      <c r="X19" s="12">
        <v>33.14</v>
      </c>
      <c r="Y19" s="12">
        <v>33.96</v>
      </c>
      <c r="Z19" s="12">
        <v>32.799999999999997</v>
      </c>
      <c r="AA19" s="12">
        <v>33.14</v>
      </c>
      <c r="AB19" s="105">
        <v>530700</v>
      </c>
      <c r="AC19" s="12">
        <v>33.14</v>
      </c>
      <c r="AD19" s="2">
        <f t="shared" si="1"/>
        <v>1.1600000000000037</v>
      </c>
      <c r="AE19" s="148">
        <f t="shared" si="2"/>
        <v>1.6876342436330072E-2</v>
      </c>
    </row>
    <row r="20" spans="2:31" x14ac:dyDescent="0.25">
      <c r="B20" s="211">
        <v>42369</v>
      </c>
      <c r="C20" s="12">
        <v>90</v>
      </c>
      <c r="D20" s="43">
        <v>25.46</v>
      </c>
      <c r="E20" s="43">
        <v>28.59</v>
      </c>
      <c r="F20" s="43">
        <v>281.58999999999997</v>
      </c>
      <c r="G20" s="43">
        <f t="shared" si="3"/>
        <v>2291.4</v>
      </c>
      <c r="H20" s="258">
        <f t="shared" si="4"/>
        <v>0.12293794186959933</v>
      </c>
      <c r="I20" s="43"/>
      <c r="W20" s="143">
        <v>42467</v>
      </c>
      <c r="X20" s="12">
        <v>33.15</v>
      </c>
      <c r="Y20" s="12">
        <v>33.200000000000003</v>
      </c>
      <c r="Z20" s="12">
        <v>32.35</v>
      </c>
      <c r="AA20" s="12">
        <v>32.590000000000003</v>
      </c>
      <c r="AB20" s="105">
        <v>725700</v>
      </c>
      <c r="AC20" s="12">
        <v>32.590000000000003</v>
      </c>
      <c r="AD20" s="2">
        <f t="shared" si="1"/>
        <v>0.85000000000000142</v>
      </c>
      <c r="AE20" s="148">
        <f t="shared" si="2"/>
        <v>-2.2788605697151354E-2</v>
      </c>
    </row>
    <row r="21" spans="2:31" x14ac:dyDescent="0.25">
      <c r="B21" s="211">
        <v>42376</v>
      </c>
      <c r="C21" s="12">
        <v>180</v>
      </c>
      <c r="D21" s="43">
        <v>26.11</v>
      </c>
      <c r="E21" s="43">
        <v>26.7</v>
      </c>
      <c r="F21" s="43">
        <v>106.99</v>
      </c>
      <c r="G21" s="43">
        <f t="shared" si="3"/>
        <v>4699.8</v>
      </c>
      <c r="H21" s="258">
        <f t="shared" si="4"/>
        <v>2.2596706242818839E-2</v>
      </c>
      <c r="I21" s="43"/>
      <c r="W21" s="143">
        <v>42466</v>
      </c>
      <c r="X21" s="12">
        <v>33.25</v>
      </c>
      <c r="Y21" s="12">
        <v>33.409999999999997</v>
      </c>
      <c r="Z21" s="12">
        <v>32.19</v>
      </c>
      <c r="AA21" s="12">
        <v>33.35</v>
      </c>
      <c r="AB21" s="105">
        <v>1050600</v>
      </c>
      <c r="AC21" s="12">
        <v>33.35</v>
      </c>
      <c r="AD21" s="2">
        <f t="shared" si="1"/>
        <v>1.2199999999999989</v>
      </c>
      <c r="AE21" s="148">
        <f t="shared" si="2"/>
        <v>1.8023430459597201E-3</v>
      </c>
    </row>
    <row r="22" spans="2:31" x14ac:dyDescent="0.25">
      <c r="B22" s="211">
        <v>42403</v>
      </c>
      <c r="C22" s="12">
        <v>180</v>
      </c>
      <c r="D22" s="43">
        <v>26.11</v>
      </c>
      <c r="E22" s="43">
        <v>28.02</v>
      </c>
      <c r="F22" s="43">
        <v>344.59</v>
      </c>
      <c r="G22" s="43">
        <f t="shared" si="3"/>
        <v>4699.8</v>
      </c>
      <c r="H22" s="258">
        <f t="shared" si="4"/>
        <v>7.3152049023362697E-2</v>
      </c>
      <c r="I22" s="43"/>
      <c r="W22" s="143">
        <v>42465</v>
      </c>
      <c r="X22" s="12">
        <v>33.25</v>
      </c>
      <c r="Y22" s="12">
        <v>33.56</v>
      </c>
      <c r="Z22" s="12">
        <v>33.090000000000003</v>
      </c>
      <c r="AA22" s="12">
        <v>33.29</v>
      </c>
      <c r="AB22" s="105">
        <v>735800</v>
      </c>
      <c r="AC22" s="12">
        <v>33.29</v>
      </c>
      <c r="AD22" s="2">
        <f t="shared" si="1"/>
        <v>0.46999999999999886</v>
      </c>
      <c r="AE22" s="148">
        <f t="shared" si="2"/>
        <v>-7.4537865235539957E-3</v>
      </c>
    </row>
    <row r="23" spans="2:31" x14ac:dyDescent="0.25">
      <c r="B23" s="211">
        <v>42404</v>
      </c>
      <c r="C23" s="12">
        <v>90</v>
      </c>
      <c r="D23" s="43">
        <v>23.66</v>
      </c>
      <c r="E23" s="43">
        <v>29.32</v>
      </c>
      <c r="F23" s="43">
        <v>509.24</v>
      </c>
      <c r="G23" s="43">
        <f t="shared" si="3"/>
        <v>2129.4</v>
      </c>
      <c r="H23" s="258">
        <f t="shared" si="4"/>
        <v>0.23922231614539308</v>
      </c>
      <c r="I23" s="43"/>
      <c r="W23" s="143">
        <v>42464</v>
      </c>
      <c r="X23" s="12">
        <v>33.630000000000003</v>
      </c>
      <c r="Y23" s="12">
        <v>33.840000000000003</v>
      </c>
      <c r="Z23" s="12">
        <v>33.06</v>
      </c>
      <c r="AA23" s="12">
        <v>33.54</v>
      </c>
      <c r="AB23" s="105">
        <v>868500</v>
      </c>
      <c r="AC23" s="12">
        <v>33.54</v>
      </c>
      <c r="AD23" s="2">
        <f t="shared" si="1"/>
        <v>0.78000000000000114</v>
      </c>
      <c r="AE23" s="148">
        <f t="shared" si="2"/>
        <v>-3.8610038610039643E-3</v>
      </c>
    </row>
    <row r="24" spans="2:31" x14ac:dyDescent="0.25">
      <c r="B24" s="211">
        <v>42412</v>
      </c>
      <c r="C24" s="12">
        <v>0</v>
      </c>
      <c r="D24" s="43">
        <v>0</v>
      </c>
      <c r="E24" s="43">
        <v>0</v>
      </c>
      <c r="F24" s="43">
        <v>529.88</v>
      </c>
      <c r="G24" s="43">
        <f t="shared" si="3"/>
        <v>0</v>
      </c>
      <c r="H24" s="258">
        <f t="shared" si="4"/>
        <v>0</v>
      </c>
      <c r="I24" s="43"/>
      <c r="W24" s="143">
        <v>42461</v>
      </c>
      <c r="X24" s="12">
        <v>33</v>
      </c>
      <c r="Y24" s="12">
        <v>33.75</v>
      </c>
      <c r="Z24" s="12">
        <v>32.71</v>
      </c>
      <c r="AA24" s="12">
        <v>33.67</v>
      </c>
      <c r="AB24" s="105">
        <v>1150900</v>
      </c>
      <c r="AC24" s="12">
        <v>33.67</v>
      </c>
      <c r="AD24" s="2">
        <f t="shared" si="1"/>
        <v>1.0399999999999991</v>
      </c>
      <c r="AE24" s="148">
        <f t="shared" si="2"/>
        <v>5.3747387279785563E-3</v>
      </c>
    </row>
    <row r="25" spans="2:31" x14ac:dyDescent="0.25">
      <c r="B25" s="12"/>
      <c r="C25" s="12"/>
      <c r="D25" s="43"/>
      <c r="E25" s="43"/>
      <c r="F25" s="43"/>
      <c r="G25" s="43"/>
      <c r="H25" s="258"/>
      <c r="I25" s="43"/>
      <c r="W25" s="143">
        <v>42460</v>
      </c>
      <c r="X25" s="12">
        <v>33.380000000000003</v>
      </c>
      <c r="Y25" s="12">
        <v>33.64</v>
      </c>
      <c r="Z25" s="12">
        <v>33.19</v>
      </c>
      <c r="AA25" s="12">
        <v>33.49</v>
      </c>
      <c r="AB25" s="105">
        <v>1132200</v>
      </c>
      <c r="AC25" s="12">
        <v>33.49</v>
      </c>
      <c r="AD25" s="2">
        <f t="shared" si="1"/>
        <v>0.45000000000000284</v>
      </c>
      <c r="AE25" s="148">
        <f t="shared" si="2"/>
        <v>5.4037826478534612E-3</v>
      </c>
    </row>
    <row r="26" spans="2:31" x14ac:dyDescent="0.25">
      <c r="W26" s="143">
        <v>42459</v>
      </c>
      <c r="X26" s="12">
        <v>33.17</v>
      </c>
      <c r="Y26" s="12">
        <v>33.479999999999997</v>
      </c>
      <c r="Z26" s="12">
        <v>33.07</v>
      </c>
      <c r="AA26" s="12">
        <v>33.31</v>
      </c>
      <c r="AB26" s="105">
        <v>687700</v>
      </c>
      <c r="AC26" s="12">
        <v>33.31</v>
      </c>
      <c r="AD26" s="2">
        <f t="shared" si="1"/>
        <v>0.40999999999999659</v>
      </c>
      <c r="AE26" s="148">
        <f t="shared" si="2"/>
        <v>1.3386066321874113E-2</v>
      </c>
    </row>
    <row r="27" spans="2:31" x14ac:dyDescent="0.25">
      <c r="W27" s="143">
        <v>42458</v>
      </c>
      <c r="X27" s="12">
        <v>32.07</v>
      </c>
      <c r="Y27" s="12">
        <v>33</v>
      </c>
      <c r="Z27" s="12">
        <v>31.98</v>
      </c>
      <c r="AA27" s="12">
        <v>32.869999999999997</v>
      </c>
      <c r="AB27" s="105">
        <v>761100</v>
      </c>
      <c r="AC27" s="12">
        <v>32.869999999999997</v>
      </c>
      <c r="AD27" s="2">
        <f t="shared" si="1"/>
        <v>1.0199999999999996</v>
      </c>
      <c r="AE27" s="148">
        <f t="shared" si="2"/>
        <v>1.8593120545397968E-2</v>
      </c>
    </row>
    <row r="28" spans="2:31" x14ac:dyDescent="0.25">
      <c r="W28" s="143">
        <v>42457</v>
      </c>
      <c r="X28" s="12">
        <v>31.96</v>
      </c>
      <c r="Y28" s="12">
        <v>32.36</v>
      </c>
      <c r="Z28" s="12">
        <v>31.82</v>
      </c>
      <c r="AA28" s="12">
        <v>32.270000000000003</v>
      </c>
      <c r="AB28" s="105">
        <v>1370100</v>
      </c>
      <c r="AC28" s="12">
        <v>32.270000000000003</v>
      </c>
      <c r="AD28" s="2">
        <f t="shared" si="1"/>
        <v>0.53999999999999915</v>
      </c>
      <c r="AE28" s="148">
        <f t="shared" si="2"/>
        <v>-1.4957264957264793E-2</v>
      </c>
    </row>
    <row r="29" spans="2:31" x14ac:dyDescent="0.25">
      <c r="W29" s="143">
        <v>42453</v>
      </c>
      <c r="X29" s="12">
        <v>32.24</v>
      </c>
      <c r="Y29" s="12">
        <v>32.78</v>
      </c>
      <c r="Z29" s="12">
        <v>31.72</v>
      </c>
      <c r="AA29" s="12">
        <v>32.76</v>
      </c>
      <c r="AB29" s="105">
        <v>826300</v>
      </c>
      <c r="AC29" s="12">
        <v>32.76</v>
      </c>
      <c r="AD29" s="2">
        <f t="shared" si="1"/>
        <v>1.0600000000000023</v>
      </c>
      <c r="AE29" s="148">
        <f t="shared" si="2"/>
        <v>4.9079754601226711E-3</v>
      </c>
    </row>
    <row r="30" spans="2:31" x14ac:dyDescent="0.25">
      <c r="W30" s="143">
        <v>42452</v>
      </c>
      <c r="X30" s="12">
        <v>33.4</v>
      </c>
      <c r="Y30" s="12">
        <v>33.47</v>
      </c>
      <c r="Z30" s="12">
        <v>32.520000000000003</v>
      </c>
      <c r="AA30" s="12">
        <v>32.6</v>
      </c>
      <c r="AB30" s="105">
        <v>698400</v>
      </c>
      <c r="AC30" s="12">
        <v>32.6</v>
      </c>
      <c r="AD30" s="2">
        <f t="shared" si="1"/>
        <v>0.94999999999999574</v>
      </c>
      <c r="AE30" s="148">
        <f t="shared" si="2"/>
        <v>-2.39520958083832E-2</v>
      </c>
    </row>
    <row r="31" spans="2:31" x14ac:dyDescent="0.25">
      <c r="W31" s="143">
        <v>42451</v>
      </c>
      <c r="X31" s="12">
        <v>32.979999999999997</v>
      </c>
      <c r="Y31" s="12">
        <v>33.619999999999997</v>
      </c>
      <c r="Z31" s="12">
        <v>32.770000000000003</v>
      </c>
      <c r="AA31" s="12">
        <v>33.4</v>
      </c>
      <c r="AB31" s="105">
        <v>995400</v>
      </c>
      <c r="AC31" s="12">
        <v>33.4</v>
      </c>
      <c r="AD31" s="2">
        <f t="shared" si="1"/>
        <v>0.84999999999999432</v>
      </c>
      <c r="AE31" s="148">
        <f t="shared" si="2"/>
        <v>5.1158591634066219E-3</v>
      </c>
    </row>
    <row r="32" spans="2:31" x14ac:dyDescent="0.25">
      <c r="W32" s="143">
        <v>42450</v>
      </c>
      <c r="X32" s="12">
        <v>33.39</v>
      </c>
      <c r="Y32" s="12">
        <v>33.57</v>
      </c>
      <c r="Z32" s="12">
        <v>33.1</v>
      </c>
      <c r="AA32" s="12">
        <v>33.229999999999997</v>
      </c>
      <c r="AB32" s="105">
        <v>986600</v>
      </c>
      <c r="AC32" s="12">
        <v>33.229999999999997</v>
      </c>
      <c r="AD32" s="2">
        <f t="shared" si="1"/>
        <v>0.46999999999999886</v>
      </c>
      <c r="AE32" s="148">
        <f t="shared" si="2"/>
        <v>-6.2799043062201632E-3</v>
      </c>
    </row>
    <row r="33" spans="15:31" x14ac:dyDescent="0.25">
      <c r="W33" s="143">
        <v>42447</v>
      </c>
      <c r="X33" s="12">
        <v>33.08</v>
      </c>
      <c r="Y33" s="12">
        <v>33.520000000000003</v>
      </c>
      <c r="Z33" s="12">
        <v>32.85</v>
      </c>
      <c r="AA33" s="12">
        <v>33.44</v>
      </c>
      <c r="AB33" s="105">
        <v>1768700</v>
      </c>
      <c r="AC33" s="12">
        <v>33.44</v>
      </c>
      <c r="AD33" s="2">
        <f t="shared" si="1"/>
        <v>0.67000000000000171</v>
      </c>
      <c r="AE33" s="148">
        <f t="shared" si="2"/>
        <v>1.3333333333333197E-2</v>
      </c>
    </row>
    <row r="34" spans="15:31" x14ac:dyDescent="0.25">
      <c r="W34" s="143">
        <v>42446</v>
      </c>
      <c r="X34" s="12">
        <v>31.42</v>
      </c>
      <c r="Y34" s="12">
        <v>33.229999999999997</v>
      </c>
      <c r="Z34" s="12">
        <v>31.35</v>
      </c>
      <c r="AA34" s="12">
        <v>33</v>
      </c>
      <c r="AB34" s="105">
        <v>1284900</v>
      </c>
      <c r="AC34" s="12">
        <v>33</v>
      </c>
      <c r="AD34" s="2">
        <f t="shared" si="1"/>
        <v>1.8799999999999955</v>
      </c>
      <c r="AE34" s="148">
        <f t="shared" si="2"/>
        <v>5.1625239005736123E-2</v>
      </c>
    </row>
    <row r="35" spans="15:31" x14ac:dyDescent="0.25">
      <c r="W35" s="143">
        <v>42445</v>
      </c>
      <c r="X35" s="12">
        <v>30.43</v>
      </c>
      <c r="Y35" s="12">
        <v>31.42</v>
      </c>
      <c r="Z35" s="12">
        <v>30.43</v>
      </c>
      <c r="AA35" s="12">
        <v>31.38</v>
      </c>
      <c r="AB35" s="105">
        <v>561700</v>
      </c>
      <c r="AC35" s="12">
        <v>31.38</v>
      </c>
      <c r="AD35" s="2">
        <f t="shared" si="1"/>
        <v>0.99000000000000199</v>
      </c>
      <c r="AE35" s="148">
        <f t="shared" si="2"/>
        <v>2.8852459016393439E-2</v>
      </c>
    </row>
    <row r="36" spans="15:31" x14ac:dyDescent="0.25">
      <c r="W36" s="143">
        <v>42444</v>
      </c>
      <c r="X36" s="12">
        <v>30.77</v>
      </c>
      <c r="Y36" s="12">
        <v>30.79</v>
      </c>
      <c r="Z36" s="12">
        <v>30.14</v>
      </c>
      <c r="AA36" s="12">
        <v>30.5</v>
      </c>
      <c r="AB36" s="105">
        <v>731800</v>
      </c>
      <c r="AC36" s="12">
        <v>30.5</v>
      </c>
      <c r="AD36" s="2">
        <f t="shared" si="1"/>
        <v>0.64999999999999858</v>
      </c>
      <c r="AE36" s="148">
        <f t="shared" si="2"/>
        <v>-2.274911887215636E-2</v>
      </c>
    </row>
    <row r="37" spans="15:31" x14ac:dyDescent="0.25">
      <c r="W37" s="143">
        <v>42443</v>
      </c>
      <c r="X37" s="12">
        <v>31.12</v>
      </c>
      <c r="Y37" s="12">
        <v>31.51</v>
      </c>
      <c r="Z37" s="12">
        <v>30.97</v>
      </c>
      <c r="AA37" s="12">
        <v>31.21</v>
      </c>
      <c r="AB37" s="105">
        <v>747700</v>
      </c>
      <c r="AC37" s="12">
        <v>31.21</v>
      </c>
      <c r="AD37" s="2">
        <f t="shared" si="1"/>
        <v>0.5400000000000027</v>
      </c>
      <c r="AE37" s="148">
        <f t="shared" si="2"/>
        <v>-3.5121328224776427E-3</v>
      </c>
    </row>
    <row r="38" spans="15:31" x14ac:dyDescent="0.25">
      <c r="W38" s="143">
        <v>42440</v>
      </c>
      <c r="X38" s="12">
        <v>30.69</v>
      </c>
      <c r="Y38" s="12">
        <v>31.37</v>
      </c>
      <c r="Z38" s="12">
        <v>30.67</v>
      </c>
      <c r="AA38" s="12">
        <v>31.32</v>
      </c>
      <c r="AB38" s="105">
        <v>455300</v>
      </c>
      <c r="AC38" s="12">
        <v>31.32</v>
      </c>
      <c r="AD38" s="2">
        <f t="shared" si="1"/>
        <v>0.69999999999999929</v>
      </c>
      <c r="AE38" s="148">
        <f t="shared" si="2"/>
        <v>2.8909329829172048E-2</v>
      </c>
    </row>
    <row r="39" spans="15:31" x14ac:dyDescent="0.25">
      <c r="W39" s="143">
        <v>42439</v>
      </c>
      <c r="X39" s="12">
        <v>30.51</v>
      </c>
      <c r="Y39" s="12">
        <v>30.66</v>
      </c>
      <c r="Z39" s="12">
        <v>29.87</v>
      </c>
      <c r="AA39" s="12">
        <v>30.44</v>
      </c>
      <c r="AB39" s="105">
        <v>692300</v>
      </c>
      <c r="AC39" s="12">
        <v>30.44</v>
      </c>
      <c r="AD39" s="2">
        <f t="shared" si="1"/>
        <v>0.78999999999999915</v>
      </c>
      <c r="AE39" s="148">
        <f t="shared" si="2"/>
        <v>-3.2840722495885988E-4</v>
      </c>
    </row>
    <row r="40" spans="15:31" x14ac:dyDescent="0.25">
      <c r="W40" s="143">
        <v>42438</v>
      </c>
      <c r="X40" s="12">
        <v>30.78</v>
      </c>
      <c r="Y40" s="12">
        <v>30.95</v>
      </c>
      <c r="Z40" s="12">
        <v>30.26</v>
      </c>
      <c r="AA40" s="12">
        <v>30.45</v>
      </c>
      <c r="AB40" s="105">
        <v>754300</v>
      </c>
      <c r="AC40" s="12">
        <v>30.45</v>
      </c>
      <c r="AD40" s="2">
        <f t="shared" si="1"/>
        <v>0.68999999999999773</v>
      </c>
      <c r="AE40" s="148">
        <f t="shared" si="2"/>
        <v>-6.525285481239762E-3</v>
      </c>
    </row>
    <row r="41" spans="15:31" x14ac:dyDescent="0.25">
      <c r="W41" s="143">
        <v>42437</v>
      </c>
      <c r="X41" s="12">
        <v>31.63</v>
      </c>
      <c r="Y41" s="12">
        <v>31.75</v>
      </c>
      <c r="Z41" s="12">
        <v>30.58</v>
      </c>
      <c r="AA41" s="12">
        <v>30.65</v>
      </c>
      <c r="AB41" s="105">
        <v>800700</v>
      </c>
      <c r="AC41" s="12">
        <v>30.65</v>
      </c>
      <c r="AD41" s="2">
        <f t="shared" si="1"/>
        <v>1.1700000000000017</v>
      </c>
      <c r="AE41" s="148">
        <f t="shared" si="2"/>
        <v>-4.3980037429819152E-2</v>
      </c>
    </row>
    <row r="42" spans="15:31" x14ac:dyDescent="0.25">
      <c r="W42" s="143">
        <v>42436</v>
      </c>
      <c r="X42" s="12">
        <v>31.6</v>
      </c>
      <c r="Y42" s="12">
        <v>32.31</v>
      </c>
      <c r="Z42" s="12">
        <v>31.6</v>
      </c>
      <c r="AA42" s="12">
        <v>32.06</v>
      </c>
      <c r="AB42" s="105">
        <v>988200</v>
      </c>
      <c r="AC42" s="12">
        <v>32.06</v>
      </c>
      <c r="AD42" s="2">
        <f t="shared" si="1"/>
        <v>0.71000000000000085</v>
      </c>
      <c r="AE42" s="148">
        <f t="shared" si="2"/>
        <v>1.4556962025316533E-2</v>
      </c>
    </row>
    <row r="43" spans="15:31" x14ac:dyDescent="0.25">
      <c r="W43" s="143">
        <v>42433</v>
      </c>
      <c r="X43" s="12">
        <v>31.09</v>
      </c>
      <c r="Y43" s="12">
        <v>32.21</v>
      </c>
      <c r="Z43" s="12">
        <v>30.88</v>
      </c>
      <c r="AA43" s="12">
        <v>31.6</v>
      </c>
      <c r="AB43" s="105">
        <v>2331400</v>
      </c>
      <c r="AC43" s="12">
        <v>31.6</v>
      </c>
      <c r="AD43" s="2">
        <f t="shared" si="1"/>
        <v>1.3300000000000018</v>
      </c>
      <c r="AE43" s="148">
        <f t="shared" si="2"/>
        <v>2.3316062176165886E-2</v>
      </c>
    </row>
    <row r="44" spans="15:31" x14ac:dyDescent="0.25">
      <c r="W44" s="143">
        <v>42432</v>
      </c>
      <c r="X44" s="12">
        <v>30.86</v>
      </c>
      <c r="Y44" s="12">
        <v>31.14</v>
      </c>
      <c r="Z44" s="12">
        <v>30.58</v>
      </c>
      <c r="AA44" s="12">
        <v>30.88</v>
      </c>
      <c r="AB44" s="105">
        <v>890800</v>
      </c>
      <c r="AC44" s="12">
        <v>30.88</v>
      </c>
      <c r="AD44" s="2">
        <f t="shared" si="1"/>
        <v>0.56000000000000227</v>
      </c>
      <c r="AE44" s="148">
        <f t="shared" si="2"/>
        <v>1.6217969510217145E-3</v>
      </c>
    </row>
    <row r="45" spans="15:31" ht="20.25" thickBot="1" x14ac:dyDescent="0.35">
      <c r="O45" s="427" t="s">
        <v>78</v>
      </c>
      <c r="P45" s="427"/>
      <c r="T45" s="101" t="s">
        <v>115</v>
      </c>
      <c r="W45" s="143">
        <v>42431</v>
      </c>
      <c r="X45" s="12">
        <v>30.81</v>
      </c>
      <c r="Y45" s="12">
        <v>31.19</v>
      </c>
      <c r="Z45" s="12">
        <v>30.17</v>
      </c>
      <c r="AA45" s="12">
        <v>30.83</v>
      </c>
      <c r="AB45" s="105">
        <v>1635800</v>
      </c>
      <c r="AC45" s="12">
        <v>30.83</v>
      </c>
      <c r="AD45" s="2">
        <f t="shared" si="1"/>
        <v>1.0199999999999996</v>
      </c>
      <c r="AE45" s="148">
        <f t="shared" si="2"/>
        <v>-1.9423761735190004E-3</v>
      </c>
    </row>
    <row r="46" spans="15:31" ht="15.75" thickTop="1" x14ac:dyDescent="0.25">
      <c r="O46" s="93">
        <v>1.1000000000000001</v>
      </c>
      <c r="P46" s="93">
        <f>O46*$Q$4</f>
        <v>37.862000000000002</v>
      </c>
      <c r="Q46" s="2"/>
      <c r="T46" s="199" t="s">
        <v>100</v>
      </c>
      <c r="U46" s="199">
        <v>35.81</v>
      </c>
      <c r="W46" s="143">
        <v>42430</v>
      </c>
      <c r="X46" s="12">
        <v>30.2</v>
      </c>
      <c r="Y46" s="12">
        <v>31.09</v>
      </c>
      <c r="Z46" s="12">
        <v>29.82</v>
      </c>
      <c r="AA46" s="12">
        <v>30.89</v>
      </c>
      <c r="AB46" s="105">
        <v>1044800</v>
      </c>
      <c r="AC46" s="12">
        <v>30.89</v>
      </c>
      <c r="AD46" s="2">
        <f t="shared" si="1"/>
        <v>1.2699999999999996</v>
      </c>
      <c r="AE46" s="148">
        <f t="shared" si="2"/>
        <v>3.5534696614146988E-2</v>
      </c>
    </row>
    <row r="47" spans="15:31" x14ac:dyDescent="0.25">
      <c r="O47" s="93">
        <v>1.0900000000000001</v>
      </c>
      <c r="P47" s="93">
        <f t="shared" ref="P47:P66" si="5">O47*$Q$4</f>
        <v>37.517800000000001</v>
      </c>
      <c r="Q47" s="2"/>
      <c r="T47" s="199" t="s">
        <v>101</v>
      </c>
      <c r="U47" s="199">
        <v>35.36</v>
      </c>
      <c r="W47" s="143">
        <v>42429</v>
      </c>
      <c r="X47" s="12">
        <v>30</v>
      </c>
      <c r="Y47" s="12">
        <v>30.17</v>
      </c>
      <c r="Z47" s="12">
        <v>29.81</v>
      </c>
      <c r="AA47" s="12">
        <v>29.83</v>
      </c>
      <c r="AB47" s="105">
        <v>617400</v>
      </c>
      <c r="AC47" s="12">
        <v>29.83</v>
      </c>
      <c r="AD47" s="2">
        <f t="shared" si="1"/>
        <v>0.36000000000000298</v>
      </c>
      <c r="AE47" s="148">
        <f t="shared" si="2"/>
        <v>3.3534540576796168E-4</v>
      </c>
    </row>
    <row r="48" spans="15:31" x14ac:dyDescent="0.25">
      <c r="O48" s="93">
        <v>1.08</v>
      </c>
      <c r="P48" s="93">
        <f t="shared" si="5"/>
        <v>37.173600000000008</v>
      </c>
      <c r="Q48" s="2"/>
      <c r="T48" s="199" t="s">
        <v>102</v>
      </c>
      <c r="U48" s="199" t="s">
        <v>422</v>
      </c>
      <c r="W48" s="143">
        <v>42426</v>
      </c>
      <c r="X48" s="12">
        <v>30.11</v>
      </c>
      <c r="Y48" s="12">
        <v>30.13</v>
      </c>
      <c r="Z48" s="12">
        <v>29.62</v>
      </c>
      <c r="AA48" s="12">
        <v>29.82</v>
      </c>
      <c r="AB48" s="105">
        <v>616700</v>
      </c>
      <c r="AC48" s="12">
        <v>29.82</v>
      </c>
      <c r="AD48" s="2">
        <f t="shared" si="1"/>
        <v>0.50999999999999801</v>
      </c>
      <c r="AE48" s="148">
        <f t="shared" si="2"/>
        <v>1.6795431642593339E-3</v>
      </c>
    </row>
    <row r="49" spans="15:31" x14ac:dyDescent="0.25">
      <c r="O49" s="93">
        <v>1.07</v>
      </c>
      <c r="P49" s="93">
        <f t="shared" si="5"/>
        <v>36.829400000000007</v>
      </c>
      <c r="Q49" s="2"/>
      <c r="T49" s="199" t="s">
        <v>103</v>
      </c>
      <c r="U49" s="199" t="s">
        <v>423</v>
      </c>
      <c r="W49" s="143">
        <v>42425</v>
      </c>
      <c r="X49" s="12">
        <v>30.13</v>
      </c>
      <c r="Y49" s="12">
        <v>30.31</v>
      </c>
      <c r="Z49" s="12">
        <v>29.23</v>
      </c>
      <c r="AA49" s="12">
        <v>29.77</v>
      </c>
      <c r="AB49" s="105">
        <v>996400</v>
      </c>
      <c r="AC49" s="12">
        <v>29.77</v>
      </c>
      <c r="AD49" s="2">
        <f t="shared" si="1"/>
        <v>1.0799999999999983</v>
      </c>
      <c r="AE49" s="148">
        <f t="shared" si="2"/>
        <v>-1.0305851063829752E-2</v>
      </c>
    </row>
    <row r="50" spans="15:31" x14ac:dyDescent="0.25">
      <c r="O50" s="93">
        <v>1.06</v>
      </c>
      <c r="P50" s="93">
        <f t="shared" si="5"/>
        <v>36.485200000000006</v>
      </c>
      <c r="Q50" s="2"/>
      <c r="T50" s="199" t="s">
        <v>104</v>
      </c>
      <c r="U50" s="199">
        <v>34.57</v>
      </c>
      <c r="W50" s="143">
        <v>42424</v>
      </c>
      <c r="X50" s="12">
        <v>29.06</v>
      </c>
      <c r="Y50" s="12">
        <v>30.19</v>
      </c>
      <c r="Z50" s="12">
        <v>28.64</v>
      </c>
      <c r="AA50" s="12">
        <v>30.08</v>
      </c>
      <c r="AB50" s="105">
        <v>712300</v>
      </c>
      <c r="AC50" s="12">
        <v>30.08</v>
      </c>
      <c r="AD50" s="2">
        <f t="shared" si="1"/>
        <v>1.5500000000000007</v>
      </c>
      <c r="AE50" s="148">
        <f t="shared" si="2"/>
        <v>1.4160485502360043E-2</v>
      </c>
    </row>
    <row r="51" spans="15:31" x14ac:dyDescent="0.25">
      <c r="O51" s="93">
        <v>1.05</v>
      </c>
      <c r="P51" s="93">
        <f t="shared" si="5"/>
        <v>36.141000000000005</v>
      </c>
      <c r="Q51" s="2"/>
      <c r="T51" s="199" t="s">
        <v>105</v>
      </c>
      <c r="U51" s="199">
        <v>1.3574299999999999</v>
      </c>
      <c r="W51" s="143">
        <v>42423</v>
      </c>
      <c r="X51" s="12">
        <v>30.47</v>
      </c>
      <c r="Y51" s="12">
        <v>30.92</v>
      </c>
      <c r="Z51" s="12">
        <v>29.64</v>
      </c>
      <c r="AA51" s="12">
        <v>29.66</v>
      </c>
      <c r="AB51" s="105">
        <v>601100</v>
      </c>
      <c r="AC51" s="12">
        <v>29.66</v>
      </c>
      <c r="AD51" s="2">
        <f t="shared" si="1"/>
        <v>1.2800000000000011</v>
      </c>
      <c r="AE51" s="148">
        <f t="shared" si="2"/>
        <v>-3.3561420658194896E-2</v>
      </c>
    </row>
    <row r="52" spans="15:31" x14ac:dyDescent="0.25">
      <c r="O52" s="93">
        <v>1.04</v>
      </c>
      <c r="P52" s="93">
        <f t="shared" si="5"/>
        <v>35.796800000000005</v>
      </c>
      <c r="Q52" s="2"/>
      <c r="T52" s="199" t="s">
        <v>125</v>
      </c>
      <c r="U52" s="199" t="s">
        <v>277</v>
      </c>
      <c r="W52" s="143">
        <v>42422</v>
      </c>
      <c r="X52" s="12">
        <v>30.59</v>
      </c>
      <c r="Y52" s="12">
        <v>31.15</v>
      </c>
      <c r="Z52" s="12">
        <v>30.42</v>
      </c>
      <c r="AA52" s="12">
        <v>30.69</v>
      </c>
      <c r="AB52" s="105">
        <v>693800</v>
      </c>
      <c r="AC52" s="12">
        <v>30.69</v>
      </c>
      <c r="AD52" s="2">
        <f t="shared" si="1"/>
        <v>0.72999999999999687</v>
      </c>
      <c r="AE52" s="148">
        <f t="shared" si="2"/>
        <v>1.8248175182481674E-2</v>
      </c>
    </row>
    <row r="53" spans="15:31" x14ac:dyDescent="0.25">
      <c r="O53" s="93">
        <v>1.03</v>
      </c>
      <c r="P53" s="93">
        <f t="shared" si="5"/>
        <v>35.452600000000004</v>
      </c>
      <c r="Q53" s="2"/>
      <c r="T53" s="199"/>
      <c r="U53" s="199"/>
      <c r="W53" s="143">
        <v>42419</v>
      </c>
      <c r="X53" s="12">
        <v>30.23</v>
      </c>
      <c r="Y53" s="12">
        <v>30.4</v>
      </c>
      <c r="Z53" s="12">
        <v>29.57</v>
      </c>
      <c r="AA53" s="12">
        <v>30.14</v>
      </c>
      <c r="AB53" s="105">
        <v>986600</v>
      </c>
      <c r="AC53" s="12">
        <v>30.14</v>
      </c>
      <c r="AD53" s="2">
        <f t="shared" si="1"/>
        <v>0.82999999999999829</v>
      </c>
      <c r="AE53" s="148" t="e">
        <f t="shared" si="2"/>
        <v>#DIV/0!</v>
      </c>
    </row>
    <row r="54" spans="15:31" x14ac:dyDescent="0.25">
      <c r="O54" s="93">
        <v>1.02</v>
      </c>
      <c r="P54" s="93">
        <f t="shared" si="5"/>
        <v>35.108400000000003</v>
      </c>
      <c r="Q54" s="2"/>
      <c r="T54" s="199" t="s">
        <v>107</v>
      </c>
      <c r="U54" s="199" t="s">
        <v>424</v>
      </c>
      <c r="W54" s="143">
        <v>42419</v>
      </c>
      <c r="X54" s="12" t="s">
        <v>144</v>
      </c>
      <c r="Y54" s="12"/>
      <c r="Z54" s="12"/>
      <c r="AA54" s="12"/>
      <c r="AB54" s="105"/>
      <c r="AC54" s="12"/>
      <c r="AD54" s="2">
        <f t="shared" si="1"/>
        <v>0</v>
      </c>
      <c r="AE54" s="148">
        <f t="shared" si="2"/>
        <v>-1</v>
      </c>
    </row>
    <row r="55" spans="15:31" x14ac:dyDescent="0.25">
      <c r="O55" s="93">
        <v>1.01</v>
      </c>
      <c r="P55" s="93">
        <f t="shared" si="5"/>
        <v>34.764200000000002</v>
      </c>
      <c r="Q55" s="2"/>
      <c r="T55" s="199" t="s">
        <v>108</v>
      </c>
      <c r="U55" s="199" t="s">
        <v>272</v>
      </c>
      <c r="W55" s="143">
        <v>42418</v>
      </c>
      <c r="X55" s="12">
        <v>30.27</v>
      </c>
      <c r="Y55" s="12">
        <v>30.83</v>
      </c>
      <c r="Z55" s="12">
        <v>29.47</v>
      </c>
      <c r="AA55" s="12">
        <v>30.81</v>
      </c>
      <c r="AB55" s="105">
        <v>1507700</v>
      </c>
      <c r="AC55" s="12">
        <v>30.55</v>
      </c>
      <c r="AD55" s="2">
        <f t="shared" si="1"/>
        <v>1.3599999999999994</v>
      </c>
      <c r="AE55" s="148">
        <f t="shared" si="2"/>
        <v>3.284072249589487E-3</v>
      </c>
    </row>
    <row r="56" spans="15:31" x14ac:dyDescent="0.25">
      <c r="O56" s="93">
        <v>1</v>
      </c>
      <c r="P56" s="93">
        <f t="shared" si="5"/>
        <v>34.42</v>
      </c>
      <c r="Q56" s="2"/>
      <c r="T56" s="199" t="s">
        <v>109</v>
      </c>
      <c r="U56" s="200">
        <v>1353893</v>
      </c>
      <c r="W56" s="143">
        <v>42417</v>
      </c>
      <c r="X56" s="12">
        <v>30.74</v>
      </c>
      <c r="Y56" s="12">
        <v>31.64</v>
      </c>
      <c r="Z56" s="12">
        <v>30.56</v>
      </c>
      <c r="AA56" s="12">
        <v>30.71</v>
      </c>
      <c r="AB56" s="105">
        <v>1467000</v>
      </c>
      <c r="AC56" s="12">
        <v>30.45</v>
      </c>
      <c r="AD56" s="2">
        <f t="shared" si="1"/>
        <v>1.0800000000000018</v>
      </c>
      <c r="AE56" s="148">
        <f t="shared" si="2"/>
        <v>1.1627906976744207E-2</v>
      </c>
    </row>
    <row r="57" spans="15:31" x14ac:dyDescent="0.25">
      <c r="O57" s="93">
        <v>0.99</v>
      </c>
      <c r="P57" s="93">
        <f t="shared" si="5"/>
        <v>34.075800000000001</v>
      </c>
      <c r="Q57" s="2"/>
      <c r="T57" s="199" t="s">
        <v>112</v>
      </c>
      <c r="U57" s="200">
        <v>972010</v>
      </c>
      <c r="W57" s="143">
        <v>42416</v>
      </c>
      <c r="X57" s="12">
        <v>30.45</v>
      </c>
      <c r="Y57" s="12">
        <v>30.77</v>
      </c>
      <c r="Z57" s="12">
        <v>29.7</v>
      </c>
      <c r="AA57" s="12">
        <v>30.36</v>
      </c>
      <c r="AB57" s="105">
        <v>1056500</v>
      </c>
      <c r="AC57" s="12">
        <v>30.1</v>
      </c>
      <c r="AD57" s="2">
        <f t="shared" si="1"/>
        <v>1.0700000000000003</v>
      </c>
      <c r="AE57" s="148">
        <f t="shared" si="2"/>
        <v>1.5519568151147078E-2</v>
      </c>
    </row>
    <row r="58" spans="15:31" x14ac:dyDescent="0.25">
      <c r="O58" s="93">
        <v>0.98</v>
      </c>
      <c r="P58" s="93">
        <f t="shared" si="5"/>
        <v>33.7316</v>
      </c>
      <c r="Q58" s="2"/>
      <c r="T58" s="199" t="s">
        <v>110</v>
      </c>
      <c r="U58" s="199" t="s">
        <v>425</v>
      </c>
      <c r="W58" s="143">
        <v>42412</v>
      </c>
      <c r="X58" s="12">
        <v>28.4</v>
      </c>
      <c r="Y58" s="12">
        <v>30.02</v>
      </c>
      <c r="Z58" s="12">
        <v>28.32</v>
      </c>
      <c r="AA58" s="12">
        <v>29.89</v>
      </c>
      <c r="AB58" s="105">
        <v>1182900</v>
      </c>
      <c r="AC58" s="12">
        <v>29.64</v>
      </c>
      <c r="AD58" s="2">
        <f t="shared" si="1"/>
        <v>1.6999999999999993</v>
      </c>
      <c r="AE58" s="148">
        <f t="shared" si="2"/>
        <v>6.3890882986360475E-2</v>
      </c>
    </row>
    <row r="59" spans="15:31" x14ac:dyDescent="0.25">
      <c r="O59" s="93">
        <v>0.97</v>
      </c>
      <c r="P59" s="93">
        <f t="shared" si="5"/>
        <v>33.3874</v>
      </c>
      <c r="T59" s="199" t="s">
        <v>113</v>
      </c>
      <c r="U59" s="199" t="s">
        <v>132</v>
      </c>
      <c r="W59" s="143">
        <v>42411</v>
      </c>
      <c r="X59" s="12">
        <v>27.75</v>
      </c>
      <c r="Y59" s="12">
        <v>28.58</v>
      </c>
      <c r="Z59" s="12">
        <v>27.63</v>
      </c>
      <c r="AA59" s="12">
        <v>28.1</v>
      </c>
      <c r="AB59" s="105">
        <v>965200</v>
      </c>
      <c r="AC59" s="12">
        <v>27.86</v>
      </c>
      <c r="AD59" s="2">
        <f t="shared" si="1"/>
        <v>0.94999999999999929</v>
      </c>
      <c r="AE59" s="148">
        <f t="shared" si="2"/>
        <v>-3.9327851269216341E-3</v>
      </c>
    </row>
    <row r="60" spans="15:31" x14ac:dyDescent="0.25">
      <c r="O60" s="93">
        <v>0.96</v>
      </c>
      <c r="P60" s="93">
        <f t="shared" si="5"/>
        <v>33.043199999999999</v>
      </c>
      <c r="T60" s="199" t="s">
        <v>114</v>
      </c>
      <c r="U60" s="199">
        <v>-0.84</v>
      </c>
      <c r="W60" s="143">
        <v>42410</v>
      </c>
      <c r="X60" s="12">
        <v>29</v>
      </c>
      <c r="Y60" s="12">
        <v>29.2</v>
      </c>
      <c r="Z60" s="12">
        <v>27.93</v>
      </c>
      <c r="AA60" s="12">
        <v>28.21</v>
      </c>
      <c r="AB60" s="105">
        <v>1155900</v>
      </c>
      <c r="AC60" s="12">
        <v>27.97</v>
      </c>
      <c r="AD60" s="2">
        <f t="shared" si="1"/>
        <v>1.2699999999999996</v>
      </c>
      <c r="AE60" s="148">
        <f t="shared" si="2"/>
        <v>-2.7468706536856846E-2</v>
      </c>
    </row>
    <row r="61" spans="15:31" x14ac:dyDescent="0.25">
      <c r="O61" s="93">
        <v>0.95</v>
      </c>
      <c r="P61" s="93">
        <f t="shared" si="5"/>
        <v>32.698999999999998</v>
      </c>
      <c r="T61" s="199" t="s">
        <v>111</v>
      </c>
      <c r="U61" s="199" t="s">
        <v>305</v>
      </c>
      <c r="W61" s="143">
        <v>42409</v>
      </c>
      <c r="X61" s="12">
        <v>28.5</v>
      </c>
      <c r="Y61" s="12">
        <v>29.69</v>
      </c>
      <c r="Z61" s="12">
        <v>28.5</v>
      </c>
      <c r="AA61" s="12">
        <v>29</v>
      </c>
      <c r="AB61" s="105">
        <v>1178900</v>
      </c>
      <c r="AC61" s="12">
        <v>28.76</v>
      </c>
      <c r="AD61" s="2">
        <f t="shared" si="1"/>
        <v>1.1900000000000013</v>
      </c>
      <c r="AE61" s="148">
        <f t="shared" si="2"/>
        <v>-2.7739251040220791E-3</v>
      </c>
    </row>
    <row r="62" spans="15:31" x14ac:dyDescent="0.25">
      <c r="O62" s="93">
        <v>0.94</v>
      </c>
      <c r="P62" s="93">
        <f t="shared" si="5"/>
        <v>32.354799999999997</v>
      </c>
      <c r="W62" s="143">
        <v>42408</v>
      </c>
      <c r="X62" s="12">
        <v>29.14</v>
      </c>
      <c r="Y62" s="12">
        <v>29.67</v>
      </c>
      <c r="Z62" s="12">
        <v>28.55</v>
      </c>
      <c r="AA62" s="12">
        <v>29.09</v>
      </c>
      <c r="AB62" s="105">
        <v>1122500</v>
      </c>
      <c r="AC62" s="12">
        <v>28.84</v>
      </c>
      <c r="AD62" s="2">
        <f t="shared" si="1"/>
        <v>1.120000000000001</v>
      </c>
      <c r="AE62" s="148">
        <f t="shared" si="2"/>
        <v>-1.4690809702767371E-2</v>
      </c>
    </row>
    <row r="63" spans="15:31" x14ac:dyDescent="0.25">
      <c r="O63" s="93">
        <v>0.93</v>
      </c>
      <c r="P63" s="93">
        <f t="shared" si="5"/>
        <v>32.010600000000004</v>
      </c>
      <c r="W63" s="143">
        <v>42405</v>
      </c>
      <c r="X63" s="12">
        <v>29.28</v>
      </c>
      <c r="Y63" s="12">
        <v>30.26</v>
      </c>
      <c r="Z63" s="12">
        <v>29.04</v>
      </c>
      <c r="AA63" s="12">
        <v>29.52</v>
      </c>
      <c r="AB63" s="105">
        <v>1454100</v>
      </c>
      <c r="AC63" s="12">
        <v>29.27</v>
      </c>
      <c r="AD63" s="2">
        <f t="shared" si="1"/>
        <v>1.2200000000000024</v>
      </c>
      <c r="AE63" s="148">
        <f t="shared" si="2"/>
        <v>6.8799449604401985E-3</v>
      </c>
    </row>
    <row r="64" spans="15:31" x14ac:dyDescent="0.25">
      <c r="O64" s="93">
        <v>0.92</v>
      </c>
      <c r="P64" s="93">
        <f t="shared" si="5"/>
        <v>31.666400000000003</v>
      </c>
      <c r="W64" s="143">
        <v>42404</v>
      </c>
      <c r="X64" s="12">
        <v>27.93</v>
      </c>
      <c r="Y64" s="12">
        <v>30.13</v>
      </c>
      <c r="Z64" s="12">
        <v>27.68</v>
      </c>
      <c r="AA64" s="12">
        <v>29.32</v>
      </c>
      <c r="AB64" s="105">
        <v>2103000</v>
      </c>
      <c r="AC64" s="12">
        <v>29.07</v>
      </c>
      <c r="AD64" s="2">
        <f t="shared" si="1"/>
        <v>2.4499999999999993</v>
      </c>
      <c r="AE64" s="148">
        <f t="shared" si="2"/>
        <v>4.643628509719222E-2</v>
      </c>
    </row>
    <row r="65" spans="15:31" x14ac:dyDescent="0.25">
      <c r="O65" s="93">
        <v>0.91</v>
      </c>
      <c r="P65" s="93">
        <f t="shared" si="5"/>
        <v>31.322200000000002</v>
      </c>
      <c r="W65" s="143">
        <v>42403</v>
      </c>
      <c r="X65" s="12">
        <v>26.42</v>
      </c>
      <c r="Y65" s="12">
        <v>28.06</v>
      </c>
      <c r="Z65" s="12">
        <v>25.58</v>
      </c>
      <c r="AA65" s="12">
        <v>28.02</v>
      </c>
      <c r="AB65" s="105">
        <v>1776600</v>
      </c>
      <c r="AC65" s="12">
        <v>27.78</v>
      </c>
      <c r="AD65" s="2">
        <f t="shared" si="1"/>
        <v>2.4800000000000004</v>
      </c>
      <c r="AE65" s="148">
        <f t="shared" si="2"/>
        <v>9.8457888493475698E-2</v>
      </c>
    </row>
    <row r="66" spans="15:31" x14ac:dyDescent="0.25">
      <c r="O66" s="93">
        <v>0.9</v>
      </c>
      <c r="P66" s="93">
        <f t="shared" si="5"/>
        <v>30.978000000000002</v>
      </c>
      <c r="W66" s="143">
        <v>42402</v>
      </c>
      <c r="X66" s="12">
        <v>25.66</v>
      </c>
      <c r="Y66" s="12">
        <v>25.73</v>
      </c>
      <c r="Z66" s="12">
        <v>25.12</v>
      </c>
      <c r="AA66" s="12">
        <v>25.51</v>
      </c>
      <c r="AB66" s="105">
        <v>1467900</v>
      </c>
      <c r="AC66" s="12">
        <v>25.29</v>
      </c>
      <c r="AD66" s="2">
        <f t="shared" si="1"/>
        <v>0.60999999999999943</v>
      </c>
      <c r="AE66" s="148">
        <f t="shared" si="2"/>
        <v>-2.4681835711531042E-2</v>
      </c>
    </row>
    <row r="67" spans="15:31" x14ac:dyDescent="0.25">
      <c r="W67" s="143">
        <v>42401</v>
      </c>
      <c r="X67" s="12">
        <v>26.08</v>
      </c>
      <c r="Y67" s="12">
        <v>26.31</v>
      </c>
      <c r="Z67" s="12">
        <v>25.58</v>
      </c>
      <c r="AA67" s="12">
        <v>26.15</v>
      </c>
      <c r="AB67" s="105">
        <v>837200</v>
      </c>
      <c r="AC67" s="12">
        <v>25.93</v>
      </c>
      <c r="AD67" s="2">
        <f t="shared" ref="AD67:AD68" si="6">Y67-Z67</f>
        <v>0.73000000000000043</v>
      </c>
      <c r="AE67" s="148">
        <f t="shared" ref="AE67" si="7">AC67/AC68-1</f>
        <v>-1.519179642992774E-2</v>
      </c>
    </row>
    <row r="68" spans="15:31" x14ac:dyDescent="0.25">
      <c r="W68" s="143">
        <v>42398</v>
      </c>
      <c r="X68" s="12">
        <v>25.49</v>
      </c>
      <c r="Y68" s="12">
        <v>26.56</v>
      </c>
      <c r="Z68" s="12">
        <v>25.49</v>
      </c>
      <c r="AA68" s="12">
        <v>26.55</v>
      </c>
      <c r="AB68" s="105">
        <v>1098700</v>
      </c>
      <c r="AC68" s="12">
        <v>26.33</v>
      </c>
      <c r="AD68" s="2">
        <f t="shared" si="6"/>
        <v>1.0700000000000003</v>
      </c>
      <c r="AE68" s="148" t="e">
        <f>AC68/AC69-1</f>
        <v>#DIV/0!</v>
      </c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5:P45"/>
  </mergeCells>
  <conditionalFormatting sqref="Q7">
    <cfRule type="expression" dxfId="43" priority="10">
      <formula>Q7&gt;0</formula>
    </cfRule>
    <cfRule type="expression" dxfId="42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41" priority="3">
      <formula>F14&gt;0</formula>
    </cfRule>
    <cfRule type="expression" dxfId="40" priority="4">
      <formula>F14&lt;0</formula>
    </cfRule>
  </conditionalFormatting>
  <conditionalFormatting sqref="H14:H25">
    <cfRule type="expression" dxfId="39" priority="1">
      <formula>H14&gt;0</formula>
    </cfRule>
    <cfRule type="expression" dxfId="38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54</v>
      </c>
      <c r="B2" s="1">
        <v>42214</v>
      </c>
      <c r="C2" s="7">
        <v>10</v>
      </c>
      <c r="D2" s="47">
        <v>99.58</v>
      </c>
      <c r="E2" s="47">
        <v>0</v>
      </c>
      <c r="F2" s="47">
        <f>C2*D2</f>
        <v>995.8</v>
      </c>
      <c r="G2" s="1">
        <v>42237</v>
      </c>
      <c r="H2" s="7">
        <v>10</v>
      </c>
      <c r="I2" s="7">
        <v>99.56</v>
      </c>
      <c r="J2" s="4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154</v>
      </c>
      <c r="W2" s="143">
        <v>42493</v>
      </c>
      <c r="X2" s="12">
        <v>103.46</v>
      </c>
      <c r="Y2" s="12">
        <v>103.87</v>
      </c>
      <c r="Z2" s="12">
        <v>101.87</v>
      </c>
      <c r="AA2" s="12">
        <v>102.13</v>
      </c>
      <c r="AB2" s="105">
        <v>4779300</v>
      </c>
      <c r="AC2" s="12">
        <v>102.13</v>
      </c>
      <c r="AD2" s="2">
        <f>Y2-Z2</f>
        <v>2</v>
      </c>
      <c r="AE2" s="148">
        <f>AC2/AC3-1</f>
        <v>-2.1462105969148326E-2</v>
      </c>
    </row>
    <row r="3" spans="1:31" x14ac:dyDescent="0.25">
      <c r="A3" s="26" t="s">
        <v>71</v>
      </c>
      <c r="B3" s="1">
        <v>42219</v>
      </c>
      <c r="C3" s="7">
        <v>5</v>
      </c>
      <c r="D3" s="47">
        <v>97.95</v>
      </c>
      <c r="E3" s="47">
        <v>0</v>
      </c>
      <c r="F3" s="47">
        <f>C3*D3</f>
        <v>489.75</v>
      </c>
      <c r="G3" s="1">
        <v>42304</v>
      </c>
      <c r="H3" s="92">
        <v>15</v>
      </c>
      <c r="I3" s="47">
        <v>98.75</v>
      </c>
      <c r="J3" s="47">
        <v>0.03</v>
      </c>
      <c r="K3" s="7">
        <f>I3*H3-J3</f>
        <v>1481.22</v>
      </c>
      <c r="O3" s="13" t="s">
        <v>58</v>
      </c>
      <c r="Q3" s="2">
        <f>IF(Q2=0, Q4, (F8-K8-M8)/Q2)</f>
        <v>102.13</v>
      </c>
      <c r="W3" s="143">
        <v>42492</v>
      </c>
      <c r="X3" s="12">
        <v>103.89</v>
      </c>
      <c r="Y3" s="12">
        <v>104.9</v>
      </c>
      <c r="Z3" s="12">
        <v>103.54</v>
      </c>
      <c r="AA3" s="12">
        <v>104.37</v>
      </c>
      <c r="AB3" s="105">
        <v>4222500</v>
      </c>
      <c r="AC3" s="12">
        <v>104.37</v>
      </c>
      <c r="AD3" s="2">
        <f t="shared" ref="AD3:AD66" si="0">Y3-Z3</f>
        <v>1.3599999999999994</v>
      </c>
      <c r="AE3" s="148">
        <f t="shared" ref="AE3:AE66" si="1">AC3/AC4-1</f>
        <v>0</v>
      </c>
    </row>
    <row r="4" spans="1:31" x14ac:dyDescent="0.25">
      <c r="B4" s="1">
        <v>42272</v>
      </c>
      <c r="C4" s="7">
        <v>10</v>
      </c>
      <c r="D4" s="47">
        <v>88.6</v>
      </c>
      <c r="E4" s="47">
        <v>0</v>
      </c>
      <c r="F4" s="47">
        <f>C4*D4</f>
        <v>886</v>
      </c>
      <c r="O4" s="13" t="s">
        <v>66</v>
      </c>
      <c r="Q4" s="59">
        <v>102.13</v>
      </c>
      <c r="W4" s="143">
        <v>42489</v>
      </c>
      <c r="X4" s="12">
        <v>103.53</v>
      </c>
      <c r="Y4" s="12">
        <v>104.94</v>
      </c>
      <c r="Z4" s="12">
        <v>103.53</v>
      </c>
      <c r="AA4" s="12">
        <v>104.37</v>
      </c>
      <c r="AB4" s="105">
        <v>3054000</v>
      </c>
      <c r="AC4" s="12">
        <v>104.37</v>
      </c>
      <c r="AD4" s="2">
        <f t="shared" si="0"/>
        <v>1.4099999999999966</v>
      </c>
      <c r="AE4" s="148">
        <f t="shared" si="1"/>
        <v>1.343183344526544E-3</v>
      </c>
    </row>
    <row r="5" spans="1:31" x14ac:dyDescent="0.25">
      <c r="O5" s="13" t="s">
        <v>67</v>
      </c>
      <c r="Q5" s="3">
        <f>Q4*Q2</f>
        <v>0</v>
      </c>
      <c r="W5" s="143">
        <v>42488</v>
      </c>
      <c r="X5" s="12">
        <v>105.15</v>
      </c>
      <c r="Y5" s="12">
        <v>105.59</v>
      </c>
      <c r="Z5" s="12">
        <v>103.69</v>
      </c>
      <c r="AA5" s="12">
        <v>104.23</v>
      </c>
      <c r="AB5" s="105">
        <v>4655600</v>
      </c>
      <c r="AC5" s="12">
        <v>104.23</v>
      </c>
      <c r="AD5" s="2">
        <f t="shared" si="0"/>
        <v>1.9000000000000057</v>
      </c>
      <c r="AE5" s="148">
        <f t="shared" si="1"/>
        <v>-1.5676645575597337E-2</v>
      </c>
    </row>
    <row r="6" spans="1:31" x14ac:dyDescent="0.25">
      <c r="O6" s="13" t="s">
        <v>64</v>
      </c>
      <c r="Q6" s="2">
        <f>Q3*Q2</f>
        <v>0</v>
      </c>
      <c r="W6" s="143">
        <v>42487</v>
      </c>
      <c r="X6" s="12">
        <v>106.32</v>
      </c>
      <c r="Y6" s="12">
        <v>107.07</v>
      </c>
      <c r="Z6" s="12">
        <v>104.88</v>
      </c>
      <c r="AA6" s="12">
        <v>105.89</v>
      </c>
      <c r="AB6" s="105">
        <v>6250300</v>
      </c>
      <c r="AC6" s="12">
        <v>105.89</v>
      </c>
      <c r="AD6" s="2">
        <f t="shared" si="0"/>
        <v>2.1899999999999977</v>
      </c>
      <c r="AE6" s="148">
        <f t="shared" si="1"/>
        <v>1.0400763358778597E-2</v>
      </c>
    </row>
    <row r="7" spans="1:31" ht="15.75" x14ac:dyDescent="0.25">
      <c r="O7" s="13" t="s">
        <v>65</v>
      </c>
      <c r="Q7" s="2">
        <f>IF(Q2=0, K8+M8-F8,Q5-Q6)</f>
        <v>114.84999999999991</v>
      </c>
      <c r="R7" s="215"/>
      <c r="W7" s="143">
        <v>42486</v>
      </c>
      <c r="X7" s="12">
        <v>105.45</v>
      </c>
      <c r="Y7" s="12">
        <v>105.77</v>
      </c>
      <c r="Z7" s="12">
        <v>103.62</v>
      </c>
      <c r="AA7" s="12">
        <v>104.8</v>
      </c>
      <c r="AB7" s="105">
        <v>5505000</v>
      </c>
      <c r="AC7" s="12">
        <v>104.8</v>
      </c>
      <c r="AD7" s="2">
        <f t="shared" si="0"/>
        <v>2.1499999999999915</v>
      </c>
      <c r="AE7" s="148">
        <f t="shared" si="1"/>
        <v>-3.8022813688213253E-3</v>
      </c>
    </row>
    <row r="8" spans="1:31" x14ac:dyDescent="0.25">
      <c r="A8" s="3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90</v>
      </c>
      <c r="Q8" s="148">
        <f>(Q4-Q3)/Q3</f>
        <v>0</v>
      </c>
      <c r="W8" s="143">
        <v>42485</v>
      </c>
      <c r="X8" s="12">
        <v>105.19</v>
      </c>
      <c r="Y8" s="12">
        <v>105.2</v>
      </c>
      <c r="Z8" s="12">
        <v>104.28</v>
      </c>
      <c r="AA8" s="12">
        <v>105.2</v>
      </c>
      <c r="AB8" s="105">
        <v>2760200</v>
      </c>
      <c r="AC8" s="12">
        <v>105.2</v>
      </c>
      <c r="AD8" s="2">
        <f t="shared" si="0"/>
        <v>0.92000000000000171</v>
      </c>
      <c r="AE8" s="148">
        <f t="shared" si="1"/>
        <v>-4.7303689687795414E-3</v>
      </c>
    </row>
    <row r="9" spans="1:31" x14ac:dyDescent="0.25">
      <c r="W9" s="143">
        <v>42482</v>
      </c>
      <c r="X9" s="12">
        <v>105.73</v>
      </c>
      <c r="Y9" s="12">
        <v>106.31</v>
      </c>
      <c r="Z9" s="12">
        <v>104.93</v>
      </c>
      <c r="AA9" s="12">
        <v>105.7</v>
      </c>
      <c r="AB9" s="105">
        <v>3059600</v>
      </c>
      <c r="AC9" s="12">
        <v>105.7</v>
      </c>
      <c r="AD9" s="2">
        <f t="shared" si="0"/>
        <v>1.3799999999999955</v>
      </c>
      <c r="AE9" s="148">
        <f t="shared" si="1"/>
        <v>2.5609409086597701E-3</v>
      </c>
    </row>
    <row r="10" spans="1:31" x14ac:dyDescent="0.25">
      <c r="W10" s="143">
        <v>42481</v>
      </c>
      <c r="X10" s="12">
        <v>105.56</v>
      </c>
      <c r="Y10" s="12">
        <v>105.96</v>
      </c>
      <c r="Z10" s="12">
        <v>105.25</v>
      </c>
      <c r="AA10" s="12">
        <v>105.43</v>
      </c>
      <c r="AB10" s="105">
        <v>2626900</v>
      </c>
      <c r="AC10" s="12">
        <v>105.43</v>
      </c>
      <c r="AD10" s="2">
        <f t="shared" si="0"/>
        <v>0.70999999999999375</v>
      </c>
      <c r="AE10" s="148">
        <f t="shared" si="1"/>
        <v>-9.4759783947684362E-4</v>
      </c>
    </row>
    <row r="11" spans="1:31" x14ac:dyDescent="0.25">
      <c r="W11" s="143">
        <v>42480</v>
      </c>
      <c r="X11" s="12">
        <v>105.42</v>
      </c>
      <c r="Y11" s="12">
        <v>106.11</v>
      </c>
      <c r="Z11" s="12">
        <v>105.2</v>
      </c>
      <c r="AA11" s="12">
        <v>105.53</v>
      </c>
      <c r="AB11" s="105">
        <v>3815700</v>
      </c>
      <c r="AC11" s="12">
        <v>105.53</v>
      </c>
      <c r="AD11" s="2">
        <f t="shared" si="0"/>
        <v>0.90999999999999659</v>
      </c>
      <c r="AE11" s="148">
        <f t="shared" si="1"/>
        <v>5.0476190476189675E-3</v>
      </c>
    </row>
    <row r="12" spans="1:31" x14ac:dyDescent="0.25">
      <c r="W12" s="143">
        <v>42479</v>
      </c>
      <c r="X12" s="12">
        <v>105.6</v>
      </c>
      <c r="Y12" s="12">
        <v>106.29</v>
      </c>
      <c r="Z12" s="12">
        <v>104.51</v>
      </c>
      <c r="AA12" s="12">
        <v>105</v>
      </c>
      <c r="AB12" s="105">
        <v>3835200</v>
      </c>
      <c r="AC12" s="12">
        <v>105</v>
      </c>
      <c r="AD12" s="2">
        <f t="shared" si="0"/>
        <v>1.7800000000000011</v>
      </c>
      <c r="AE12" s="148">
        <f t="shared" si="1"/>
        <v>-1.2365642537809363E-3</v>
      </c>
    </row>
    <row r="13" spans="1:31" x14ac:dyDescent="0.25">
      <c r="W13" s="143">
        <v>42478</v>
      </c>
      <c r="X13" s="12">
        <v>104.63</v>
      </c>
      <c r="Y13" s="12">
        <v>105.34</v>
      </c>
      <c r="Z13" s="12">
        <v>104.03</v>
      </c>
      <c r="AA13" s="12">
        <v>105.13</v>
      </c>
      <c r="AB13" s="105">
        <v>2809100</v>
      </c>
      <c r="AC13" s="12">
        <v>105.13</v>
      </c>
      <c r="AD13" s="2">
        <f t="shared" si="0"/>
        <v>1.3100000000000023</v>
      </c>
      <c r="AE13" s="148">
        <f t="shared" si="1"/>
        <v>5.3552644161805052E-3</v>
      </c>
    </row>
    <row r="14" spans="1:31" x14ac:dyDescent="0.25">
      <c r="W14" s="143">
        <v>42475</v>
      </c>
      <c r="X14" s="12">
        <v>104.47</v>
      </c>
      <c r="Y14" s="12">
        <v>105.16</v>
      </c>
      <c r="Z14" s="12">
        <v>104.21</v>
      </c>
      <c r="AA14" s="12">
        <v>104.57</v>
      </c>
      <c r="AB14" s="105">
        <v>3759700</v>
      </c>
      <c r="AC14" s="12">
        <v>104.57</v>
      </c>
      <c r="AD14" s="2">
        <f t="shared" si="0"/>
        <v>0.95000000000000284</v>
      </c>
      <c r="AE14" s="148">
        <f t="shared" si="1"/>
        <v>-1.0508215513949093E-3</v>
      </c>
    </row>
    <row r="15" spans="1:31" x14ac:dyDescent="0.25">
      <c r="W15" s="143">
        <v>42474</v>
      </c>
      <c r="X15" s="12">
        <v>105</v>
      </c>
      <c r="Y15" s="12">
        <v>105.43</v>
      </c>
      <c r="Z15" s="12">
        <v>101.25</v>
      </c>
      <c r="AA15" s="12">
        <v>104.68</v>
      </c>
      <c r="AB15" s="105">
        <v>5215800</v>
      </c>
      <c r="AC15" s="12">
        <v>104.68</v>
      </c>
      <c r="AD15" s="2">
        <f t="shared" si="0"/>
        <v>4.1800000000000068</v>
      </c>
      <c r="AE15" s="148">
        <f t="shared" si="1"/>
        <v>6.691520887105451E-4</v>
      </c>
    </row>
    <row r="16" spans="1:31" x14ac:dyDescent="0.25">
      <c r="W16" s="143">
        <v>42473</v>
      </c>
      <c r="X16" s="12">
        <v>103.63</v>
      </c>
      <c r="Y16" s="12">
        <v>104.75</v>
      </c>
      <c r="Z16" s="12">
        <v>103.61</v>
      </c>
      <c r="AA16" s="12">
        <v>104.61</v>
      </c>
      <c r="AB16" s="105">
        <v>3642400</v>
      </c>
      <c r="AC16" s="12">
        <v>104.61</v>
      </c>
      <c r="AD16" s="2">
        <f t="shared" si="0"/>
        <v>1.1400000000000006</v>
      </c>
      <c r="AE16" s="148">
        <f t="shared" si="1"/>
        <v>1.4842840512223621E-2</v>
      </c>
    </row>
    <row r="17" spans="9:31" x14ac:dyDescent="0.25">
      <c r="W17" s="143">
        <v>42472</v>
      </c>
      <c r="X17" s="12">
        <v>102.29</v>
      </c>
      <c r="Y17" s="12">
        <v>103.48</v>
      </c>
      <c r="Z17" s="12">
        <v>102.29</v>
      </c>
      <c r="AA17" s="12">
        <v>103.08</v>
      </c>
      <c r="AB17" s="105">
        <v>3135500</v>
      </c>
      <c r="AC17" s="12">
        <v>103.08</v>
      </c>
      <c r="AD17" s="2">
        <f t="shared" si="0"/>
        <v>1.1899999999999977</v>
      </c>
      <c r="AE17" s="148">
        <f t="shared" si="1"/>
        <v>9.203054630898766E-3</v>
      </c>
    </row>
    <row r="18" spans="9:31" x14ac:dyDescent="0.25">
      <c r="W18" s="143">
        <v>42471</v>
      </c>
      <c r="X18" s="12">
        <v>101.58</v>
      </c>
      <c r="Y18" s="12">
        <v>102.93</v>
      </c>
      <c r="Z18" s="12">
        <v>101.11</v>
      </c>
      <c r="AA18" s="12">
        <v>102.14</v>
      </c>
      <c r="AB18" s="105">
        <v>4578400</v>
      </c>
      <c r="AC18" s="12">
        <v>102.14</v>
      </c>
      <c r="AD18" s="2">
        <f t="shared" si="0"/>
        <v>1.8200000000000074</v>
      </c>
      <c r="AE18" s="148">
        <f t="shared" si="1"/>
        <v>8.0931701539677103E-3</v>
      </c>
    </row>
    <row r="19" spans="9:31" x14ac:dyDescent="0.25">
      <c r="I19" s="2"/>
      <c r="W19" s="143">
        <v>42468</v>
      </c>
      <c r="X19" s="12">
        <v>101.44</v>
      </c>
      <c r="Y19" s="12">
        <v>102.35</v>
      </c>
      <c r="Z19" s="12">
        <v>100.96</v>
      </c>
      <c r="AA19" s="12">
        <v>101.32</v>
      </c>
      <c r="AB19" s="105">
        <v>2731800</v>
      </c>
      <c r="AC19" s="12">
        <v>101.32</v>
      </c>
      <c r="AD19" s="2">
        <f t="shared" si="0"/>
        <v>1.3900000000000006</v>
      </c>
      <c r="AE19" s="148">
        <f t="shared" si="1"/>
        <v>4.2620675983744416E-3</v>
      </c>
    </row>
    <row r="20" spans="9:31" x14ac:dyDescent="0.25">
      <c r="W20" s="143">
        <v>42467</v>
      </c>
      <c r="X20" s="12">
        <v>99.9</v>
      </c>
      <c r="Y20" s="12">
        <v>101.41</v>
      </c>
      <c r="Z20" s="12">
        <v>99.67</v>
      </c>
      <c r="AA20" s="12">
        <v>100.89</v>
      </c>
      <c r="AB20" s="105">
        <v>3828800</v>
      </c>
      <c r="AC20" s="12">
        <v>100.89</v>
      </c>
      <c r="AD20" s="2">
        <f t="shared" si="0"/>
        <v>1.7399999999999949</v>
      </c>
      <c r="AE20" s="148">
        <f t="shared" si="1"/>
        <v>5.1808309255754192E-3</v>
      </c>
    </row>
    <row r="21" spans="9:31" x14ac:dyDescent="0.25">
      <c r="W21" s="143">
        <v>42466</v>
      </c>
      <c r="X21" s="12">
        <v>99.59</v>
      </c>
      <c r="Y21" s="12">
        <v>100.54</v>
      </c>
      <c r="Z21" s="12">
        <v>98.42</v>
      </c>
      <c r="AA21" s="12">
        <v>100.37</v>
      </c>
      <c r="AB21" s="105">
        <v>5054800</v>
      </c>
      <c r="AC21" s="12">
        <v>100.37</v>
      </c>
      <c r="AD21" s="2">
        <f t="shared" si="0"/>
        <v>2.1200000000000045</v>
      </c>
      <c r="AE21" s="148">
        <f t="shared" si="1"/>
        <v>5.1071500100141609E-3</v>
      </c>
    </row>
    <row r="22" spans="9:31" x14ac:dyDescent="0.25">
      <c r="W22" s="143">
        <v>42465</v>
      </c>
      <c r="X22" s="12">
        <v>99.75</v>
      </c>
      <c r="Y22" s="12">
        <v>100.35</v>
      </c>
      <c r="Z22" s="12">
        <v>99.34</v>
      </c>
      <c r="AA22" s="12">
        <v>99.86</v>
      </c>
      <c r="AB22" s="105">
        <v>3110800</v>
      </c>
      <c r="AC22" s="12">
        <v>99.86</v>
      </c>
      <c r="AD22" s="2">
        <f t="shared" si="0"/>
        <v>1.0099999999999909</v>
      </c>
      <c r="AE22" s="148">
        <f t="shared" si="1"/>
        <v>-4.0889598085169787E-3</v>
      </c>
    </row>
    <row r="23" spans="9:31" x14ac:dyDescent="0.25">
      <c r="W23" s="143">
        <v>42464</v>
      </c>
      <c r="X23" s="12">
        <v>100.3</v>
      </c>
      <c r="Y23" s="12">
        <v>101.18</v>
      </c>
      <c r="Z23" s="12">
        <v>99.8</v>
      </c>
      <c r="AA23" s="12">
        <v>100.27</v>
      </c>
      <c r="AB23" s="105">
        <v>3707400</v>
      </c>
      <c r="AC23" s="12">
        <v>100.27</v>
      </c>
      <c r="AD23" s="2">
        <f t="shared" si="0"/>
        <v>1.3800000000000097</v>
      </c>
      <c r="AE23" s="148">
        <f t="shared" si="1"/>
        <v>3.0009002700810417E-3</v>
      </c>
    </row>
    <row r="24" spans="9:31" x14ac:dyDescent="0.25">
      <c r="W24" s="143">
        <v>42461</v>
      </c>
      <c r="X24" s="12">
        <v>99.39</v>
      </c>
      <c r="Y24" s="12">
        <v>100.46</v>
      </c>
      <c r="Z24" s="12">
        <v>98.82</v>
      </c>
      <c r="AA24" s="12">
        <v>99.97</v>
      </c>
      <c r="AB24" s="105">
        <v>4018100</v>
      </c>
      <c r="AC24" s="12">
        <v>99.97</v>
      </c>
      <c r="AD24" s="2">
        <f t="shared" si="0"/>
        <v>1.6400000000000006</v>
      </c>
      <c r="AE24" s="148">
        <f t="shared" si="1"/>
        <v>-1.2987012987012436E-3</v>
      </c>
    </row>
    <row r="25" spans="9:31" x14ac:dyDescent="0.25">
      <c r="W25" s="143">
        <v>42460</v>
      </c>
      <c r="X25" s="12">
        <v>100.08</v>
      </c>
      <c r="Y25" s="12">
        <v>100.42</v>
      </c>
      <c r="Z25" s="12">
        <v>98.99</v>
      </c>
      <c r="AA25" s="12">
        <v>100.1</v>
      </c>
      <c r="AB25" s="105">
        <v>3803400</v>
      </c>
      <c r="AC25" s="12">
        <v>100.1</v>
      </c>
      <c r="AD25" s="2">
        <f t="shared" si="0"/>
        <v>1.4300000000000068</v>
      </c>
      <c r="AE25" s="148">
        <f t="shared" si="1"/>
        <v>-1.4962593516210099E-3</v>
      </c>
    </row>
    <row r="26" spans="9:31" x14ac:dyDescent="0.25">
      <c r="W26" s="143">
        <v>42459</v>
      </c>
      <c r="X26" s="12">
        <v>100.82</v>
      </c>
      <c r="Y26" s="12">
        <v>101</v>
      </c>
      <c r="Z26" s="12">
        <v>99.9</v>
      </c>
      <c r="AA26" s="12">
        <v>100.25</v>
      </c>
      <c r="AB26" s="105">
        <v>3006900</v>
      </c>
      <c r="AC26" s="12">
        <v>100.25</v>
      </c>
      <c r="AD26" s="2">
        <f t="shared" si="0"/>
        <v>1.0999999999999943</v>
      </c>
      <c r="AE26" s="148">
        <f t="shared" si="1"/>
        <v>1.2984418697561395E-3</v>
      </c>
    </row>
    <row r="27" spans="9:31" x14ac:dyDescent="0.25">
      <c r="W27" s="143">
        <v>42458</v>
      </c>
      <c r="X27" s="12">
        <v>98.41</v>
      </c>
      <c r="Y27" s="12">
        <v>100.32</v>
      </c>
      <c r="Z27" s="12">
        <v>98.08</v>
      </c>
      <c r="AA27" s="12">
        <v>100.12</v>
      </c>
      <c r="AB27" s="105">
        <v>3730000</v>
      </c>
      <c r="AC27" s="12">
        <v>100.12</v>
      </c>
      <c r="AD27" s="2">
        <f t="shared" si="0"/>
        <v>2.2399999999999949</v>
      </c>
      <c r="AE27" s="148">
        <f t="shared" si="1"/>
        <v>1.2233343443534661E-2</v>
      </c>
    </row>
    <row r="28" spans="9:31" x14ac:dyDescent="0.25">
      <c r="W28" s="143">
        <v>42457</v>
      </c>
      <c r="X28" s="12">
        <v>98.96</v>
      </c>
      <c r="Y28" s="12">
        <v>99.29</v>
      </c>
      <c r="Z28" s="12">
        <v>98.65</v>
      </c>
      <c r="AA28" s="12">
        <v>98.91</v>
      </c>
      <c r="AB28" s="105">
        <v>2276700</v>
      </c>
      <c r="AC28" s="12">
        <v>98.91</v>
      </c>
      <c r="AD28" s="2">
        <f t="shared" si="0"/>
        <v>0.64000000000000057</v>
      </c>
      <c r="AE28" s="148">
        <f t="shared" si="1"/>
        <v>-1.5142337976984388E-3</v>
      </c>
    </row>
    <row r="29" spans="9:31" x14ac:dyDescent="0.25">
      <c r="W29" s="143">
        <v>42453</v>
      </c>
      <c r="X29" s="12">
        <v>98.15</v>
      </c>
      <c r="Y29" s="12">
        <v>99.08</v>
      </c>
      <c r="Z29" s="12">
        <v>98</v>
      </c>
      <c r="AA29" s="12">
        <v>99.06</v>
      </c>
      <c r="AB29" s="105">
        <v>2847000</v>
      </c>
      <c r="AC29" s="12">
        <v>99.06</v>
      </c>
      <c r="AD29" s="2">
        <f t="shared" si="0"/>
        <v>1.0799999999999983</v>
      </c>
      <c r="AE29" s="148">
        <f t="shared" si="1"/>
        <v>-5.044899606497788E-4</v>
      </c>
    </row>
    <row r="30" spans="9:31" x14ac:dyDescent="0.25">
      <c r="W30" s="143">
        <v>42452</v>
      </c>
      <c r="X30" s="12">
        <v>98.77</v>
      </c>
      <c r="Y30" s="12">
        <v>99.47</v>
      </c>
      <c r="Z30" s="12">
        <v>98.28</v>
      </c>
      <c r="AA30" s="12">
        <v>99.11</v>
      </c>
      <c r="AB30" s="105">
        <v>3226900</v>
      </c>
      <c r="AC30" s="12">
        <v>99.11</v>
      </c>
      <c r="AD30" s="2">
        <f t="shared" si="0"/>
        <v>1.1899999999999977</v>
      </c>
      <c r="AE30" s="148">
        <f t="shared" si="1"/>
        <v>4.5611189945267139E-3</v>
      </c>
    </row>
    <row r="31" spans="9:31" x14ac:dyDescent="0.25">
      <c r="W31" s="143">
        <v>42451</v>
      </c>
      <c r="X31" s="12">
        <v>98.68</v>
      </c>
      <c r="Y31" s="12">
        <v>99.27</v>
      </c>
      <c r="Z31" s="12">
        <v>98.31</v>
      </c>
      <c r="AA31" s="12">
        <v>98.66</v>
      </c>
      <c r="AB31" s="105">
        <v>3507900</v>
      </c>
      <c r="AC31" s="12">
        <v>98.66</v>
      </c>
      <c r="AD31" s="2">
        <f t="shared" si="0"/>
        <v>0.95999999999999375</v>
      </c>
      <c r="AE31" s="148">
        <f t="shared" si="1"/>
        <v>-5.1426842795200267E-3</v>
      </c>
    </row>
    <row r="32" spans="9:31" x14ac:dyDescent="0.25">
      <c r="W32" s="143">
        <v>42450</v>
      </c>
      <c r="X32" s="12">
        <v>99.08</v>
      </c>
      <c r="Y32" s="12">
        <v>99.6</v>
      </c>
      <c r="Z32" s="12">
        <v>98.79</v>
      </c>
      <c r="AA32" s="12">
        <v>99.17</v>
      </c>
      <c r="AB32" s="105">
        <v>3926000</v>
      </c>
      <c r="AC32" s="12">
        <v>99.17</v>
      </c>
      <c r="AD32" s="2">
        <f t="shared" si="0"/>
        <v>0.80999999999998806</v>
      </c>
      <c r="AE32" s="148">
        <f t="shared" si="1"/>
        <v>1.2115093387179421E-3</v>
      </c>
    </row>
    <row r="33" spans="15:31" x14ac:dyDescent="0.25">
      <c r="W33" s="143">
        <v>42447</v>
      </c>
      <c r="X33" s="12">
        <v>99.21</v>
      </c>
      <c r="Y33" s="12">
        <v>100.29</v>
      </c>
      <c r="Z33" s="12">
        <v>98.82</v>
      </c>
      <c r="AA33" s="12">
        <v>99.05</v>
      </c>
      <c r="AB33" s="105">
        <v>9422000</v>
      </c>
      <c r="AC33" s="12">
        <v>99.05</v>
      </c>
      <c r="AD33" s="2">
        <f t="shared" si="0"/>
        <v>1.4700000000000131</v>
      </c>
      <c r="AE33" s="148">
        <f t="shared" si="1"/>
        <v>2.1246458923511735E-3</v>
      </c>
    </row>
    <row r="34" spans="15:31" x14ac:dyDescent="0.25">
      <c r="W34" s="143">
        <v>42446</v>
      </c>
      <c r="X34" s="12">
        <v>97.82</v>
      </c>
      <c r="Y34" s="12">
        <v>99.27</v>
      </c>
      <c r="Z34" s="12">
        <v>97.39</v>
      </c>
      <c r="AA34" s="12">
        <v>98.84</v>
      </c>
      <c r="AB34" s="105">
        <v>4159600</v>
      </c>
      <c r="AC34" s="12">
        <v>98.84</v>
      </c>
      <c r="AD34" s="2">
        <f t="shared" si="0"/>
        <v>1.8799999999999955</v>
      </c>
      <c r="AE34" s="148">
        <f t="shared" si="1"/>
        <v>1.3847574110165128E-2</v>
      </c>
    </row>
    <row r="35" spans="15:31" x14ac:dyDescent="0.25">
      <c r="W35" s="143">
        <v>42445</v>
      </c>
      <c r="X35" s="12">
        <v>96.2</v>
      </c>
      <c r="Y35" s="12">
        <v>98</v>
      </c>
      <c r="Z35" s="12">
        <v>96</v>
      </c>
      <c r="AA35" s="12">
        <v>97.49</v>
      </c>
      <c r="AB35" s="105">
        <v>4555000</v>
      </c>
      <c r="AC35" s="12">
        <v>97.49</v>
      </c>
      <c r="AD35" s="2">
        <f t="shared" si="0"/>
        <v>2</v>
      </c>
      <c r="AE35" s="148">
        <f t="shared" si="1"/>
        <v>1.2462353307716167E-2</v>
      </c>
    </row>
    <row r="36" spans="15:31" x14ac:dyDescent="0.25">
      <c r="W36" s="143">
        <v>42444</v>
      </c>
      <c r="X36" s="12">
        <v>96.06</v>
      </c>
      <c r="Y36" s="12">
        <v>96.7</v>
      </c>
      <c r="Z36" s="12">
        <v>95.88</v>
      </c>
      <c r="AA36" s="12">
        <v>96.29</v>
      </c>
      <c r="AB36" s="105">
        <v>2750100</v>
      </c>
      <c r="AC36" s="12">
        <v>96.29</v>
      </c>
      <c r="AD36" s="2">
        <f t="shared" si="0"/>
        <v>0.82000000000000739</v>
      </c>
      <c r="AE36" s="148">
        <f t="shared" si="1"/>
        <v>-5.5767840545284386E-3</v>
      </c>
    </row>
    <row r="37" spans="15:31" x14ac:dyDescent="0.25">
      <c r="W37" s="143">
        <v>42443</v>
      </c>
      <c r="X37" s="12">
        <v>96.3</v>
      </c>
      <c r="Y37" s="12">
        <v>97.37</v>
      </c>
      <c r="Z37" s="12">
        <v>96.29</v>
      </c>
      <c r="AA37" s="12">
        <v>96.83</v>
      </c>
      <c r="AB37" s="105">
        <v>3972100</v>
      </c>
      <c r="AC37" s="12">
        <v>96.83</v>
      </c>
      <c r="AD37" s="2">
        <f t="shared" si="0"/>
        <v>1.0799999999999983</v>
      </c>
      <c r="AE37" s="148">
        <f t="shared" si="1"/>
        <v>8.268733850129717E-4</v>
      </c>
    </row>
    <row r="38" spans="15:31" x14ac:dyDescent="0.25">
      <c r="W38" s="143">
        <v>42440</v>
      </c>
      <c r="X38" s="12">
        <v>97.18</v>
      </c>
      <c r="Y38" s="12">
        <v>97.65</v>
      </c>
      <c r="Z38" s="12">
        <v>96.47</v>
      </c>
      <c r="AA38" s="12">
        <v>96.75</v>
      </c>
      <c r="AB38" s="105">
        <v>4027800</v>
      </c>
      <c r="AC38" s="12">
        <v>96.75</v>
      </c>
      <c r="AD38" s="2">
        <f t="shared" si="0"/>
        <v>1.1800000000000068</v>
      </c>
      <c r="AE38" s="148">
        <f t="shared" si="1"/>
        <v>5.926388022457818E-3</v>
      </c>
    </row>
    <row r="39" spans="15:31" ht="20.25" thickBot="1" x14ac:dyDescent="0.35">
      <c r="P39" s="427" t="s">
        <v>78</v>
      </c>
      <c r="Q39" s="427"/>
      <c r="T39" s="101" t="s">
        <v>115</v>
      </c>
      <c r="W39" s="143">
        <v>42439</v>
      </c>
      <c r="X39" s="12">
        <v>96.6</v>
      </c>
      <c r="Y39" s="12">
        <v>97.12</v>
      </c>
      <c r="Z39" s="12">
        <v>95.05</v>
      </c>
      <c r="AA39" s="12">
        <v>96.18</v>
      </c>
      <c r="AB39" s="105">
        <v>4798300</v>
      </c>
      <c r="AC39" s="12">
        <v>96.18</v>
      </c>
      <c r="AD39" s="2">
        <f t="shared" si="0"/>
        <v>2.0700000000000074</v>
      </c>
      <c r="AE39" s="148">
        <f t="shared" si="1"/>
        <v>-4.3478260869563856E-3</v>
      </c>
    </row>
    <row r="40" spans="15:31" ht="15.75" thickTop="1" x14ac:dyDescent="0.25">
      <c r="O40" s="2"/>
      <c r="P40" s="93">
        <v>1.1000000000000001</v>
      </c>
      <c r="Q40" s="93">
        <f>P40*$Q$4</f>
        <v>112.343</v>
      </c>
      <c r="T40" s="138" t="s">
        <v>100</v>
      </c>
      <c r="U40" s="108">
        <v>104.37</v>
      </c>
      <c r="W40" s="143">
        <v>42438</v>
      </c>
      <c r="X40" s="12">
        <v>97.32</v>
      </c>
      <c r="Y40" s="12">
        <v>97.48</v>
      </c>
      <c r="Z40" s="12">
        <v>96.4</v>
      </c>
      <c r="AA40" s="12">
        <v>96.6</v>
      </c>
      <c r="AB40" s="105">
        <v>4158900</v>
      </c>
      <c r="AC40" s="12">
        <v>96.6</v>
      </c>
      <c r="AD40" s="2">
        <f t="shared" si="0"/>
        <v>1.0799999999999983</v>
      </c>
      <c r="AE40" s="148">
        <f t="shared" si="1"/>
        <v>-3.0959752321982892E-3</v>
      </c>
    </row>
    <row r="41" spans="15:31" x14ac:dyDescent="0.25">
      <c r="O41" s="2"/>
      <c r="P41" s="93">
        <v>1.0900000000000001</v>
      </c>
      <c r="Q41" s="93">
        <f t="shared" ref="Q41:Q60" si="2">P41*$Q$4</f>
        <v>111.32170000000001</v>
      </c>
      <c r="T41" s="103" t="s">
        <v>101</v>
      </c>
      <c r="U41" s="98">
        <v>103.46</v>
      </c>
      <c r="W41" s="143">
        <v>42437</v>
      </c>
      <c r="X41" s="12">
        <v>96.14</v>
      </c>
      <c r="Y41" s="12">
        <v>97.49</v>
      </c>
      <c r="Z41" s="12">
        <v>96.13</v>
      </c>
      <c r="AA41" s="12">
        <v>96.9</v>
      </c>
      <c r="AB41" s="105">
        <v>5341900</v>
      </c>
      <c r="AC41" s="12">
        <v>96.9</v>
      </c>
      <c r="AD41" s="2">
        <f t="shared" si="0"/>
        <v>1.3599999999999994</v>
      </c>
      <c r="AE41" s="148">
        <f t="shared" si="1"/>
        <v>-2.0635575732563805E-4</v>
      </c>
    </row>
    <row r="42" spans="15:31" x14ac:dyDescent="0.25">
      <c r="O42" s="2"/>
      <c r="P42" s="93">
        <v>1.08</v>
      </c>
      <c r="Q42" s="93">
        <f t="shared" si="2"/>
        <v>110.3004</v>
      </c>
      <c r="T42" s="103" t="s">
        <v>102</v>
      </c>
      <c r="U42" s="98" t="s">
        <v>426</v>
      </c>
      <c r="W42" s="143">
        <v>42436</v>
      </c>
      <c r="X42" s="12">
        <v>96.55</v>
      </c>
      <c r="Y42" s="12">
        <v>97.46</v>
      </c>
      <c r="Z42" s="12">
        <v>96.05</v>
      </c>
      <c r="AA42" s="12">
        <v>96.92</v>
      </c>
      <c r="AB42" s="105">
        <v>6296100</v>
      </c>
      <c r="AC42" s="12">
        <v>96.92</v>
      </c>
      <c r="AD42" s="2">
        <f t="shared" si="0"/>
        <v>1.4099999999999966</v>
      </c>
      <c r="AE42" s="148">
        <f t="shared" si="1"/>
        <v>-8.2474226804118977E-4</v>
      </c>
    </row>
    <row r="43" spans="15:31" x14ac:dyDescent="0.25">
      <c r="O43" s="2"/>
      <c r="P43" s="93">
        <v>1.07</v>
      </c>
      <c r="Q43" s="93">
        <f t="shared" si="2"/>
        <v>109.2791</v>
      </c>
      <c r="T43" s="103" t="s">
        <v>103</v>
      </c>
      <c r="U43" s="98" t="s">
        <v>427</v>
      </c>
      <c r="W43" s="143">
        <v>42433</v>
      </c>
      <c r="X43" s="12">
        <v>96.17</v>
      </c>
      <c r="Y43" s="12">
        <v>97.3</v>
      </c>
      <c r="Z43" s="12">
        <v>95.78</v>
      </c>
      <c r="AA43" s="12">
        <v>97</v>
      </c>
      <c r="AB43" s="105">
        <v>4620600</v>
      </c>
      <c r="AC43" s="12">
        <v>97</v>
      </c>
      <c r="AD43" s="2">
        <f t="shared" si="0"/>
        <v>1.519999999999996</v>
      </c>
      <c r="AE43" s="148">
        <f t="shared" si="1"/>
        <v>9.2602226615337013E-3</v>
      </c>
    </row>
    <row r="44" spans="15:31" x14ac:dyDescent="0.25">
      <c r="O44" s="2"/>
      <c r="P44" s="93">
        <v>1.06</v>
      </c>
      <c r="Q44" s="93">
        <f t="shared" si="2"/>
        <v>108.2578</v>
      </c>
      <c r="T44" s="103" t="s">
        <v>104</v>
      </c>
      <c r="U44" s="98">
        <v>111.72</v>
      </c>
      <c r="W44" s="143">
        <v>42432</v>
      </c>
      <c r="X44" s="12">
        <v>95.2</v>
      </c>
      <c r="Y44" s="12">
        <v>96.15</v>
      </c>
      <c r="Z44" s="12">
        <v>95.07</v>
      </c>
      <c r="AA44" s="12">
        <v>96.11</v>
      </c>
      <c r="AB44" s="105">
        <v>4590100</v>
      </c>
      <c r="AC44" s="12">
        <v>96.11</v>
      </c>
      <c r="AD44" s="2">
        <f t="shared" si="0"/>
        <v>1.0800000000000125</v>
      </c>
      <c r="AE44" s="148">
        <f t="shared" si="1"/>
        <v>6.0713911860148517E-3</v>
      </c>
    </row>
    <row r="45" spans="15:31" x14ac:dyDescent="0.25">
      <c r="O45" s="2"/>
      <c r="P45" s="93">
        <v>1.05</v>
      </c>
      <c r="Q45" s="93">
        <f t="shared" si="2"/>
        <v>107.23650000000001</v>
      </c>
      <c r="T45" s="103" t="s">
        <v>105</v>
      </c>
      <c r="U45" s="98">
        <v>1.08826</v>
      </c>
      <c r="W45" s="143">
        <v>42431</v>
      </c>
      <c r="X45" s="12">
        <v>94.76</v>
      </c>
      <c r="Y45" s="12">
        <v>96</v>
      </c>
      <c r="Z45" s="12">
        <v>94.4</v>
      </c>
      <c r="AA45" s="12">
        <v>95.53</v>
      </c>
      <c r="AB45" s="105">
        <v>5419000</v>
      </c>
      <c r="AC45" s="12">
        <v>95.53</v>
      </c>
      <c r="AD45" s="2">
        <f t="shared" si="0"/>
        <v>1.5999999999999943</v>
      </c>
      <c r="AE45" s="148">
        <f t="shared" si="1"/>
        <v>5.0499736980536003E-3</v>
      </c>
    </row>
    <row r="46" spans="15:31" x14ac:dyDescent="0.25">
      <c r="O46" s="2"/>
      <c r="P46" s="93">
        <v>1.04</v>
      </c>
      <c r="Q46" s="93">
        <f t="shared" si="2"/>
        <v>106.2152</v>
      </c>
      <c r="T46" s="103" t="s">
        <v>125</v>
      </c>
      <c r="U46" s="98" t="s">
        <v>273</v>
      </c>
      <c r="W46" s="143">
        <v>42430</v>
      </c>
      <c r="X46" s="12">
        <v>92.22</v>
      </c>
      <c r="Y46" s="12">
        <v>95.05</v>
      </c>
      <c r="Z46" s="12">
        <v>92.07</v>
      </c>
      <c r="AA46" s="12">
        <v>95.05</v>
      </c>
      <c r="AB46" s="105">
        <v>12339800</v>
      </c>
      <c r="AC46" s="12">
        <v>95.05</v>
      </c>
      <c r="AD46" s="2">
        <f t="shared" si="0"/>
        <v>2.980000000000004</v>
      </c>
      <c r="AE46" s="148">
        <f t="shared" si="1"/>
        <v>-1.6249223763196152E-2</v>
      </c>
    </row>
    <row r="47" spans="15:31" x14ac:dyDescent="0.25">
      <c r="O47" s="2"/>
      <c r="P47" s="93">
        <v>1.03</v>
      </c>
      <c r="Q47" s="93">
        <f t="shared" si="2"/>
        <v>105.1939</v>
      </c>
      <c r="T47" s="103"/>
      <c r="U47" s="98"/>
      <c r="W47" s="143">
        <v>42429</v>
      </c>
      <c r="X47" s="12">
        <v>97.43</v>
      </c>
      <c r="Y47" s="12">
        <v>98.87</v>
      </c>
      <c r="Z47" s="12">
        <v>96.51</v>
      </c>
      <c r="AA47" s="12">
        <v>96.62</v>
      </c>
      <c r="AB47" s="105">
        <v>7911400</v>
      </c>
      <c r="AC47" s="12">
        <v>96.62</v>
      </c>
      <c r="AD47" s="2">
        <f t="shared" si="0"/>
        <v>2.3599999999999994</v>
      </c>
      <c r="AE47" s="148">
        <f t="shared" si="1"/>
        <v>-1.0953014638141023E-2</v>
      </c>
    </row>
    <row r="48" spans="15:31" x14ac:dyDescent="0.25">
      <c r="O48" s="2"/>
      <c r="P48" s="93">
        <v>1.02</v>
      </c>
      <c r="Q48" s="93">
        <f t="shared" si="2"/>
        <v>104.1726</v>
      </c>
      <c r="T48" s="103" t="s">
        <v>107</v>
      </c>
      <c r="U48" s="98" t="s">
        <v>428</v>
      </c>
      <c r="W48" s="143">
        <v>42426</v>
      </c>
      <c r="X48" s="12">
        <v>100.21</v>
      </c>
      <c r="Y48" s="12">
        <v>100.55</v>
      </c>
      <c r="Z48" s="12">
        <v>96.5</v>
      </c>
      <c r="AA48" s="12">
        <v>97.69</v>
      </c>
      <c r="AB48" s="105">
        <v>14653100</v>
      </c>
      <c r="AC48" s="12">
        <v>97.69</v>
      </c>
      <c r="AD48" s="2">
        <f t="shared" si="0"/>
        <v>4.0499999999999972</v>
      </c>
      <c r="AE48" s="148">
        <f t="shared" si="1"/>
        <v>-3.8747833180381441E-3</v>
      </c>
    </row>
    <row r="49" spans="15:31" x14ac:dyDescent="0.25">
      <c r="O49" s="2"/>
      <c r="P49" s="93">
        <v>1.01</v>
      </c>
      <c r="Q49" s="93">
        <f t="shared" si="2"/>
        <v>103.15129999999999</v>
      </c>
      <c r="T49" s="103" t="s">
        <v>108</v>
      </c>
      <c r="U49" s="98" t="s">
        <v>239</v>
      </c>
      <c r="W49" s="143">
        <v>42425</v>
      </c>
      <c r="X49" s="12">
        <v>93.91</v>
      </c>
      <c r="Y49" s="12">
        <v>98.73</v>
      </c>
      <c r="Z49" s="12">
        <v>93.68</v>
      </c>
      <c r="AA49" s="12">
        <v>98.07</v>
      </c>
      <c r="AB49" s="105">
        <v>16832200</v>
      </c>
      <c r="AC49" s="12">
        <v>98.07</v>
      </c>
      <c r="AD49" s="2">
        <f t="shared" si="0"/>
        <v>5.0499999999999972</v>
      </c>
      <c r="AE49" s="148">
        <f t="shared" si="1"/>
        <v>4.7644482427090962E-2</v>
      </c>
    </row>
    <row r="50" spans="15:31" x14ac:dyDescent="0.25">
      <c r="O50" s="2"/>
      <c r="P50" s="93">
        <v>1</v>
      </c>
      <c r="Q50" s="93">
        <f t="shared" si="2"/>
        <v>102.13</v>
      </c>
      <c r="T50" s="103" t="s">
        <v>109</v>
      </c>
      <c r="U50" s="100">
        <v>4790642</v>
      </c>
      <c r="W50" s="143">
        <v>42424</v>
      </c>
      <c r="X50" s="12">
        <v>91.11</v>
      </c>
      <c r="Y50" s="12">
        <v>94.15</v>
      </c>
      <c r="Z50" s="12">
        <v>91.11</v>
      </c>
      <c r="AA50" s="12">
        <v>93.61</v>
      </c>
      <c r="AB50" s="105">
        <v>16975100</v>
      </c>
      <c r="AC50" s="12">
        <v>93.61</v>
      </c>
      <c r="AD50" s="2">
        <f t="shared" si="0"/>
        <v>3.0400000000000063</v>
      </c>
      <c r="AE50" s="148">
        <f t="shared" si="1"/>
        <v>2.194323144104815E-2</v>
      </c>
    </row>
    <row r="51" spans="15:31" x14ac:dyDescent="0.25">
      <c r="O51" s="2"/>
      <c r="P51" s="93">
        <v>0.99</v>
      </c>
      <c r="Q51" s="93">
        <f t="shared" si="2"/>
        <v>101.1087</v>
      </c>
      <c r="T51" s="103" t="s">
        <v>112</v>
      </c>
      <c r="U51" s="100">
        <v>5740940</v>
      </c>
      <c r="W51" s="143">
        <v>42423</v>
      </c>
      <c r="X51" s="12">
        <v>92.23</v>
      </c>
      <c r="Y51" s="12">
        <v>92.43</v>
      </c>
      <c r="Z51" s="12">
        <v>90.49</v>
      </c>
      <c r="AA51" s="12">
        <v>91.6</v>
      </c>
      <c r="AB51" s="105">
        <v>11538700</v>
      </c>
      <c r="AC51" s="12">
        <v>91.6</v>
      </c>
      <c r="AD51" s="2">
        <f t="shared" si="0"/>
        <v>1.9400000000000119</v>
      </c>
      <c r="AE51" s="148">
        <f t="shared" si="1"/>
        <v>-8.3360398397749336E-3</v>
      </c>
    </row>
    <row r="52" spans="15:31" x14ac:dyDescent="0.25">
      <c r="O52" s="2"/>
      <c r="P52" s="93">
        <v>0.98</v>
      </c>
      <c r="Q52" s="93">
        <f t="shared" si="2"/>
        <v>100.08739999999999</v>
      </c>
      <c r="T52" s="103" t="s">
        <v>110</v>
      </c>
      <c r="U52" s="98" t="s">
        <v>429</v>
      </c>
      <c r="W52" s="143">
        <v>42422</v>
      </c>
      <c r="X52" s="12">
        <v>89.19</v>
      </c>
      <c r="Y52" s="12">
        <v>94.91</v>
      </c>
      <c r="Z52" s="12">
        <v>88.87</v>
      </c>
      <c r="AA52" s="12">
        <v>92.37</v>
      </c>
      <c r="AB52" s="105">
        <v>21599700</v>
      </c>
      <c r="AC52" s="12">
        <v>92.37</v>
      </c>
      <c r="AD52" s="2">
        <f t="shared" si="0"/>
        <v>6.039999999999992</v>
      </c>
      <c r="AE52" s="148">
        <f t="shared" si="1"/>
        <v>4.6922815368922066E-2</v>
      </c>
    </row>
    <row r="53" spans="15:31" x14ac:dyDescent="0.25">
      <c r="P53" s="93">
        <v>0.97</v>
      </c>
      <c r="Q53" s="93">
        <f t="shared" si="2"/>
        <v>99.066099999999992</v>
      </c>
      <c r="T53" s="103" t="s">
        <v>113</v>
      </c>
      <c r="U53" s="98">
        <v>11.85</v>
      </c>
      <c r="W53" s="143">
        <v>42419</v>
      </c>
      <c r="X53" s="12">
        <v>88.35</v>
      </c>
      <c r="Y53" s="12">
        <v>88.99</v>
      </c>
      <c r="Z53" s="12">
        <v>87.42</v>
      </c>
      <c r="AA53" s="12">
        <v>88.23</v>
      </c>
      <c r="AB53" s="105">
        <v>10641700</v>
      </c>
      <c r="AC53" s="12">
        <v>88.23</v>
      </c>
      <c r="AD53" s="2">
        <f t="shared" si="0"/>
        <v>1.5699999999999932</v>
      </c>
      <c r="AE53" s="148">
        <f t="shared" si="1"/>
        <v>-1.4712539610682862E-3</v>
      </c>
    </row>
    <row r="54" spans="15:31" x14ac:dyDescent="0.25">
      <c r="P54" s="93">
        <v>0.96</v>
      </c>
      <c r="Q54" s="93">
        <f t="shared" si="2"/>
        <v>98.044799999999995</v>
      </c>
      <c r="T54" s="103" t="s">
        <v>114</v>
      </c>
      <c r="U54" s="98">
        <v>8.6199999999999992</v>
      </c>
      <c r="W54" s="143">
        <v>42418</v>
      </c>
      <c r="X54" s="12">
        <v>88.55</v>
      </c>
      <c r="Y54" s="12">
        <v>89.04</v>
      </c>
      <c r="Z54" s="12">
        <v>88.16</v>
      </c>
      <c r="AA54" s="12">
        <v>88.36</v>
      </c>
      <c r="AB54" s="105">
        <v>4997700</v>
      </c>
      <c r="AC54" s="12">
        <v>88.36</v>
      </c>
      <c r="AD54" s="2">
        <f t="shared" si="0"/>
        <v>0.88000000000000966</v>
      </c>
      <c r="AE54" s="148">
        <f t="shared" si="1"/>
        <v>2.7235587834770758E-3</v>
      </c>
    </row>
    <row r="55" spans="15:31" x14ac:dyDescent="0.25">
      <c r="P55" s="93">
        <v>0.95</v>
      </c>
      <c r="Q55" s="93">
        <f t="shared" si="2"/>
        <v>97.023499999999984</v>
      </c>
      <c r="T55" s="103" t="s">
        <v>111</v>
      </c>
      <c r="U55" s="98" t="s">
        <v>306</v>
      </c>
      <c r="W55" s="143">
        <v>42417</v>
      </c>
      <c r="X55" s="12">
        <v>86.71</v>
      </c>
      <c r="Y55" s="12">
        <v>88.49</v>
      </c>
      <c r="Z55" s="12">
        <v>86.64</v>
      </c>
      <c r="AA55" s="12">
        <v>88.12</v>
      </c>
      <c r="AB55" s="105">
        <v>5141100</v>
      </c>
      <c r="AC55" s="12">
        <v>88.12</v>
      </c>
      <c r="AD55" s="2">
        <f t="shared" si="0"/>
        <v>1.8499999999999943</v>
      </c>
      <c r="AE55" s="148" t="e">
        <f t="shared" si="1"/>
        <v>#DIV/0!</v>
      </c>
    </row>
    <row r="56" spans="15:31" x14ac:dyDescent="0.25">
      <c r="P56" s="93">
        <v>0.94</v>
      </c>
      <c r="Q56" s="93">
        <f t="shared" si="2"/>
        <v>96.002199999999988</v>
      </c>
      <c r="W56" s="143">
        <v>42417</v>
      </c>
      <c r="X56" s="12" t="s">
        <v>150</v>
      </c>
      <c r="Y56" s="12"/>
      <c r="Z56" s="12"/>
      <c r="AA56" s="12"/>
      <c r="AB56" s="105"/>
      <c r="AC56" s="12"/>
      <c r="AD56" s="2">
        <f t="shared" si="0"/>
        <v>0</v>
      </c>
      <c r="AE56" s="148">
        <f t="shared" si="1"/>
        <v>-1</v>
      </c>
    </row>
    <row r="57" spans="15:31" x14ac:dyDescent="0.25">
      <c r="P57" s="93">
        <v>0.93</v>
      </c>
      <c r="Q57" s="93">
        <f t="shared" si="2"/>
        <v>94.980900000000005</v>
      </c>
      <c r="W57" s="143">
        <v>42416</v>
      </c>
      <c r="X57" s="12">
        <v>87.34</v>
      </c>
      <c r="Y57" s="12">
        <v>87.5</v>
      </c>
      <c r="Z57" s="12">
        <v>85.56</v>
      </c>
      <c r="AA57" s="12">
        <v>86.48</v>
      </c>
      <c r="AB57" s="105">
        <v>6960400</v>
      </c>
      <c r="AC57" s="12">
        <v>85.84</v>
      </c>
      <c r="AD57" s="2">
        <f t="shared" si="0"/>
        <v>1.9399999999999977</v>
      </c>
      <c r="AE57" s="148">
        <f t="shared" si="1"/>
        <v>6.2126362677294988E-3</v>
      </c>
    </row>
    <row r="58" spans="15:31" x14ac:dyDescent="0.25">
      <c r="P58" s="93">
        <v>0.92</v>
      </c>
      <c r="Q58" s="93">
        <f t="shared" si="2"/>
        <v>93.959599999999995</v>
      </c>
      <c r="W58" s="143">
        <v>42412</v>
      </c>
      <c r="X58" s="12">
        <v>84.99</v>
      </c>
      <c r="Y58" s="12">
        <v>86.13</v>
      </c>
      <c r="Z58" s="12">
        <v>84.9</v>
      </c>
      <c r="AA58" s="12">
        <v>85.95</v>
      </c>
      <c r="AB58" s="105">
        <v>5886300</v>
      </c>
      <c r="AC58" s="12">
        <v>85.31</v>
      </c>
      <c r="AD58" s="2">
        <f t="shared" si="0"/>
        <v>1.2299999999999898</v>
      </c>
      <c r="AE58" s="148">
        <f t="shared" si="1"/>
        <v>1.5232655004165263E-2</v>
      </c>
    </row>
    <row r="59" spans="15:31" x14ac:dyDescent="0.25">
      <c r="P59" s="93">
        <v>0.91</v>
      </c>
      <c r="Q59" s="93">
        <f t="shared" si="2"/>
        <v>92.938299999999998</v>
      </c>
      <c r="W59" s="143">
        <v>42411</v>
      </c>
      <c r="X59" s="12">
        <v>85.39</v>
      </c>
      <c r="Y59" s="12">
        <v>86.55</v>
      </c>
      <c r="Z59" s="12">
        <v>83.85</v>
      </c>
      <c r="AA59" s="12">
        <v>84.66</v>
      </c>
      <c r="AB59" s="105">
        <v>7711800</v>
      </c>
      <c r="AC59" s="12">
        <v>84.03</v>
      </c>
      <c r="AD59" s="2">
        <f t="shared" si="0"/>
        <v>2.7000000000000028</v>
      </c>
      <c r="AE59" s="148">
        <f t="shared" si="1"/>
        <v>-2.6529193697868325E-2</v>
      </c>
    </row>
    <row r="60" spans="15:31" x14ac:dyDescent="0.25">
      <c r="P60" s="93">
        <v>0.9</v>
      </c>
      <c r="Q60" s="93">
        <f t="shared" si="2"/>
        <v>91.917000000000002</v>
      </c>
      <c r="W60" s="143">
        <v>42410</v>
      </c>
      <c r="X60" s="12">
        <v>87.36</v>
      </c>
      <c r="Y60" s="12">
        <v>88.45</v>
      </c>
      <c r="Z60" s="12">
        <v>86.74</v>
      </c>
      <c r="AA60" s="12">
        <v>86.96</v>
      </c>
      <c r="AB60" s="105">
        <v>3618800</v>
      </c>
      <c r="AC60" s="12">
        <v>86.32</v>
      </c>
      <c r="AD60" s="2">
        <f t="shared" si="0"/>
        <v>1.710000000000008</v>
      </c>
      <c r="AE60" s="148">
        <f t="shared" si="1"/>
        <v>-3.1181429726298004E-3</v>
      </c>
    </row>
    <row r="61" spans="15:31" x14ac:dyDescent="0.25">
      <c r="W61" s="143">
        <v>42409</v>
      </c>
      <c r="X61" s="12">
        <v>86.26</v>
      </c>
      <c r="Y61" s="12">
        <v>87.77</v>
      </c>
      <c r="Z61" s="12">
        <v>85.93</v>
      </c>
      <c r="AA61" s="12">
        <v>87.24</v>
      </c>
      <c r="AB61" s="105">
        <v>7360900</v>
      </c>
      <c r="AC61" s="12">
        <v>86.59</v>
      </c>
      <c r="AD61" s="2">
        <f t="shared" si="0"/>
        <v>1.8399999999999892</v>
      </c>
      <c r="AE61" s="148">
        <f t="shared" si="1"/>
        <v>5.224053865799938E-3</v>
      </c>
    </row>
    <row r="62" spans="15:31" x14ac:dyDescent="0.25">
      <c r="W62" s="143">
        <v>42408</v>
      </c>
      <c r="X62" s="12">
        <v>87.34</v>
      </c>
      <c r="Y62" s="12">
        <v>87.4</v>
      </c>
      <c r="Z62" s="12">
        <v>85.82</v>
      </c>
      <c r="AA62" s="12">
        <v>86.78</v>
      </c>
      <c r="AB62" s="105">
        <v>6858400</v>
      </c>
      <c r="AC62" s="12">
        <v>86.14</v>
      </c>
      <c r="AD62" s="2">
        <f t="shared" si="0"/>
        <v>1.5800000000000125</v>
      </c>
      <c r="AE62" s="148">
        <f t="shared" si="1"/>
        <v>-1.2042665443284695E-2</v>
      </c>
    </row>
    <row r="63" spans="15:31" x14ac:dyDescent="0.25">
      <c r="W63" s="143">
        <v>42405</v>
      </c>
      <c r="X63" s="12">
        <v>88.04</v>
      </c>
      <c r="Y63" s="12">
        <v>88.51</v>
      </c>
      <c r="Z63" s="12">
        <v>87.44</v>
      </c>
      <c r="AA63" s="12">
        <v>87.84</v>
      </c>
      <c r="AB63" s="105">
        <v>5216800</v>
      </c>
      <c r="AC63" s="12">
        <v>87.19</v>
      </c>
      <c r="AD63" s="2">
        <f t="shared" si="0"/>
        <v>1.0700000000000074</v>
      </c>
      <c r="AE63" s="148">
        <f t="shared" si="1"/>
        <v>-3.2010975191494317E-3</v>
      </c>
    </row>
    <row r="64" spans="15:31" x14ac:dyDescent="0.25">
      <c r="W64" s="143">
        <v>42404</v>
      </c>
      <c r="X64" s="12">
        <v>86.09</v>
      </c>
      <c r="Y64" s="12">
        <v>88.71</v>
      </c>
      <c r="Z64" s="12">
        <v>86.03</v>
      </c>
      <c r="AA64" s="12">
        <v>88.12</v>
      </c>
      <c r="AB64" s="105">
        <v>5921700</v>
      </c>
      <c r="AC64" s="12">
        <v>87.47</v>
      </c>
      <c r="AD64" s="2">
        <f t="shared" si="0"/>
        <v>2.6799999999999926</v>
      </c>
      <c r="AE64" s="148">
        <f t="shared" si="1"/>
        <v>2.5199249882794206E-2</v>
      </c>
    </row>
    <row r="65" spans="23:31" x14ac:dyDescent="0.25">
      <c r="W65" s="143">
        <v>42403</v>
      </c>
      <c r="X65" s="12">
        <v>85.99</v>
      </c>
      <c r="Y65" s="12">
        <v>86.37</v>
      </c>
      <c r="Z65" s="12">
        <v>84.29</v>
      </c>
      <c r="AA65" s="12">
        <v>85.96</v>
      </c>
      <c r="AB65" s="105">
        <v>8305500</v>
      </c>
      <c r="AC65" s="12">
        <v>85.32</v>
      </c>
      <c r="AD65" s="2">
        <f t="shared" si="0"/>
        <v>2.0799999999999983</v>
      </c>
      <c r="AE65" s="148">
        <f t="shared" si="1"/>
        <v>6.250737115225613E-3</v>
      </c>
    </row>
    <row r="66" spans="23:31" x14ac:dyDescent="0.25">
      <c r="W66" s="143">
        <v>42402</v>
      </c>
      <c r="X66" s="12">
        <v>86.17</v>
      </c>
      <c r="Y66" s="12">
        <v>86.73</v>
      </c>
      <c r="Z66" s="12">
        <v>85.08</v>
      </c>
      <c r="AA66" s="12">
        <v>85.42</v>
      </c>
      <c r="AB66" s="105">
        <v>7397700</v>
      </c>
      <c r="AC66" s="12">
        <v>84.79</v>
      </c>
      <c r="AD66" s="2">
        <f t="shared" si="0"/>
        <v>1.6500000000000057</v>
      </c>
      <c r="AE66" s="148">
        <f t="shared" si="1"/>
        <v>-2.4393050281900752E-2</v>
      </c>
    </row>
    <row r="67" spans="23:31" x14ac:dyDescent="0.25">
      <c r="W67" s="143">
        <v>42401</v>
      </c>
      <c r="X67" s="12">
        <v>87.06</v>
      </c>
      <c r="Y67" s="12">
        <v>87.84</v>
      </c>
      <c r="Z67" s="12">
        <v>86.45</v>
      </c>
      <c r="AA67" s="12">
        <v>87.56</v>
      </c>
      <c r="AB67" s="105">
        <v>5036900</v>
      </c>
      <c r="AC67" s="12">
        <v>86.91</v>
      </c>
      <c r="AD67" s="2">
        <f t="shared" ref="AD67:AD68" si="3">Y67-Z67</f>
        <v>1.3900000000000006</v>
      </c>
      <c r="AE67" s="148">
        <f t="shared" ref="AE67" si="4">AC67/AC68-1</f>
        <v>-1.4935661764706731E-3</v>
      </c>
    </row>
    <row r="68" spans="23:31" x14ac:dyDescent="0.25">
      <c r="W68" s="143">
        <v>42398</v>
      </c>
      <c r="X68" s="12">
        <v>86.87</v>
      </c>
      <c r="Y68" s="12">
        <v>87.69</v>
      </c>
      <c r="Z68" s="12">
        <v>86.76</v>
      </c>
      <c r="AA68" s="12">
        <v>87.69</v>
      </c>
      <c r="AB68" s="105">
        <v>7887500</v>
      </c>
      <c r="AC68" s="12">
        <v>87.04</v>
      </c>
      <c r="AD68" s="2">
        <f t="shared" si="3"/>
        <v>0.92999999999999261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">
    <cfRule type="expression" dxfId="37" priority="6">
      <formula>Q7&gt;0</formula>
    </cfRule>
    <cfRule type="expression" dxfId="36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171</v>
      </c>
      <c r="AJ1" s="13" t="s">
        <v>172</v>
      </c>
      <c r="AK1" s="13" t="s">
        <v>173</v>
      </c>
      <c r="AL1" s="13" t="s">
        <v>174</v>
      </c>
      <c r="AO1" s="13" t="s">
        <v>175</v>
      </c>
      <c r="AP1" s="13" t="s">
        <v>59</v>
      </c>
      <c r="AQ1" s="13" t="s">
        <v>177</v>
      </c>
    </row>
    <row r="2" spans="1:43" x14ac:dyDescent="0.25">
      <c r="A2" s="6" t="s">
        <v>51</v>
      </c>
      <c r="B2" s="1">
        <v>42212</v>
      </c>
      <c r="C2" s="7">
        <v>10</v>
      </c>
      <c r="D2" s="47">
        <v>120.14</v>
      </c>
      <c r="E2" s="47">
        <v>0</v>
      </c>
      <c r="F2" s="47">
        <f t="shared" ref="F2:F7" si="0">D2*C2</f>
        <v>1201.4000000000001</v>
      </c>
      <c r="G2" s="1">
        <v>42292</v>
      </c>
      <c r="H2" s="92">
        <v>15</v>
      </c>
      <c r="I2" s="47">
        <v>122.5</v>
      </c>
      <c r="J2" s="4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43">
        <v>42493</v>
      </c>
      <c r="X2" s="12">
        <v>131.37</v>
      </c>
      <c r="Y2" s="12">
        <v>133.22999999999999</v>
      </c>
      <c r="Z2" s="12">
        <v>131.13</v>
      </c>
      <c r="AA2" s="12">
        <v>132.46</v>
      </c>
      <c r="AB2" s="105">
        <v>3613700</v>
      </c>
      <c r="AC2" s="12">
        <v>132.46</v>
      </c>
      <c r="AD2" s="2">
        <f>Y2-Z2</f>
        <v>2.0999999999999943</v>
      </c>
      <c r="AE2" s="148">
        <f>AC2/AC3-1</f>
        <v>2.7252081756246049E-3</v>
      </c>
      <c r="AP2" t="s">
        <v>176</v>
      </c>
    </row>
    <row r="3" spans="1:43" x14ac:dyDescent="0.25">
      <c r="A3" s="26" t="s">
        <v>71</v>
      </c>
      <c r="B3" s="1">
        <v>42214</v>
      </c>
      <c r="C3" s="7">
        <v>5</v>
      </c>
      <c r="D3" s="47">
        <v>118.3</v>
      </c>
      <c r="E3" s="47">
        <v>0</v>
      </c>
      <c r="F3" s="47">
        <f t="shared" si="0"/>
        <v>591.5</v>
      </c>
      <c r="G3" s="1">
        <v>42331</v>
      </c>
      <c r="H3" s="92">
        <v>10</v>
      </c>
      <c r="I3" s="47">
        <v>113.5</v>
      </c>
      <c r="J3" s="4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132.46</v>
      </c>
      <c r="W3" s="143">
        <v>42492</v>
      </c>
      <c r="X3" s="12">
        <v>132.61000000000001</v>
      </c>
      <c r="Y3" s="12">
        <v>132.93</v>
      </c>
      <c r="Z3" s="12">
        <v>130.91999999999999</v>
      </c>
      <c r="AA3" s="12">
        <v>132.1</v>
      </c>
      <c r="AB3" s="105">
        <v>2887700</v>
      </c>
      <c r="AC3" s="12">
        <v>132.1</v>
      </c>
      <c r="AD3" s="2">
        <f t="shared" ref="AD3:AD66" si="1">Y3-Z3</f>
        <v>2.0100000000000193</v>
      </c>
      <c r="AE3" s="148">
        <f t="shared" ref="AE3:AE66" si="2">AC3/AC4-1</f>
        <v>3.1895504252732465E-3</v>
      </c>
      <c r="AI3" t="s">
        <v>184</v>
      </c>
      <c r="AJ3">
        <v>10</v>
      </c>
      <c r="AK3">
        <v>115.3</v>
      </c>
      <c r="AL3" s="260">
        <v>1153</v>
      </c>
      <c r="AO3" s="260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47">
        <v>116</v>
      </c>
      <c r="E4" s="47">
        <v>0</v>
      </c>
      <c r="F4" s="47">
        <f t="shared" si="0"/>
        <v>1160</v>
      </c>
      <c r="G4" s="1">
        <v>42340</v>
      </c>
      <c r="H4" s="92">
        <v>10</v>
      </c>
      <c r="I4" s="47">
        <v>115.4</v>
      </c>
      <c r="J4" s="47">
        <v>0.02</v>
      </c>
      <c r="K4" s="7">
        <f>I4*H4-J4</f>
        <v>1153.98</v>
      </c>
      <c r="O4" s="13" t="s">
        <v>66</v>
      </c>
      <c r="Q4" s="59">
        <v>132.46</v>
      </c>
      <c r="W4" s="143">
        <v>42489</v>
      </c>
      <c r="X4" s="12">
        <v>131.06</v>
      </c>
      <c r="Y4" s="12">
        <v>131.88</v>
      </c>
      <c r="Z4" s="12">
        <v>128.93</v>
      </c>
      <c r="AA4" s="12">
        <v>131.68</v>
      </c>
      <c r="AB4" s="105">
        <v>4160000</v>
      </c>
      <c r="AC4" s="12">
        <v>131.68</v>
      </c>
      <c r="AD4" s="2">
        <f t="shared" si="1"/>
        <v>2.9499999999999886</v>
      </c>
      <c r="AE4" s="148">
        <f t="shared" si="2"/>
        <v>-2.9529794805783771E-3</v>
      </c>
      <c r="AI4" t="s">
        <v>185</v>
      </c>
      <c r="AJ4">
        <v>-10</v>
      </c>
      <c r="AK4" t="s">
        <v>180</v>
      </c>
      <c r="AL4" t="s">
        <v>180</v>
      </c>
      <c r="AO4" s="260">
        <v>-1153.98</v>
      </c>
      <c r="AP4" t="s">
        <v>180</v>
      </c>
      <c r="AQ4" t="s">
        <v>180</v>
      </c>
    </row>
    <row r="5" spans="1:43" x14ac:dyDescent="0.25">
      <c r="B5" s="1">
        <v>42331</v>
      </c>
      <c r="C5" s="7">
        <v>10</v>
      </c>
      <c r="D5" s="47">
        <v>112.95</v>
      </c>
      <c r="E5" s="47">
        <v>0</v>
      </c>
      <c r="F5" s="47">
        <f t="shared" si="0"/>
        <v>1129.5</v>
      </c>
      <c r="G5" s="1">
        <v>42360</v>
      </c>
      <c r="H5" s="92">
        <v>10</v>
      </c>
      <c r="I5" s="47">
        <v>120.2</v>
      </c>
      <c r="J5" s="47">
        <v>0.02</v>
      </c>
      <c r="K5" s="7">
        <f>I5*H5-J5</f>
        <v>1201.98</v>
      </c>
      <c r="O5" s="13" t="s">
        <v>67</v>
      </c>
      <c r="Q5" s="3">
        <f>Q4*Q2</f>
        <v>0</v>
      </c>
      <c r="W5" s="143">
        <v>42488</v>
      </c>
      <c r="X5" s="12">
        <v>132.79</v>
      </c>
      <c r="Y5" s="12">
        <v>134.38999999999999</v>
      </c>
      <c r="Z5" s="12">
        <v>131.69</v>
      </c>
      <c r="AA5" s="12">
        <v>132.07</v>
      </c>
      <c r="AB5" s="105">
        <v>3233600</v>
      </c>
      <c r="AC5" s="12">
        <v>132.07</v>
      </c>
      <c r="AD5" s="2">
        <f t="shared" si="1"/>
        <v>2.6999999999999886</v>
      </c>
      <c r="AE5" s="148">
        <f t="shared" si="2"/>
        <v>-5.4969879518074194E-3</v>
      </c>
      <c r="AI5" t="s">
        <v>183</v>
      </c>
      <c r="AJ5">
        <v>10</v>
      </c>
      <c r="AK5">
        <v>115.45</v>
      </c>
      <c r="AL5" s="260">
        <v>1154.52</v>
      </c>
      <c r="AO5" s="260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47">
        <v>115.3</v>
      </c>
      <c r="E6" s="47">
        <v>0</v>
      </c>
      <c r="F6" s="47">
        <f t="shared" si="0"/>
        <v>1153</v>
      </c>
      <c r="G6" s="1">
        <v>42416</v>
      </c>
      <c r="H6" s="92">
        <v>25</v>
      </c>
      <c r="I6" s="47">
        <v>114.55</v>
      </c>
      <c r="J6" s="47">
        <v>0.06</v>
      </c>
      <c r="K6" s="7">
        <f>I6*H6-J6</f>
        <v>2863.69</v>
      </c>
      <c r="O6" s="13" t="s">
        <v>64</v>
      </c>
      <c r="Q6" s="2">
        <f>Q3*Q2</f>
        <v>0</v>
      </c>
      <c r="W6" s="143">
        <v>42487</v>
      </c>
      <c r="X6" s="12">
        <v>134.34</v>
      </c>
      <c r="Y6" s="12">
        <v>134.58000000000001</v>
      </c>
      <c r="Z6" s="12">
        <v>131.9</v>
      </c>
      <c r="AA6" s="12">
        <v>132.80000000000001</v>
      </c>
      <c r="AB6" s="105">
        <v>3343700</v>
      </c>
      <c r="AC6" s="12">
        <v>132.80000000000001</v>
      </c>
      <c r="AD6" s="2">
        <f t="shared" si="1"/>
        <v>2.6800000000000068</v>
      </c>
      <c r="AE6" s="148">
        <f t="shared" si="2"/>
        <v>-1.0727056019070313E-2</v>
      </c>
      <c r="AI6" t="s">
        <v>179</v>
      </c>
    </row>
    <row r="7" spans="1:43" ht="15.75" x14ac:dyDescent="0.25">
      <c r="B7" s="1">
        <v>42376</v>
      </c>
      <c r="C7" s="7">
        <v>25</v>
      </c>
      <c r="D7" s="47">
        <v>111.7</v>
      </c>
      <c r="E7" s="47">
        <v>0</v>
      </c>
      <c r="F7" s="47">
        <f t="shared" si="0"/>
        <v>2792.5</v>
      </c>
      <c r="H7" s="81"/>
      <c r="O7" s="13" t="s">
        <v>65</v>
      </c>
      <c r="Q7" s="2">
        <f>IF(Q2=0, K11+M11-F11,Q5-Q6)</f>
        <v>176.70000000000073</v>
      </c>
      <c r="R7" s="215"/>
      <c r="W7" s="143">
        <v>42486</v>
      </c>
      <c r="X7" s="12">
        <v>133.97</v>
      </c>
      <c r="Y7" s="12">
        <v>134.61000000000001</v>
      </c>
      <c r="Z7" s="12">
        <v>133</v>
      </c>
      <c r="AA7" s="12">
        <v>134.24</v>
      </c>
      <c r="AB7" s="105">
        <v>2604500</v>
      </c>
      <c r="AC7" s="12">
        <v>134.24</v>
      </c>
      <c r="AD7" s="2">
        <f t="shared" si="1"/>
        <v>1.6100000000000136</v>
      </c>
      <c r="AE7" s="148">
        <f t="shared" si="2"/>
        <v>3.438481088354095E-3</v>
      </c>
    </row>
    <row r="8" spans="1:43" x14ac:dyDescent="0.25">
      <c r="O8" s="13" t="s">
        <v>90</v>
      </c>
      <c r="Q8" s="148">
        <f>(Q4-Q3)/Q3</f>
        <v>0</v>
      </c>
      <c r="W8" s="143">
        <v>42485</v>
      </c>
      <c r="X8" s="12">
        <v>133.71</v>
      </c>
      <c r="Y8" s="12">
        <v>134.07</v>
      </c>
      <c r="Z8" s="12">
        <v>132.59</v>
      </c>
      <c r="AA8" s="12">
        <v>133.78</v>
      </c>
      <c r="AB8" s="105">
        <v>2633000</v>
      </c>
      <c r="AC8" s="12">
        <v>133.78</v>
      </c>
      <c r="AD8" s="2">
        <f t="shared" si="1"/>
        <v>1.4799999999999898</v>
      </c>
      <c r="AE8" s="148">
        <f t="shared" si="2"/>
        <v>-2.6094087825243584E-3</v>
      </c>
    </row>
    <row r="9" spans="1:43" x14ac:dyDescent="0.25">
      <c r="W9" s="143">
        <v>42482</v>
      </c>
      <c r="X9" s="12">
        <v>133.72</v>
      </c>
      <c r="Y9" s="12">
        <v>134.33000000000001</v>
      </c>
      <c r="Z9" s="12">
        <v>133.05000000000001</v>
      </c>
      <c r="AA9" s="12">
        <v>134.13</v>
      </c>
      <c r="AB9" s="105">
        <v>2760000</v>
      </c>
      <c r="AC9" s="12">
        <v>134.13</v>
      </c>
      <c r="AD9" s="2">
        <f t="shared" si="1"/>
        <v>1.2800000000000011</v>
      </c>
      <c r="AE9" s="148">
        <f t="shared" si="2"/>
        <v>8.7996389891695781E-3</v>
      </c>
    </row>
    <row r="10" spans="1:43" x14ac:dyDescent="0.25">
      <c r="W10" s="143">
        <v>42481</v>
      </c>
      <c r="X10" s="12">
        <v>133.56</v>
      </c>
      <c r="Y10" s="12">
        <v>134</v>
      </c>
      <c r="Z10" s="12">
        <v>132.43</v>
      </c>
      <c r="AA10" s="12">
        <v>132.96</v>
      </c>
      <c r="AB10" s="105">
        <v>3768600</v>
      </c>
      <c r="AC10" s="12">
        <v>132.96</v>
      </c>
      <c r="AD10" s="2">
        <f t="shared" si="1"/>
        <v>1.5699999999999932</v>
      </c>
      <c r="AE10" s="148">
        <f t="shared" si="2"/>
        <v>-7.2425894123795409E-3</v>
      </c>
    </row>
    <row r="11" spans="1:43" x14ac:dyDescent="0.25">
      <c r="A11" s="39" t="s">
        <v>81</v>
      </c>
      <c r="B11" s="40"/>
      <c r="C11" s="40">
        <f>SUM(C2:C7)</f>
        <v>70</v>
      </c>
      <c r="D11" s="41"/>
      <c r="E11" s="41"/>
      <c r="F11" s="41">
        <f>SUM(F2:F7)</f>
        <v>8027.9</v>
      </c>
      <c r="G11" s="41"/>
      <c r="H11" s="196">
        <f>SUM(H2:H6)</f>
        <v>70</v>
      </c>
      <c r="I11" s="41"/>
      <c r="J11" s="41"/>
      <c r="K11" s="41">
        <f>SUM(K2:K6)</f>
        <v>8192.1</v>
      </c>
      <c r="L11" s="41"/>
      <c r="M11" s="41">
        <f>SUM(M2:M5)</f>
        <v>12.5</v>
      </c>
      <c r="W11" s="143">
        <v>42480</v>
      </c>
      <c r="X11" s="12">
        <v>131.29</v>
      </c>
      <c r="Y11" s="12">
        <v>135.11000000000001</v>
      </c>
      <c r="Z11" s="12">
        <v>130.9</v>
      </c>
      <c r="AA11" s="12">
        <v>133.93</v>
      </c>
      <c r="AB11" s="105">
        <v>7228800</v>
      </c>
      <c r="AC11" s="12">
        <v>133.93</v>
      </c>
      <c r="AD11" s="2">
        <f t="shared" si="1"/>
        <v>4.210000000000008</v>
      </c>
      <c r="AE11" s="148">
        <f t="shared" si="2"/>
        <v>2.6283524904214595E-2</v>
      </c>
    </row>
    <row r="12" spans="1:43" x14ac:dyDescent="0.25">
      <c r="W12" s="143">
        <v>42479</v>
      </c>
      <c r="X12" s="12">
        <v>130.09</v>
      </c>
      <c r="Y12" s="12">
        <v>131.30000000000001</v>
      </c>
      <c r="Z12" s="12">
        <v>129.12</v>
      </c>
      <c r="AA12" s="12">
        <v>130.5</v>
      </c>
      <c r="AB12" s="105">
        <v>4114700</v>
      </c>
      <c r="AC12" s="12">
        <v>130.5</v>
      </c>
      <c r="AD12" s="2">
        <f t="shared" si="1"/>
        <v>2.1800000000000068</v>
      </c>
      <c r="AE12" s="148">
        <f t="shared" si="2"/>
        <v>2.10468664423753E-2</v>
      </c>
    </row>
    <row r="13" spans="1:43" x14ac:dyDescent="0.25">
      <c r="B13" s="209" t="s">
        <v>116</v>
      </c>
      <c r="C13" s="209" t="s">
        <v>159</v>
      </c>
      <c r="D13" s="210" t="s">
        <v>158</v>
      </c>
      <c r="E13" s="212" t="s">
        <v>160</v>
      </c>
      <c r="F13" s="213" t="s">
        <v>65</v>
      </c>
      <c r="G13" s="250" t="s">
        <v>164</v>
      </c>
      <c r="H13" s="213" t="s">
        <v>90</v>
      </c>
      <c r="W13" s="143">
        <v>42478</v>
      </c>
      <c r="X13" s="12">
        <v>126.88</v>
      </c>
      <c r="Y13" s="12">
        <v>128.03</v>
      </c>
      <c r="Z13" s="12">
        <v>126.6</v>
      </c>
      <c r="AA13" s="12">
        <v>127.81</v>
      </c>
      <c r="AB13" s="105">
        <v>2714500</v>
      </c>
      <c r="AC13" s="12">
        <v>127.81</v>
      </c>
      <c r="AD13" s="2">
        <f t="shared" si="1"/>
        <v>1.4300000000000068</v>
      </c>
      <c r="AE13" s="148">
        <f t="shared" si="2"/>
        <v>3.769732191942321E-3</v>
      </c>
    </row>
    <row r="14" spans="1:43" x14ac:dyDescent="0.25">
      <c r="B14" s="211">
        <v>42304</v>
      </c>
      <c r="C14" s="12">
        <v>10</v>
      </c>
      <c r="D14" s="43">
        <v>110.79</v>
      </c>
      <c r="E14" s="43">
        <v>119.37</v>
      </c>
      <c r="F14" s="43">
        <v>85.77</v>
      </c>
      <c r="G14" s="43">
        <f t="shared" ref="G14:G20" si="3">IF(C14=0, 0,D14*C14)</f>
        <v>1107.9000000000001</v>
      </c>
      <c r="H14" s="258">
        <f t="shared" ref="H14:H20" si="4">IF(C14=0, D14, (E14-D14)/D14)</f>
        <v>7.7443812618467348E-2</v>
      </c>
      <c r="W14" s="143">
        <v>42475</v>
      </c>
      <c r="X14" s="12">
        <v>127.89</v>
      </c>
      <c r="Y14" s="12">
        <v>128.06</v>
      </c>
      <c r="Z14" s="12">
        <v>126.22</v>
      </c>
      <c r="AA14" s="12">
        <v>127.33</v>
      </c>
      <c r="AB14" s="105">
        <v>2827200</v>
      </c>
      <c r="AC14" s="12">
        <v>127.33</v>
      </c>
      <c r="AD14" s="2">
        <f t="shared" si="1"/>
        <v>1.8400000000000034</v>
      </c>
      <c r="AE14" s="148">
        <f t="shared" si="2"/>
        <v>-5.0789185810283799E-3</v>
      </c>
    </row>
    <row r="15" spans="1:43" x14ac:dyDescent="0.25">
      <c r="B15" s="211">
        <v>42328</v>
      </c>
      <c r="C15" s="12">
        <v>0</v>
      </c>
      <c r="D15" s="222" t="s">
        <v>132</v>
      </c>
      <c r="E15" s="43">
        <v>112.33</v>
      </c>
      <c r="F15" s="43">
        <v>27.05</v>
      </c>
      <c r="G15" s="43">
        <f t="shared" si="3"/>
        <v>0</v>
      </c>
      <c r="H15" s="258" t="str">
        <f t="shared" si="4"/>
        <v>N/A</v>
      </c>
      <c r="W15" s="143">
        <v>42474</v>
      </c>
      <c r="X15" s="12">
        <v>127.72</v>
      </c>
      <c r="Y15" s="12">
        <v>128.57</v>
      </c>
      <c r="Z15" s="12">
        <v>127.56</v>
      </c>
      <c r="AA15" s="12">
        <v>127.98</v>
      </c>
      <c r="AB15" s="105">
        <v>1649800</v>
      </c>
      <c r="AC15" s="12">
        <v>127.98</v>
      </c>
      <c r="AD15" s="2">
        <f t="shared" si="1"/>
        <v>1.0099999999999909</v>
      </c>
      <c r="AE15" s="148">
        <f t="shared" si="2"/>
        <v>1.7219787100812844E-3</v>
      </c>
    </row>
    <row r="16" spans="1:43" x14ac:dyDescent="0.25">
      <c r="B16" s="211">
        <v>42328</v>
      </c>
      <c r="C16" s="12">
        <v>10</v>
      </c>
      <c r="D16" s="43">
        <v>110.25</v>
      </c>
      <c r="E16" s="43">
        <v>112.95</v>
      </c>
      <c r="F16" s="43">
        <f>(E16-D16)*C16</f>
        <v>27.000000000000028</v>
      </c>
      <c r="G16" s="43">
        <f t="shared" si="3"/>
        <v>1102.5</v>
      </c>
      <c r="H16" s="258">
        <f t="shared" si="4"/>
        <v>2.4489795918367373E-2</v>
      </c>
      <c r="W16" s="143">
        <v>42473</v>
      </c>
      <c r="X16" s="12">
        <v>127.65</v>
      </c>
      <c r="Y16" s="12">
        <v>128.66</v>
      </c>
      <c r="Z16" s="12">
        <v>127.27</v>
      </c>
      <c r="AA16" s="12">
        <v>127.76</v>
      </c>
      <c r="AB16" s="105">
        <v>2589600</v>
      </c>
      <c r="AC16" s="12">
        <v>127.76</v>
      </c>
      <c r="AD16" s="2">
        <f t="shared" si="1"/>
        <v>1.3900000000000006</v>
      </c>
      <c r="AE16" s="148">
        <f t="shared" si="2"/>
        <v>7.5709779179811143E-3</v>
      </c>
    </row>
    <row r="17" spans="2:31" x14ac:dyDescent="0.25">
      <c r="B17" s="211">
        <v>42335</v>
      </c>
      <c r="C17" s="12">
        <v>10</v>
      </c>
      <c r="D17" s="43">
        <v>110.15</v>
      </c>
      <c r="E17" s="43">
        <v>114.34</v>
      </c>
      <c r="F17" s="43">
        <v>41.93</v>
      </c>
      <c r="G17" s="43">
        <f t="shared" si="3"/>
        <v>1101.5</v>
      </c>
      <c r="H17" s="258">
        <f t="shared" si="4"/>
        <v>3.8039037675896482E-2</v>
      </c>
      <c r="W17" s="143">
        <v>42472</v>
      </c>
      <c r="X17" s="12">
        <v>126.3</v>
      </c>
      <c r="Y17" s="12">
        <v>127.36</v>
      </c>
      <c r="Z17" s="12">
        <v>125.4</v>
      </c>
      <c r="AA17" s="12">
        <v>126.8</v>
      </c>
      <c r="AB17" s="105">
        <v>2859400</v>
      </c>
      <c r="AC17" s="12">
        <v>126.8</v>
      </c>
      <c r="AD17" s="2">
        <f t="shared" si="1"/>
        <v>1.9599999999999937</v>
      </c>
      <c r="AE17" s="148">
        <f t="shared" si="2"/>
        <v>3.7204147866698456E-3</v>
      </c>
    </row>
    <row r="18" spans="2:31" x14ac:dyDescent="0.25">
      <c r="B18" s="211">
        <v>42349</v>
      </c>
      <c r="C18" s="12">
        <v>10</v>
      </c>
      <c r="D18" s="43">
        <v>110.15</v>
      </c>
      <c r="E18" s="43">
        <v>115.98</v>
      </c>
      <c r="F18" s="43">
        <v>58.33</v>
      </c>
      <c r="G18" s="43">
        <f t="shared" si="3"/>
        <v>1101.5</v>
      </c>
      <c r="H18" s="258">
        <f t="shared" si="4"/>
        <v>5.2927825692237841E-2</v>
      </c>
      <c r="W18" s="143">
        <v>42471</v>
      </c>
      <c r="X18" s="12">
        <v>125.83</v>
      </c>
      <c r="Y18" s="12">
        <v>126.94</v>
      </c>
      <c r="Z18" s="12">
        <v>125.83</v>
      </c>
      <c r="AA18" s="12">
        <v>126.33</v>
      </c>
      <c r="AB18" s="105">
        <v>3112900</v>
      </c>
      <c r="AC18" s="12">
        <v>126.33</v>
      </c>
      <c r="AD18" s="2">
        <f t="shared" si="1"/>
        <v>1.1099999999999994</v>
      </c>
      <c r="AE18" s="148">
        <f t="shared" si="2"/>
        <v>5.1718650541054956E-3</v>
      </c>
    </row>
    <row r="19" spans="2:31" x14ac:dyDescent="0.25">
      <c r="B19" s="211">
        <v>42355</v>
      </c>
      <c r="C19" s="12">
        <v>0</v>
      </c>
      <c r="D19" s="43">
        <v>0</v>
      </c>
      <c r="E19" s="43">
        <v>119.22</v>
      </c>
      <c r="F19" s="43">
        <v>100.51</v>
      </c>
      <c r="G19" s="43"/>
      <c r="H19" s="258"/>
      <c r="W19" s="143">
        <v>42468</v>
      </c>
      <c r="X19" s="12">
        <v>127.19</v>
      </c>
      <c r="Y19" s="12">
        <v>128.15</v>
      </c>
      <c r="Z19" s="12">
        <v>125.26</v>
      </c>
      <c r="AA19" s="12">
        <v>125.68</v>
      </c>
      <c r="AB19" s="105">
        <v>3642300</v>
      </c>
      <c r="AC19" s="12">
        <v>125.68</v>
      </c>
      <c r="AD19" s="2">
        <f t="shared" si="1"/>
        <v>2.8900000000000006</v>
      </c>
      <c r="AE19" s="148">
        <f t="shared" si="2"/>
        <v>-9.3796799873886449E-3</v>
      </c>
    </row>
    <row r="20" spans="2:31" x14ac:dyDescent="0.25">
      <c r="B20" s="211">
        <v>42376</v>
      </c>
      <c r="C20" s="12">
        <v>25</v>
      </c>
      <c r="D20" s="43">
        <v>107.48</v>
      </c>
      <c r="E20" s="43">
        <v>112.09</v>
      </c>
      <c r="F20" s="43">
        <v>115.26</v>
      </c>
      <c r="G20" s="43">
        <f t="shared" si="3"/>
        <v>2687</v>
      </c>
      <c r="H20" s="258">
        <f t="shared" si="4"/>
        <v>4.2891700781540747E-2</v>
      </c>
      <c r="W20" s="143">
        <v>42467</v>
      </c>
      <c r="X20" s="12">
        <v>127.51</v>
      </c>
      <c r="Y20" s="12">
        <v>128.44</v>
      </c>
      <c r="Z20" s="12">
        <v>126.23</v>
      </c>
      <c r="AA20" s="12">
        <v>126.87</v>
      </c>
      <c r="AB20" s="105">
        <v>3159500</v>
      </c>
      <c r="AC20" s="12">
        <v>126.87</v>
      </c>
      <c r="AD20" s="2">
        <f t="shared" si="1"/>
        <v>2.2099999999999937</v>
      </c>
      <c r="AE20" s="148">
        <f t="shared" si="2"/>
        <v>-9.0603764742638315E-3</v>
      </c>
    </row>
    <row r="21" spans="2:31" x14ac:dyDescent="0.25">
      <c r="B21" s="211">
        <v>42416</v>
      </c>
      <c r="C21" s="12">
        <v>0</v>
      </c>
      <c r="D21" s="43">
        <v>0</v>
      </c>
      <c r="E21" s="43">
        <v>0</v>
      </c>
      <c r="F21" s="43">
        <v>176.7</v>
      </c>
      <c r="G21" s="43"/>
      <c r="H21" s="258"/>
      <c r="W21" s="143">
        <v>42466</v>
      </c>
      <c r="X21" s="12">
        <v>127.23</v>
      </c>
      <c r="Y21" s="12">
        <v>128.41999999999999</v>
      </c>
      <c r="Z21" s="12">
        <v>126.88</v>
      </c>
      <c r="AA21" s="12">
        <v>128.03</v>
      </c>
      <c r="AB21" s="105">
        <v>3003400</v>
      </c>
      <c r="AC21" s="12">
        <v>128.03</v>
      </c>
      <c r="AD21" s="2">
        <f t="shared" si="1"/>
        <v>1.539999999999992</v>
      </c>
      <c r="AE21" s="148">
        <f t="shared" si="2"/>
        <v>7.7928211586901774E-3</v>
      </c>
    </row>
    <row r="22" spans="2:31" x14ac:dyDescent="0.25">
      <c r="B22" s="12"/>
      <c r="C22" s="12"/>
      <c r="D22" s="43"/>
      <c r="E22" s="43"/>
      <c r="F22" s="43"/>
      <c r="G22" s="43"/>
      <c r="H22" s="258"/>
      <c r="W22" s="143">
        <v>42465</v>
      </c>
      <c r="X22" s="12">
        <v>128.94999999999999</v>
      </c>
      <c r="Y22" s="12">
        <v>129.46</v>
      </c>
      <c r="Z22" s="12">
        <v>126.9</v>
      </c>
      <c r="AA22" s="12">
        <v>127.04</v>
      </c>
      <c r="AB22" s="105">
        <v>4007800</v>
      </c>
      <c r="AC22" s="12">
        <v>127.04</v>
      </c>
      <c r="AD22" s="2">
        <f t="shared" si="1"/>
        <v>2.5600000000000023</v>
      </c>
      <c r="AE22" s="148">
        <f t="shared" si="2"/>
        <v>-1.8920379952119926E-2</v>
      </c>
    </row>
    <row r="23" spans="2:31" x14ac:dyDescent="0.25">
      <c r="B23" s="12"/>
      <c r="C23" s="12"/>
      <c r="D23" s="43"/>
      <c r="E23" s="43"/>
      <c r="F23" s="43"/>
      <c r="G23" s="43"/>
      <c r="H23" s="258"/>
      <c r="W23" s="143">
        <v>42464</v>
      </c>
      <c r="X23" s="12">
        <v>130.5</v>
      </c>
      <c r="Y23" s="12">
        <v>130.69999999999999</v>
      </c>
      <c r="Z23" s="12">
        <v>128.88</v>
      </c>
      <c r="AA23" s="12">
        <v>129.49</v>
      </c>
      <c r="AB23" s="105">
        <v>2806500</v>
      </c>
      <c r="AC23" s="12">
        <v>129.49</v>
      </c>
      <c r="AD23" s="2">
        <f t="shared" si="1"/>
        <v>1.8199999999999932</v>
      </c>
      <c r="AE23" s="148">
        <f t="shared" si="2"/>
        <v>-3.3097290640392574E-3</v>
      </c>
    </row>
    <row r="24" spans="2:31" x14ac:dyDescent="0.25">
      <c r="G24" s="3"/>
      <c r="H24" s="259"/>
      <c r="W24" s="143">
        <v>42461</v>
      </c>
      <c r="X24" s="12">
        <v>128.69</v>
      </c>
      <c r="Y24" s="12">
        <v>130.44</v>
      </c>
      <c r="Z24" s="12">
        <v>128.36000000000001</v>
      </c>
      <c r="AA24" s="12">
        <v>129.91999999999999</v>
      </c>
      <c r="AB24" s="105">
        <v>3900300</v>
      </c>
      <c r="AC24" s="12">
        <v>129.91999999999999</v>
      </c>
      <c r="AD24" s="2">
        <f t="shared" si="1"/>
        <v>2.0799999999999841</v>
      </c>
      <c r="AE24" s="148">
        <f t="shared" si="2"/>
        <v>7.9131109387120535E-3</v>
      </c>
    </row>
    <row r="25" spans="2:31" x14ac:dyDescent="0.25">
      <c r="W25" s="143">
        <v>42460</v>
      </c>
      <c r="X25" s="12">
        <v>129.63999999999999</v>
      </c>
      <c r="Y25" s="12">
        <v>129.97</v>
      </c>
      <c r="Z25" s="12">
        <v>128.29</v>
      </c>
      <c r="AA25" s="12">
        <v>128.9</v>
      </c>
      <c r="AB25" s="105">
        <v>3139900</v>
      </c>
      <c r="AC25" s="12">
        <v>128.9</v>
      </c>
      <c r="AD25" s="2">
        <f t="shared" si="1"/>
        <v>1.6800000000000068</v>
      </c>
      <c r="AE25" s="148">
        <f t="shared" si="2"/>
        <v>-6.0148056755089385E-3</v>
      </c>
    </row>
    <row r="26" spans="2:31" x14ac:dyDescent="0.25">
      <c r="W26" s="143">
        <v>42459</v>
      </c>
      <c r="X26" s="12">
        <v>130.09</v>
      </c>
      <c r="Y26" s="12">
        <v>131.1</v>
      </c>
      <c r="Z26" s="12">
        <v>129.38999999999999</v>
      </c>
      <c r="AA26" s="12">
        <v>129.68</v>
      </c>
      <c r="AB26" s="105">
        <v>2570000</v>
      </c>
      <c r="AC26" s="12">
        <v>129.68</v>
      </c>
      <c r="AD26" s="2">
        <f t="shared" si="1"/>
        <v>1.710000000000008</v>
      </c>
      <c r="AE26" s="148">
        <f t="shared" si="2"/>
        <v>-1.1553570053146611E-3</v>
      </c>
    </row>
    <row r="27" spans="2:31" x14ac:dyDescent="0.25">
      <c r="W27" s="143">
        <v>42458</v>
      </c>
      <c r="X27" s="12">
        <v>129.27000000000001</v>
      </c>
      <c r="Y27" s="12">
        <v>130.09</v>
      </c>
      <c r="Z27" s="12">
        <v>128.54</v>
      </c>
      <c r="AA27" s="12">
        <v>129.83000000000001</v>
      </c>
      <c r="AB27" s="105">
        <v>2419300</v>
      </c>
      <c r="AC27" s="12">
        <v>129.83000000000001</v>
      </c>
      <c r="AD27" s="2">
        <f t="shared" si="1"/>
        <v>1.5500000000000114</v>
      </c>
      <c r="AE27" s="148">
        <f t="shared" si="2"/>
        <v>7.0586410176856074E-3</v>
      </c>
    </row>
    <row r="28" spans="2:31" x14ac:dyDescent="0.25">
      <c r="W28" s="143">
        <v>42457</v>
      </c>
      <c r="X28" s="12">
        <v>128.82</v>
      </c>
      <c r="Y28" s="12">
        <v>129.5</v>
      </c>
      <c r="Z28" s="12">
        <v>128.01</v>
      </c>
      <c r="AA28" s="12">
        <v>128.91999999999999</v>
      </c>
      <c r="AB28" s="105">
        <v>1955100</v>
      </c>
      <c r="AC28" s="12">
        <v>128.91999999999999</v>
      </c>
      <c r="AD28" s="2">
        <f t="shared" si="1"/>
        <v>1.4900000000000091</v>
      </c>
      <c r="AE28" s="148">
        <f t="shared" si="2"/>
        <v>2.5662959794694462E-3</v>
      </c>
    </row>
    <row r="29" spans="2:31" x14ac:dyDescent="0.25">
      <c r="W29" s="143">
        <v>42453</v>
      </c>
      <c r="X29" s="12">
        <v>128.97</v>
      </c>
      <c r="Y29" s="12">
        <v>130.32</v>
      </c>
      <c r="Z29" s="12">
        <v>127.17</v>
      </c>
      <c r="AA29" s="12">
        <v>128.59</v>
      </c>
      <c r="AB29" s="105">
        <v>4153900</v>
      </c>
      <c r="AC29" s="12">
        <v>128.59</v>
      </c>
      <c r="AD29" s="2">
        <f t="shared" si="1"/>
        <v>3.1499999999999915</v>
      </c>
      <c r="AE29" s="148">
        <f t="shared" si="2"/>
        <v>-9.2457045997379472E-3</v>
      </c>
    </row>
    <row r="30" spans="2:31" x14ac:dyDescent="0.25">
      <c r="W30" s="143">
        <v>42452</v>
      </c>
      <c r="X30" s="12">
        <v>128.15</v>
      </c>
      <c r="Y30" s="12">
        <v>130.35</v>
      </c>
      <c r="Z30" s="12">
        <v>128.02000000000001</v>
      </c>
      <c r="AA30" s="12">
        <v>129.79</v>
      </c>
      <c r="AB30" s="105">
        <v>6086400</v>
      </c>
      <c r="AC30" s="12">
        <v>129.79</v>
      </c>
      <c r="AD30" s="2">
        <f t="shared" si="1"/>
        <v>2.3299999999999841</v>
      </c>
      <c r="AE30" s="148">
        <f t="shared" si="2"/>
        <v>1.3825964693016557E-2</v>
      </c>
    </row>
    <row r="31" spans="2:31" x14ac:dyDescent="0.25">
      <c r="W31" s="143">
        <v>42451</v>
      </c>
      <c r="X31" s="12">
        <v>126.65</v>
      </c>
      <c r="Y31" s="12">
        <v>128.82</v>
      </c>
      <c r="Z31" s="12">
        <v>126.02</v>
      </c>
      <c r="AA31" s="12">
        <v>128.02000000000001</v>
      </c>
      <c r="AB31" s="105">
        <v>3819500</v>
      </c>
      <c r="AC31" s="12">
        <v>128.02000000000001</v>
      </c>
      <c r="AD31" s="2">
        <f t="shared" si="1"/>
        <v>2.7999999999999972</v>
      </c>
      <c r="AE31" s="148">
        <f t="shared" si="2"/>
        <v>1.0099416127505201E-2</v>
      </c>
    </row>
    <row r="32" spans="2:31" x14ac:dyDescent="0.25">
      <c r="W32" s="143">
        <v>42450</v>
      </c>
      <c r="X32" s="12">
        <v>126.24</v>
      </c>
      <c r="Y32" s="12">
        <v>127</v>
      </c>
      <c r="Z32" s="12">
        <v>125.68</v>
      </c>
      <c r="AA32" s="12">
        <v>126.74</v>
      </c>
      <c r="AB32" s="105">
        <v>2651800</v>
      </c>
      <c r="AC32" s="12">
        <v>126.74</v>
      </c>
      <c r="AD32" s="2">
        <f t="shared" si="1"/>
        <v>1.3199999999999932</v>
      </c>
      <c r="AE32" s="148">
        <f t="shared" si="2"/>
        <v>1.5782828282828731E-4</v>
      </c>
    </row>
    <row r="33" spans="15:31" x14ac:dyDescent="0.25">
      <c r="W33" s="143">
        <v>42447</v>
      </c>
      <c r="X33" s="12">
        <v>124.86</v>
      </c>
      <c r="Y33" s="12">
        <v>127.08</v>
      </c>
      <c r="Z33" s="12">
        <v>124.53</v>
      </c>
      <c r="AA33" s="12">
        <v>126.72</v>
      </c>
      <c r="AB33" s="105">
        <v>6908600</v>
      </c>
      <c r="AC33" s="12">
        <v>126.72</v>
      </c>
      <c r="AD33" s="2">
        <f t="shared" si="1"/>
        <v>2.5499999999999972</v>
      </c>
      <c r="AE33" s="148">
        <f t="shared" si="2"/>
        <v>1.758612382558411E-2</v>
      </c>
    </row>
    <row r="34" spans="15:31" x14ac:dyDescent="0.25">
      <c r="W34" s="143">
        <v>42446</v>
      </c>
      <c r="X34" s="12">
        <v>124.61</v>
      </c>
      <c r="Y34" s="12">
        <v>124.96</v>
      </c>
      <c r="Z34" s="12">
        <v>122.22</v>
      </c>
      <c r="AA34" s="12">
        <v>124.53</v>
      </c>
      <c r="AB34" s="105">
        <v>3906300</v>
      </c>
      <c r="AC34" s="12">
        <v>124.53</v>
      </c>
      <c r="AD34" s="2">
        <f t="shared" si="1"/>
        <v>2.7399999999999949</v>
      </c>
      <c r="AE34" s="148">
        <f t="shared" si="2"/>
        <v>-2.9623698959168054E-3</v>
      </c>
    </row>
    <row r="35" spans="15:31" x14ac:dyDescent="0.25">
      <c r="W35" s="143">
        <v>42445</v>
      </c>
      <c r="X35" s="12">
        <v>124.39</v>
      </c>
      <c r="Y35" s="12">
        <v>125.55</v>
      </c>
      <c r="Z35" s="12">
        <v>124.1</v>
      </c>
      <c r="AA35" s="12">
        <v>124.9</v>
      </c>
      <c r="AB35" s="105">
        <v>2136300</v>
      </c>
      <c r="AC35" s="12">
        <v>124.9</v>
      </c>
      <c r="AD35" s="2">
        <f t="shared" si="1"/>
        <v>1.4500000000000028</v>
      </c>
      <c r="AE35" s="148">
        <f t="shared" si="2"/>
        <v>4.0048057669217485E-4</v>
      </c>
    </row>
    <row r="36" spans="15:31" x14ac:dyDescent="0.25">
      <c r="W36" s="143">
        <v>42444</v>
      </c>
      <c r="X36" s="12">
        <v>124.54</v>
      </c>
      <c r="Y36" s="12">
        <v>125.47</v>
      </c>
      <c r="Z36" s="12">
        <v>124.08</v>
      </c>
      <c r="AA36" s="12">
        <v>124.85</v>
      </c>
      <c r="AB36" s="105">
        <v>2601300</v>
      </c>
      <c r="AC36" s="12">
        <v>124.85</v>
      </c>
      <c r="AD36" s="2">
        <f t="shared" si="1"/>
        <v>1.3900000000000006</v>
      </c>
      <c r="AE36" s="148">
        <f t="shared" si="2"/>
        <v>-2.9547995527871018E-3</v>
      </c>
    </row>
    <row r="37" spans="15:31" x14ac:dyDescent="0.25">
      <c r="W37" s="143">
        <v>42443</v>
      </c>
      <c r="X37" s="12">
        <v>124.8</v>
      </c>
      <c r="Y37" s="12">
        <v>126.02</v>
      </c>
      <c r="Z37" s="12">
        <v>124.36</v>
      </c>
      <c r="AA37" s="12">
        <v>125.22</v>
      </c>
      <c r="AB37" s="105">
        <v>2853200</v>
      </c>
      <c r="AC37" s="12">
        <v>125.22</v>
      </c>
      <c r="AD37" s="2">
        <f t="shared" si="1"/>
        <v>1.6599999999999966</v>
      </c>
      <c r="AE37" s="148">
        <f t="shared" si="2"/>
        <v>9.5923261390895576E-4</v>
      </c>
    </row>
    <row r="38" spans="15:31" x14ac:dyDescent="0.25">
      <c r="W38" s="143">
        <v>42440</v>
      </c>
      <c r="X38" s="12">
        <v>122.47</v>
      </c>
      <c r="Y38" s="12">
        <v>125.32</v>
      </c>
      <c r="Z38" s="12">
        <v>122.25</v>
      </c>
      <c r="AA38" s="12">
        <v>125.1</v>
      </c>
      <c r="AB38" s="105">
        <v>3707700</v>
      </c>
      <c r="AC38" s="12">
        <v>125.1</v>
      </c>
      <c r="AD38" s="2">
        <f t="shared" si="1"/>
        <v>3.0699999999999932</v>
      </c>
      <c r="AE38" s="148">
        <f t="shared" si="2"/>
        <v>2.465394381194197E-2</v>
      </c>
    </row>
    <row r="39" spans="15:31" x14ac:dyDescent="0.25">
      <c r="W39" s="143">
        <v>42439</v>
      </c>
      <c r="X39" s="12">
        <v>121.2</v>
      </c>
      <c r="Y39" s="12">
        <v>122.76</v>
      </c>
      <c r="Z39" s="12">
        <v>120.41</v>
      </c>
      <c r="AA39" s="12">
        <v>122.09</v>
      </c>
      <c r="AB39" s="105">
        <v>2638200</v>
      </c>
      <c r="AC39" s="12">
        <v>122.09</v>
      </c>
      <c r="AD39" s="2">
        <f t="shared" si="1"/>
        <v>2.3500000000000085</v>
      </c>
      <c r="AE39" s="148">
        <f t="shared" si="2"/>
        <v>8.1750619322873419E-3</v>
      </c>
    </row>
    <row r="40" spans="15:31" x14ac:dyDescent="0.25">
      <c r="O40" s="37"/>
      <c r="W40" s="143">
        <v>42438</v>
      </c>
      <c r="X40" s="12">
        <v>121.88</v>
      </c>
      <c r="Y40" s="12">
        <v>122.12</v>
      </c>
      <c r="Z40" s="12">
        <v>120.45</v>
      </c>
      <c r="AA40" s="12">
        <v>121.1</v>
      </c>
      <c r="AB40" s="105">
        <v>2094000</v>
      </c>
      <c r="AC40" s="12">
        <v>121.1</v>
      </c>
      <c r="AD40" s="2">
        <f t="shared" si="1"/>
        <v>1.6700000000000017</v>
      </c>
      <c r="AE40" s="148" t="e">
        <f t="shared" si="2"/>
        <v>#DIV/0!</v>
      </c>
    </row>
    <row r="41" spans="15:31" ht="20.25" thickBot="1" x14ac:dyDescent="0.35">
      <c r="O41" s="427" t="s">
        <v>78</v>
      </c>
      <c r="P41" s="427"/>
      <c r="Q41" s="37"/>
      <c r="T41" s="101" t="s">
        <v>115</v>
      </c>
      <c r="W41" s="143">
        <v>42438</v>
      </c>
      <c r="X41" s="12" t="s">
        <v>149</v>
      </c>
      <c r="Y41" s="12"/>
      <c r="Z41" s="12"/>
      <c r="AA41" s="12"/>
      <c r="AB41" s="105"/>
      <c r="AC41" s="12"/>
      <c r="AD41" s="2">
        <f t="shared" si="1"/>
        <v>0</v>
      </c>
      <c r="AE41" s="148">
        <f t="shared" si="2"/>
        <v>-1</v>
      </c>
    </row>
    <row r="42" spans="15:31" ht="15.75" thickTop="1" x14ac:dyDescent="0.25">
      <c r="O42" s="93">
        <v>1.1000000000000001</v>
      </c>
      <c r="P42" s="93">
        <f>O42*$Q$4</f>
        <v>145.70600000000002</v>
      </c>
      <c r="Q42" s="37"/>
      <c r="T42" s="138" t="s">
        <v>100</v>
      </c>
      <c r="U42" s="108">
        <v>132.1</v>
      </c>
      <c r="W42" s="143">
        <v>42437</v>
      </c>
      <c r="X42" s="12">
        <v>121.28</v>
      </c>
      <c r="Y42" s="12">
        <v>122.32</v>
      </c>
      <c r="Z42" s="12">
        <v>120.73</v>
      </c>
      <c r="AA42" s="12">
        <v>121.66</v>
      </c>
      <c r="AB42" s="105">
        <v>2522000</v>
      </c>
      <c r="AC42" s="12">
        <v>121.16</v>
      </c>
      <c r="AD42" s="2">
        <f t="shared" si="1"/>
        <v>1.5899999999999892</v>
      </c>
      <c r="AE42" s="148">
        <f t="shared" si="2"/>
        <v>-8.246742536698326E-4</v>
      </c>
    </row>
    <row r="43" spans="15:31" x14ac:dyDescent="0.25">
      <c r="O43" s="93">
        <v>1.0900000000000001</v>
      </c>
      <c r="P43" s="93">
        <f t="shared" ref="P43:P62" si="5">O43*$Q$4</f>
        <v>144.38140000000001</v>
      </c>
      <c r="Q43" s="37"/>
      <c r="T43" s="103" t="s">
        <v>101</v>
      </c>
      <c r="U43" s="98">
        <v>131.37</v>
      </c>
      <c r="W43" s="143">
        <v>42436</v>
      </c>
      <c r="X43" s="12">
        <v>121.08</v>
      </c>
      <c r="Y43" s="12">
        <v>122.74</v>
      </c>
      <c r="Z43" s="12">
        <v>120.9</v>
      </c>
      <c r="AA43" s="12">
        <v>121.76</v>
      </c>
      <c r="AB43" s="105">
        <v>2315400</v>
      </c>
      <c r="AC43" s="12">
        <v>121.26</v>
      </c>
      <c r="AD43" s="2">
        <f t="shared" si="1"/>
        <v>1.8399999999999892</v>
      </c>
      <c r="AE43" s="148">
        <f t="shared" si="2"/>
        <v>-3.297609233304799E-4</v>
      </c>
    </row>
    <row r="44" spans="15:31" x14ac:dyDescent="0.25">
      <c r="O44" s="93">
        <v>1.08</v>
      </c>
      <c r="P44" s="93">
        <f t="shared" si="5"/>
        <v>143.05680000000001</v>
      </c>
      <c r="Q44" s="37"/>
      <c r="T44" s="103" t="s">
        <v>102</v>
      </c>
      <c r="U44" s="98" t="s">
        <v>430</v>
      </c>
      <c r="W44" s="143">
        <v>42433</v>
      </c>
      <c r="X44" s="12">
        <v>121.32</v>
      </c>
      <c r="Y44" s="12">
        <v>122.19</v>
      </c>
      <c r="Z44" s="12">
        <v>120.74</v>
      </c>
      <c r="AA44" s="12">
        <v>121.8</v>
      </c>
      <c r="AB44" s="105">
        <v>2873900</v>
      </c>
      <c r="AC44" s="12">
        <v>121.3</v>
      </c>
      <c r="AD44" s="2">
        <f t="shared" si="1"/>
        <v>1.4500000000000028</v>
      </c>
      <c r="AE44" s="148">
        <f t="shared" si="2"/>
        <v>-1.6485328058024606E-4</v>
      </c>
    </row>
    <row r="45" spans="15:31" x14ac:dyDescent="0.25">
      <c r="O45" s="93">
        <v>1.07</v>
      </c>
      <c r="P45" s="93">
        <f t="shared" si="5"/>
        <v>141.73220000000001</v>
      </c>
      <c r="Q45" s="93"/>
      <c r="T45" s="103" t="s">
        <v>103</v>
      </c>
      <c r="U45" s="98" t="s">
        <v>431</v>
      </c>
      <c r="W45" s="143">
        <v>42432</v>
      </c>
      <c r="X45" s="12">
        <v>120.86</v>
      </c>
      <c r="Y45" s="12">
        <v>121.86</v>
      </c>
      <c r="Z45" s="12">
        <v>120.09</v>
      </c>
      <c r="AA45" s="12">
        <v>121.82</v>
      </c>
      <c r="AB45" s="105">
        <v>3064100</v>
      </c>
      <c r="AC45" s="12">
        <v>121.32</v>
      </c>
      <c r="AD45" s="2">
        <f t="shared" si="1"/>
        <v>1.769999999999996</v>
      </c>
      <c r="AE45" s="148">
        <f t="shared" si="2"/>
        <v>4.5541111203113438E-3</v>
      </c>
    </row>
    <row r="46" spans="15:31" x14ac:dyDescent="0.25">
      <c r="O46" s="93">
        <v>1.06</v>
      </c>
      <c r="P46" s="93">
        <f t="shared" si="5"/>
        <v>140.4076</v>
      </c>
      <c r="Q46" s="93"/>
      <c r="T46" s="103" t="s">
        <v>104</v>
      </c>
      <c r="U46" s="98">
        <v>148.82</v>
      </c>
      <c r="W46" s="143">
        <v>42431</v>
      </c>
      <c r="X46" s="12">
        <v>121.23</v>
      </c>
      <c r="Y46" s="12">
        <v>121.84</v>
      </c>
      <c r="Z46" s="12">
        <v>120.37</v>
      </c>
      <c r="AA46" s="12">
        <v>121.27</v>
      </c>
      <c r="AB46" s="105">
        <v>2670900</v>
      </c>
      <c r="AC46" s="12">
        <v>120.77</v>
      </c>
      <c r="AD46" s="2">
        <f t="shared" si="1"/>
        <v>1.4699999999999989</v>
      </c>
      <c r="AE46" s="148">
        <f t="shared" si="2"/>
        <v>-3.3011471486341648E-3</v>
      </c>
    </row>
    <row r="47" spans="15:31" x14ac:dyDescent="0.25">
      <c r="O47" s="93">
        <v>1.05</v>
      </c>
      <c r="P47" s="93">
        <f t="shared" si="5"/>
        <v>139.08300000000003</v>
      </c>
      <c r="Q47" s="93"/>
      <c r="T47" s="103" t="s">
        <v>105</v>
      </c>
      <c r="U47" s="98">
        <v>0.63702199999999998</v>
      </c>
      <c r="W47" s="143">
        <v>42430</v>
      </c>
      <c r="X47" s="12">
        <v>119.49</v>
      </c>
      <c r="Y47" s="12">
        <v>122.22</v>
      </c>
      <c r="Z47" s="12">
        <v>119.37</v>
      </c>
      <c r="AA47" s="12">
        <v>121.67</v>
      </c>
      <c r="AB47" s="105">
        <v>3295600</v>
      </c>
      <c r="AC47" s="12">
        <v>121.17</v>
      </c>
      <c r="AD47" s="2">
        <f t="shared" si="1"/>
        <v>2.8499999999999943</v>
      </c>
      <c r="AE47" s="148">
        <f t="shared" si="2"/>
        <v>2.1583340359160319E-2</v>
      </c>
    </row>
    <row r="48" spans="15:31" x14ac:dyDescent="0.25">
      <c r="O48" s="93">
        <v>1.04</v>
      </c>
      <c r="P48" s="93">
        <f t="shared" si="5"/>
        <v>137.75840000000002</v>
      </c>
      <c r="Q48" s="93"/>
      <c r="T48" s="103" t="s">
        <v>106</v>
      </c>
      <c r="U48" s="98" t="s">
        <v>132</v>
      </c>
      <c r="W48" s="143">
        <v>42429</v>
      </c>
      <c r="X48" s="12">
        <v>121.1</v>
      </c>
      <c r="Y48" s="12">
        <v>121.82</v>
      </c>
      <c r="Z48" s="12">
        <v>118.97</v>
      </c>
      <c r="AA48" s="12">
        <v>119.1</v>
      </c>
      <c r="AB48" s="105">
        <v>4526300</v>
      </c>
      <c r="AC48" s="12">
        <v>118.61</v>
      </c>
      <c r="AD48" s="2">
        <f t="shared" si="1"/>
        <v>2.8499999999999943</v>
      </c>
      <c r="AE48" s="148">
        <f t="shared" si="2"/>
        <v>-1.8372920632293344E-2</v>
      </c>
    </row>
    <row r="49" spans="15:31" x14ac:dyDescent="0.25">
      <c r="O49" s="93">
        <v>1.03</v>
      </c>
      <c r="P49" s="93">
        <f t="shared" si="5"/>
        <v>136.43380000000002</v>
      </c>
      <c r="Q49" s="93"/>
      <c r="T49" s="103"/>
      <c r="U49" s="98"/>
      <c r="W49" s="143">
        <v>42426</v>
      </c>
      <c r="X49" s="12">
        <v>121.48</v>
      </c>
      <c r="Y49" s="12">
        <v>122.26</v>
      </c>
      <c r="Z49" s="12">
        <v>120.89</v>
      </c>
      <c r="AA49" s="12">
        <v>121.33</v>
      </c>
      <c r="AB49" s="105">
        <v>2877500</v>
      </c>
      <c r="AC49" s="12">
        <v>120.83</v>
      </c>
      <c r="AD49" s="2">
        <f t="shared" si="1"/>
        <v>1.3700000000000045</v>
      </c>
      <c r="AE49" s="148">
        <f t="shared" si="2"/>
        <v>1.0770505385251372E-3</v>
      </c>
    </row>
    <row r="50" spans="15:31" x14ac:dyDescent="0.25">
      <c r="O50" s="93">
        <v>1.02</v>
      </c>
      <c r="P50" s="93">
        <f t="shared" si="5"/>
        <v>135.10920000000002</v>
      </c>
      <c r="Q50" s="93"/>
      <c r="T50" s="103" t="s">
        <v>107</v>
      </c>
      <c r="U50" s="98" t="s">
        <v>432</v>
      </c>
      <c r="W50" s="143">
        <v>42425</v>
      </c>
      <c r="X50" s="12">
        <v>120.2</v>
      </c>
      <c r="Y50" s="12">
        <v>121.23</v>
      </c>
      <c r="Z50" s="12">
        <v>119.82</v>
      </c>
      <c r="AA50" s="12">
        <v>121.2</v>
      </c>
      <c r="AB50" s="105">
        <v>2281700</v>
      </c>
      <c r="AC50" s="12">
        <v>120.7</v>
      </c>
      <c r="AD50" s="2">
        <f t="shared" si="1"/>
        <v>1.4100000000000108</v>
      </c>
      <c r="AE50" s="148">
        <f t="shared" si="2"/>
        <v>8.2699857990142789E-3</v>
      </c>
    </row>
    <row r="51" spans="15:31" x14ac:dyDescent="0.25">
      <c r="O51" s="93">
        <v>1.01</v>
      </c>
      <c r="P51" s="93">
        <f t="shared" si="5"/>
        <v>133.78460000000001</v>
      </c>
      <c r="Q51" s="93"/>
      <c r="T51" s="103" t="s">
        <v>108</v>
      </c>
      <c r="U51" s="98" t="s">
        <v>257</v>
      </c>
      <c r="W51" s="143">
        <v>42424</v>
      </c>
      <c r="X51" s="12">
        <v>119.93</v>
      </c>
      <c r="Y51" s="12">
        <v>120.32</v>
      </c>
      <c r="Z51" s="12">
        <v>117.83</v>
      </c>
      <c r="AA51" s="12">
        <v>120.2</v>
      </c>
      <c r="AB51" s="105">
        <v>2559700</v>
      </c>
      <c r="AC51" s="12">
        <v>119.71</v>
      </c>
      <c r="AD51" s="2">
        <f t="shared" si="1"/>
        <v>2.4899999999999949</v>
      </c>
      <c r="AE51" s="148">
        <f t="shared" si="2"/>
        <v>-7.7911313717364816E-3</v>
      </c>
    </row>
    <row r="52" spans="15:31" x14ac:dyDescent="0.25">
      <c r="O52" s="93">
        <v>1</v>
      </c>
      <c r="P52" s="93">
        <f t="shared" si="5"/>
        <v>132.46</v>
      </c>
      <c r="Q52" s="93"/>
      <c r="T52" s="103" t="s">
        <v>109</v>
      </c>
      <c r="U52" s="100">
        <v>3632324</v>
      </c>
      <c r="W52" s="143">
        <v>42423</v>
      </c>
      <c r="X52" s="12">
        <v>120.64</v>
      </c>
      <c r="Y52" s="12">
        <v>121.8</v>
      </c>
      <c r="Z52" s="12">
        <v>120.27</v>
      </c>
      <c r="AA52" s="12">
        <v>121.15</v>
      </c>
      <c r="AB52" s="105">
        <v>2804400</v>
      </c>
      <c r="AC52" s="12">
        <v>120.65</v>
      </c>
      <c r="AD52" s="2">
        <f t="shared" si="1"/>
        <v>1.5300000000000011</v>
      </c>
      <c r="AE52" s="148">
        <f t="shared" si="2"/>
        <v>-9.9362424443150132E-4</v>
      </c>
    </row>
    <row r="53" spans="15:31" x14ac:dyDescent="0.25">
      <c r="O53" s="93">
        <v>0.99</v>
      </c>
      <c r="P53" s="93">
        <f t="shared" si="5"/>
        <v>131.1354</v>
      </c>
      <c r="Q53" s="93"/>
      <c r="T53" s="103" t="s">
        <v>112</v>
      </c>
      <c r="U53" s="100">
        <v>3389620</v>
      </c>
      <c r="W53" s="143">
        <v>42422</v>
      </c>
      <c r="X53" s="12">
        <v>119.1</v>
      </c>
      <c r="Y53" s="12">
        <v>122.14</v>
      </c>
      <c r="Z53" s="12">
        <v>118.96</v>
      </c>
      <c r="AA53" s="12">
        <v>121.27</v>
      </c>
      <c r="AB53" s="105">
        <v>5054800</v>
      </c>
      <c r="AC53" s="12">
        <v>120.77</v>
      </c>
      <c r="AD53" s="2">
        <f t="shared" si="1"/>
        <v>3.1800000000000068</v>
      </c>
      <c r="AE53" s="148">
        <f t="shared" si="2"/>
        <v>3.046075085324218E-2</v>
      </c>
    </row>
    <row r="54" spans="15:31" x14ac:dyDescent="0.25">
      <c r="O54" s="93">
        <v>0.98</v>
      </c>
      <c r="P54" s="93">
        <f t="shared" si="5"/>
        <v>129.8108</v>
      </c>
      <c r="Q54" s="93"/>
      <c r="T54" s="103" t="s">
        <v>110</v>
      </c>
      <c r="U54" s="98" t="s">
        <v>433</v>
      </c>
      <c r="W54" s="143">
        <v>42419</v>
      </c>
      <c r="X54" s="12">
        <v>117.5</v>
      </c>
      <c r="Y54" s="12">
        <v>118.55</v>
      </c>
      <c r="Z54" s="12">
        <v>116.02</v>
      </c>
      <c r="AA54" s="12">
        <v>117.68</v>
      </c>
      <c r="AB54" s="105">
        <v>4481400</v>
      </c>
      <c r="AC54" s="12">
        <v>117.2</v>
      </c>
      <c r="AD54" s="2">
        <f t="shared" si="1"/>
        <v>2.5300000000000011</v>
      </c>
      <c r="AE54" s="148">
        <f t="shared" si="2"/>
        <v>1.9663161494400949E-3</v>
      </c>
    </row>
    <row r="55" spans="15:31" x14ac:dyDescent="0.25">
      <c r="O55" s="93">
        <v>0.97</v>
      </c>
      <c r="P55" s="93">
        <f t="shared" si="5"/>
        <v>128.4862</v>
      </c>
      <c r="Q55" s="93"/>
      <c r="T55" s="103" t="s">
        <v>113</v>
      </c>
      <c r="U55" s="98">
        <v>22.04</v>
      </c>
      <c r="W55" s="143">
        <v>42418</v>
      </c>
      <c r="X55" s="12">
        <v>118.5</v>
      </c>
      <c r="Y55" s="12">
        <v>120</v>
      </c>
      <c r="Z55" s="12">
        <v>117.06</v>
      </c>
      <c r="AA55" s="12">
        <v>117.45</v>
      </c>
      <c r="AB55" s="105">
        <v>3847100</v>
      </c>
      <c r="AC55" s="12">
        <v>116.97</v>
      </c>
      <c r="AD55" s="2">
        <f t="shared" si="1"/>
        <v>2.9399999999999977</v>
      </c>
      <c r="AE55" s="148">
        <f t="shared" si="2"/>
        <v>-7.1301247771836662E-3</v>
      </c>
    </row>
    <row r="56" spans="15:31" x14ac:dyDescent="0.25">
      <c r="O56" s="93">
        <v>0.96</v>
      </c>
      <c r="P56" s="93">
        <f t="shared" si="5"/>
        <v>127.16160000000001</v>
      </c>
      <c r="Q56" s="93"/>
      <c r="T56" s="103" t="s">
        <v>114</v>
      </c>
      <c r="U56" s="98">
        <v>6.01</v>
      </c>
      <c r="W56" s="143">
        <v>42417</v>
      </c>
      <c r="X56" s="12">
        <v>115.5</v>
      </c>
      <c r="Y56" s="12">
        <v>118.39</v>
      </c>
      <c r="Z56" s="12">
        <v>115.2</v>
      </c>
      <c r="AA56" s="12">
        <v>118.3</v>
      </c>
      <c r="AB56" s="105">
        <v>4466000</v>
      </c>
      <c r="AC56" s="12">
        <v>117.81</v>
      </c>
      <c r="AD56" s="2">
        <f t="shared" si="1"/>
        <v>3.1899999999999977</v>
      </c>
      <c r="AE56" s="148">
        <f t="shared" si="2"/>
        <v>2.7293337983955279E-2</v>
      </c>
    </row>
    <row r="57" spans="15:31" x14ac:dyDescent="0.25">
      <c r="O57" s="93">
        <v>0.95</v>
      </c>
      <c r="P57" s="93">
        <f t="shared" si="5"/>
        <v>125.837</v>
      </c>
      <c r="Q57" s="93"/>
      <c r="T57" s="103" t="s">
        <v>111</v>
      </c>
      <c r="U57" s="98" t="s">
        <v>307</v>
      </c>
      <c r="W57" s="143">
        <v>42416</v>
      </c>
      <c r="X57" s="12">
        <v>112.63</v>
      </c>
      <c r="Y57" s="12">
        <v>115.27</v>
      </c>
      <c r="Z57" s="12">
        <v>112.53</v>
      </c>
      <c r="AA57" s="12">
        <v>115.15</v>
      </c>
      <c r="AB57" s="105">
        <v>3445700</v>
      </c>
      <c r="AC57" s="12">
        <v>114.68</v>
      </c>
      <c r="AD57" s="2">
        <f t="shared" si="1"/>
        <v>2.7399999999999949</v>
      </c>
      <c r="AE57" s="148">
        <f t="shared" si="2"/>
        <v>2.9813218390804641E-2</v>
      </c>
    </row>
    <row r="58" spans="15:31" x14ac:dyDescent="0.25">
      <c r="O58" s="93">
        <v>0.94</v>
      </c>
      <c r="P58" s="93">
        <f t="shared" si="5"/>
        <v>124.5124</v>
      </c>
      <c r="Q58" s="93"/>
      <c r="W58" s="143">
        <v>42412</v>
      </c>
      <c r="X58" s="12">
        <v>111.2</v>
      </c>
      <c r="Y58" s="12">
        <v>111.91</v>
      </c>
      <c r="Z58" s="12">
        <v>110.21</v>
      </c>
      <c r="AA58" s="12">
        <v>111.82</v>
      </c>
      <c r="AB58" s="105">
        <v>2552100</v>
      </c>
      <c r="AC58" s="12">
        <v>111.36</v>
      </c>
      <c r="AD58" s="2">
        <f t="shared" si="1"/>
        <v>1.7000000000000028</v>
      </c>
      <c r="AE58" s="148">
        <f t="shared" si="2"/>
        <v>1.0801488608514154E-2</v>
      </c>
    </row>
    <row r="59" spans="15:31" x14ac:dyDescent="0.25">
      <c r="O59" s="93">
        <v>0.93</v>
      </c>
      <c r="P59" s="93">
        <f t="shared" si="5"/>
        <v>123.18780000000001</v>
      </c>
      <c r="Q59" s="93"/>
      <c r="W59" s="143">
        <v>42411</v>
      </c>
      <c r="X59" s="12">
        <v>111.32</v>
      </c>
      <c r="Y59" s="12">
        <v>111.69</v>
      </c>
      <c r="Z59" s="12">
        <v>110.09</v>
      </c>
      <c r="AA59" s="12">
        <v>110.62</v>
      </c>
      <c r="AB59" s="105">
        <v>3955000</v>
      </c>
      <c r="AC59" s="12">
        <v>110.17</v>
      </c>
      <c r="AD59" s="2">
        <f t="shared" si="1"/>
        <v>1.5999999999999943</v>
      </c>
      <c r="AE59" s="148">
        <f t="shared" si="2"/>
        <v>-1.879230495190598E-2</v>
      </c>
    </row>
    <row r="60" spans="15:31" x14ac:dyDescent="0.25">
      <c r="O60" s="93">
        <v>0.92</v>
      </c>
      <c r="P60" s="93">
        <f t="shared" si="5"/>
        <v>121.86320000000001</v>
      </c>
      <c r="Q60" s="93"/>
      <c r="W60" s="143">
        <v>42410</v>
      </c>
      <c r="X60" s="12">
        <v>111.33</v>
      </c>
      <c r="Y60" s="12">
        <v>114.48</v>
      </c>
      <c r="Z60" s="12">
        <v>111.33</v>
      </c>
      <c r="AA60" s="12">
        <v>112.74</v>
      </c>
      <c r="AB60" s="105">
        <v>3023200</v>
      </c>
      <c r="AC60" s="12">
        <v>112.28</v>
      </c>
      <c r="AD60" s="2">
        <f t="shared" si="1"/>
        <v>3.1500000000000057</v>
      </c>
      <c r="AE60" s="148">
        <f t="shared" si="2"/>
        <v>1.4272809394760611E-2</v>
      </c>
    </row>
    <row r="61" spans="15:31" x14ac:dyDescent="0.25">
      <c r="O61" s="93">
        <v>0.91</v>
      </c>
      <c r="P61" s="93">
        <f t="shared" si="5"/>
        <v>120.53860000000002</v>
      </c>
      <c r="Q61" s="93"/>
      <c r="W61" s="143">
        <v>42409</v>
      </c>
      <c r="X61" s="12">
        <v>109.37</v>
      </c>
      <c r="Y61" s="12">
        <v>112.28</v>
      </c>
      <c r="Z61" s="12">
        <v>109.14</v>
      </c>
      <c r="AA61" s="12">
        <v>111.16</v>
      </c>
      <c r="AB61" s="105">
        <v>3680200</v>
      </c>
      <c r="AC61" s="12">
        <v>110.7</v>
      </c>
      <c r="AD61" s="2">
        <f t="shared" si="1"/>
        <v>3.1400000000000006</v>
      </c>
      <c r="AE61" s="148">
        <f t="shared" si="2"/>
        <v>1.0313041891028663E-2</v>
      </c>
    </row>
    <row r="62" spans="15:31" x14ac:dyDescent="0.25">
      <c r="O62" s="93">
        <v>0.9</v>
      </c>
      <c r="P62" s="93">
        <f t="shared" si="5"/>
        <v>119.21400000000001</v>
      </c>
      <c r="Q62" s="93"/>
      <c r="W62" s="143">
        <v>42408</v>
      </c>
      <c r="X62" s="12">
        <v>110.5</v>
      </c>
      <c r="Y62" s="12">
        <v>111.12</v>
      </c>
      <c r="Z62" s="12">
        <v>108.83</v>
      </c>
      <c r="AA62" s="12">
        <v>110.02</v>
      </c>
      <c r="AB62" s="105">
        <v>5050200</v>
      </c>
      <c r="AC62" s="12">
        <v>109.57</v>
      </c>
      <c r="AD62" s="2">
        <f t="shared" si="1"/>
        <v>2.2900000000000063</v>
      </c>
      <c r="AE62" s="148">
        <f t="shared" si="2"/>
        <v>-1.5189645874528201E-2</v>
      </c>
    </row>
    <row r="63" spans="15:31" x14ac:dyDescent="0.25">
      <c r="O63" s="37"/>
      <c r="W63" s="143">
        <v>42405</v>
      </c>
      <c r="X63" s="12">
        <v>114.07</v>
      </c>
      <c r="Y63" s="12">
        <v>114.21</v>
      </c>
      <c r="Z63" s="12">
        <v>110.9</v>
      </c>
      <c r="AA63" s="12">
        <v>111.72</v>
      </c>
      <c r="AB63" s="105">
        <v>3330800</v>
      </c>
      <c r="AC63" s="12">
        <v>111.26</v>
      </c>
      <c r="AD63" s="2">
        <f t="shared" si="1"/>
        <v>3.3099999999999881</v>
      </c>
      <c r="AE63" s="148">
        <f t="shared" si="2"/>
        <v>-2.1718104282071549E-2</v>
      </c>
    </row>
    <row r="64" spans="15:31" x14ac:dyDescent="0.25">
      <c r="O64" s="37"/>
      <c r="W64" s="143">
        <v>42404</v>
      </c>
      <c r="X64" s="12">
        <v>112.67</v>
      </c>
      <c r="Y64" s="12">
        <v>114.55</v>
      </c>
      <c r="Z64" s="12">
        <v>112.04</v>
      </c>
      <c r="AA64" s="12">
        <v>114.2</v>
      </c>
      <c r="AB64" s="105">
        <v>3608300</v>
      </c>
      <c r="AC64" s="12">
        <v>113.73</v>
      </c>
      <c r="AD64" s="2">
        <f t="shared" si="1"/>
        <v>2.5099999999999909</v>
      </c>
      <c r="AE64" s="148">
        <f t="shared" si="2"/>
        <v>1.282393801763293E-2</v>
      </c>
    </row>
    <row r="65" spans="23:31" x14ac:dyDescent="0.25">
      <c r="W65" s="143">
        <v>42403</v>
      </c>
      <c r="X65" s="12">
        <v>114.37</v>
      </c>
      <c r="Y65" s="12">
        <v>114.37</v>
      </c>
      <c r="Z65" s="12">
        <v>110.3</v>
      </c>
      <c r="AA65" s="12">
        <v>112.75</v>
      </c>
      <c r="AB65" s="105">
        <v>3462300</v>
      </c>
      <c r="AC65" s="12">
        <v>112.29</v>
      </c>
      <c r="AD65" s="2">
        <f t="shared" si="1"/>
        <v>4.0700000000000074</v>
      </c>
      <c r="AE65" s="148">
        <f t="shared" si="2"/>
        <v>-9.875672339299757E-3</v>
      </c>
    </row>
    <row r="66" spans="23:31" x14ac:dyDescent="0.25">
      <c r="W66" s="143">
        <v>42402</v>
      </c>
      <c r="X66" s="12">
        <v>114.95</v>
      </c>
      <c r="Y66" s="12">
        <v>115.39</v>
      </c>
      <c r="Z66" s="12">
        <v>113.27</v>
      </c>
      <c r="AA66" s="12">
        <v>113.88</v>
      </c>
      <c r="AB66" s="105">
        <v>2997700</v>
      </c>
      <c r="AC66" s="12">
        <v>113.41</v>
      </c>
      <c r="AD66" s="2">
        <f t="shared" si="1"/>
        <v>2.1200000000000045</v>
      </c>
      <c r="AE66" s="148">
        <f t="shared" si="2"/>
        <v>-1.7329520838748835E-2</v>
      </c>
    </row>
    <row r="67" spans="23:31" x14ac:dyDescent="0.25">
      <c r="W67" s="143">
        <v>42401</v>
      </c>
      <c r="X67" s="12">
        <v>114.83</v>
      </c>
      <c r="Y67" s="12">
        <v>116.15</v>
      </c>
      <c r="Z67" s="12">
        <v>114.11</v>
      </c>
      <c r="AA67" s="12">
        <v>115.89</v>
      </c>
      <c r="AB67" s="105">
        <v>4333500</v>
      </c>
      <c r="AC67" s="12">
        <v>115.41</v>
      </c>
      <c r="AD67" s="2">
        <f t="shared" ref="AD67:AD68" si="6">Y67-Z67</f>
        <v>2.0400000000000063</v>
      </c>
      <c r="AE67" s="148">
        <f t="shared" ref="AE67" si="7">AC67/AC68-1</f>
        <v>6.2777923097043775E-3</v>
      </c>
    </row>
    <row r="68" spans="23:31" x14ac:dyDescent="0.25">
      <c r="W68" s="143">
        <v>42398</v>
      </c>
      <c r="X68" s="12">
        <v>111.93</v>
      </c>
      <c r="Y68" s="12">
        <v>115.16</v>
      </c>
      <c r="Z68" s="12">
        <v>110.62</v>
      </c>
      <c r="AA68" s="12">
        <v>115.16</v>
      </c>
      <c r="AB68" s="105">
        <v>5280800</v>
      </c>
      <c r="AC68" s="12">
        <v>114.69</v>
      </c>
      <c r="AD68" s="2">
        <f t="shared" si="6"/>
        <v>4.539999999999992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1:P41"/>
  </mergeCells>
  <conditionalFormatting sqref="Q7">
    <cfRule type="expression" dxfId="35" priority="17">
      <formula>Q7&gt;0</formula>
    </cfRule>
    <cfRule type="expression" dxfId="34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33" priority="9">
      <formula>F14&gt;0</formula>
    </cfRule>
    <cfRule type="expression" dxfId="32" priority="10">
      <formula>F14&lt;0</formula>
    </cfRule>
  </conditionalFormatting>
  <conditionalFormatting sqref="F15">
    <cfRule type="expression" dxfId="31" priority="7">
      <formula>F15&gt;0</formula>
    </cfRule>
    <cfRule type="expression" dxfId="30" priority="8">
      <formula>F15&lt;0</formula>
    </cfRule>
  </conditionalFormatting>
  <conditionalFormatting sqref="F16:F23">
    <cfRule type="expression" dxfId="29" priority="5">
      <formula>F16&gt;0</formula>
    </cfRule>
    <cfRule type="expression" dxfId="28" priority="6">
      <formula>F16&lt;0</formula>
    </cfRule>
  </conditionalFormatting>
  <conditionalFormatting sqref="H14:H24">
    <cfRule type="expression" dxfId="27" priority="3">
      <formula>H14&gt;0</formula>
    </cfRule>
    <cfRule type="expression" dxfId="26" priority="4">
      <formula>H14&lt;0</formula>
    </cfRule>
  </conditionalFormatting>
  <conditionalFormatting sqref="F17">
    <cfRule type="expression" dxfId="25" priority="1">
      <formula>F17&gt;0</formula>
    </cfRule>
    <cfRule type="expression" dxfId="24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7" customWidth="1"/>
    <col min="20" max="20" width="13.7109375" customWidth="1"/>
    <col min="21" max="21" width="17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24" t="s">
        <v>61</v>
      </c>
      <c r="L1" s="13" t="s">
        <v>77</v>
      </c>
      <c r="M1" s="13" t="s">
        <v>38</v>
      </c>
      <c r="R1" s="36"/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0" x14ac:dyDescent="0.25">
      <c r="A2" s="6" t="s">
        <v>62</v>
      </c>
      <c r="B2" s="84">
        <v>42408</v>
      </c>
      <c r="C2" s="7">
        <v>5</v>
      </c>
      <c r="D2" s="47">
        <v>251.5</v>
      </c>
      <c r="E2" s="47">
        <v>0</v>
      </c>
      <c r="F2" s="47">
        <f>C2*D2 + E2</f>
        <v>1257.5</v>
      </c>
      <c r="G2" s="84">
        <v>42447</v>
      </c>
      <c r="H2" s="92">
        <v>5</v>
      </c>
      <c r="I2" s="47">
        <v>249.59</v>
      </c>
      <c r="J2" s="47">
        <v>0.03</v>
      </c>
      <c r="K2" s="47">
        <f>I2*H2-J2</f>
        <v>1247.92</v>
      </c>
      <c r="L2" s="4"/>
      <c r="O2" s="13" t="s">
        <v>57</v>
      </c>
      <c r="Q2">
        <f>C18-H18</f>
        <v>0</v>
      </c>
      <c r="W2" s="143">
        <v>42493</v>
      </c>
      <c r="X2" s="12">
        <v>272.82</v>
      </c>
      <c r="Y2" s="12">
        <v>276.61</v>
      </c>
      <c r="Z2" s="12">
        <v>271.08999999999997</v>
      </c>
      <c r="AA2" s="12">
        <v>273.70999999999998</v>
      </c>
      <c r="AB2" s="105">
        <v>1598400</v>
      </c>
      <c r="AC2" s="12">
        <v>273.70999999999998</v>
      </c>
      <c r="AD2" s="2">
        <f>Y2-Z2</f>
        <v>5.5200000000000387</v>
      </c>
      <c r="AE2" s="148">
        <f>AC2/AC3-1</f>
        <v>7.307537725154134E-5</v>
      </c>
    </row>
    <row r="3" spans="1:40" x14ac:dyDescent="0.25">
      <c r="A3" s="26" t="s">
        <v>71</v>
      </c>
      <c r="B3" s="429">
        <v>42446</v>
      </c>
      <c r="C3" s="7">
        <v>5</v>
      </c>
      <c r="D3" s="47">
        <v>242.55</v>
      </c>
      <c r="E3" s="47">
        <v>0</v>
      </c>
      <c r="F3" s="47">
        <f>C3*D3 + E3</f>
        <v>1212.75</v>
      </c>
      <c r="G3" s="84">
        <v>42460</v>
      </c>
      <c r="H3" s="92">
        <v>5</v>
      </c>
      <c r="I3" s="47">
        <v>261.22000000000003</v>
      </c>
      <c r="J3" s="47">
        <v>0.03</v>
      </c>
      <c r="K3" s="47">
        <f>I3*H3-J3</f>
        <v>1306.0700000000002</v>
      </c>
      <c r="L3" s="4"/>
      <c r="O3" s="13" t="s">
        <v>58</v>
      </c>
      <c r="Q3" s="252">
        <f>IF(Q2=0, Q4, (F18-K18-M18)/Q2)</f>
        <v>273.70999999999998</v>
      </c>
      <c r="W3" s="143">
        <v>42492</v>
      </c>
      <c r="X3" s="12">
        <v>274.74</v>
      </c>
      <c r="Y3" s="12">
        <v>274.99</v>
      </c>
      <c r="Z3" s="12">
        <v>268.88</v>
      </c>
      <c r="AA3" s="12">
        <v>273.69</v>
      </c>
      <c r="AB3" s="105">
        <v>1358300</v>
      </c>
      <c r="AC3" s="12">
        <v>273.69</v>
      </c>
      <c r="AD3" s="2">
        <f t="shared" ref="AD3:AD66" si="0">Y3-Z3</f>
        <v>6.1100000000000136</v>
      </c>
      <c r="AE3" s="148">
        <f t="shared" ref="AE3:AE66" si="1">AC3/AC4-1</f>
        <v>-4.7274446343503751E-3</v>
      </c>
      <c r="AG3" s="1"/>
      <c r="AK3" s="260"/>
      <c r="AN3" s="260"/>
    </row>
    <row r="4" spans="1:40" x14ac:dyDescent="0.25">
      <c r="B4" s="429"/>
      <c r="C4" s="7">
        <v>5</v>
      </c>
      <c r="D4" s="47">
        <v>242.55</v>
      </c>
      <c r="E4" s="47">
        <v>0</v>
      </c>
      <c r="F4" s="47">
        <f>C4*D4 + E4</f>
        <v>1212.75</v>
      </c>
      <c r="G4" s="84">
        <v>42482</v>
      </c>
      <c r="H4" s="92">
        <v>5</v>
      </c>
      <c r="I4" s="47">
        <v>282.95</v>
      </c>
      <c r="J4" s="47">
        <v>0.03</v>
      </c>
      <c r="K4" s="47">
        <f>I4*H4-J4</f>
        <v>1414.72</v>
      </c>
      <c r="L4" s="4"/>
      <c r="O4" s="13" t="s">
        <v>66</v>
      </c>
      <c r="Q4" s="59">
        <v>273.70999999999998</v>
      </c>
      <c r="T4" s="1"/>
      <c r="W4" s="143">
        <v>42489</v>
      </c>
      <c r="X4" s="12">
        <v>278.24</v>
      </c>
      <c r="Y4" s="12">
        <v>280.52999999999997</v>
      </c>
      <c r="Z4" s="12">
        <v>271.39999999999998</v>
      </c>
      <c r="AA4" s="12">
        <v>274.99</v>
      </c>
      <c r="AB4" s="105">
        <v>1937800</v>
      </c>
      <c r="AC4" s="12">
        <v>274.99</v>
      </c>
      <c r="AD4" s="2">
        <f t="shared" si="0"/>
        <v>9.1299999999999955</v>
      </c>
      <c r="AE4" s="148">
        <f t="shared" si="1"/>
        <v>-2.166642948626718E-2</v>
      </c>
      <c r="AK4" s="260"/>
      <c r="AN4" s="260"/>
    </row>
    <row r="5" spans="1:40" x14ac:dyDescent="0.25">
      <c r="B5" s="84"/>
      <c r="C5" s="4"/>
      <c r="D5" s="3"/>
      <c r="E5" s="3"/>
      <c r="F5" s="3"/>
      <c r="G5" s="84"/>
      <c r="H5" s="198"/>
      <c r="I5" s="3"/>
      <c r="J5" s="3"/>
      <c r="K5" s="3"/>
      <c r="L5" s="4"/>
      <c r="O5" s="13" t="s">
        <v>67</v>
      </c>
      <c r="Q5" s="3">
        <f>Q4*Q2</f>
        <v>0</v>
      </c>
      <c r="T5" s="1"/>
      <c r="W5" s="143">
        <v>42488</v>
      </c>
      <c r="X5" s="12">
        <v>278</v>
      </c>
      <c r="Y5" s="12">
        <v>284.05</v>
      </c>
      <c r="Z5" s="12">
        <v>277.51</v>
      </c>
      <c r="AA5" s="12">
        <v>281.08</v>
      </c>
      <c r="AB5" s="105">
        <v>1403300</v>
      </c>
      <c r="AC5" s="12">
        <v>281.08</v>
      </c>
      <c r="AD5" s="2">
        <f t="shared" si="0"/>
        <v>6.5400000000000205</v>
      </c>
      <c r="AE5" s="148">
        <f t="shared" si="1"/>
        <v>3.6420766978504382E-3</v>
      </c>
      <c r="AK5" s="260"/>
      <c r="AN5" s="260"/>
    </row>
    <row r="6" spans="1:40" x14ac:dyDescent="0.25">
      <c r="B6" s="429"/>
      <c r="C6" s="4"/>
      <c r="D6" s="3"/>
      <c r="E6" s="3"/>
      <c r="F6" s="3"/>
      <c r="G6" s="84"/>
      <c r="H6" s="198"/>
      <c r="I6" s="3"/>
      <c r="J6" s="3"/>
      <c r="K6" s="3"/>
      <c r="L6" s="4"/>
      <c r="O6" s="13" t="s">
        <v>64</v>
      </c>
      <c r="Q6" s="2">
        <f>Q3*Q2</f>
        <v>0</v>
      </c>
      <c r="W6" s="143">
        <v>42487</v>
      </c>
      <c r="X6" s="12">
        <v>281.57</v>
      </c>
      <c r="Y6" s="12">
        <v>282</v>
      </c>
      <c r="Z6" s="12">
        <v>278.52</v>
      </c>
      <c r="AA6" s="12">
        <v>280.06</v>
      </c>
      <c r="AB6" s="105">
        <v>1099100</v>
      </c>
      <c r="AC6" s="12">
        <v>280.06</v>
      </c>
      <c r="AD6" s="2">
        <f t="shared" si="0"/>
        <v>3.4800000000000182</v>
      </c>
      <c r="AE6" s="148">
        <f t="shared" si="1"/>
        <v>-5.8217962371316379E-3</v>
      </c>
      <c r="AK6" s="260"/>
      <c r="AN6" s="260"/>
    </row>
    <row r="7" spans="1:40" ht="15.75" x14ac:dyDescent="0.25">
      <c r="B7" s="429"/>
      <c r="C7" s="4"/>
      <c r="D7" s="3"/>
      <c r="E7" s="3"/>
      <c r="F7" s="3"/>
      <c r="G7" s="84"/>
      <c r="H7" s="198"/>
      <c r="I7" s="3"/>
      <c r="J7" s="3"/>
      <c r="K7" s="3"/>
      <c r="L7" s="4"/>
      <c r="O7" s="13" t="s">
        <v>214</v>
      </c>
      <c r="Q7" s="2">
        <f>IF(Q2=0, K18-F18,Q5-Q6) + M39</f>
        <v>1659.3600000000088</v>
      </c>
      <c r="R7" s="251"/>
      <c r="W7" s="143">
        <v>42486</v>
      </c>
      <c r="X7" s="12">
        <v>285.63</v>
      </c>
      <c r="Y7" s="12">
        <v>285.95</v>
      </c>
      <c r="Z7" s="12">
        <v>280.67</v>
      </c>
      <c r="AA7" s="12">
        <v>281.7</v>
      </c>
      <c r="AB7" s="105">
        <v>1472300</v>
      </c>
      <c r="AC7" s="12">
        <v>281.7</v>
      </c>
      <c r="AD7" s="2">
        <f t="shared" si="0"/>
        <v>5.2799999999999727</v>
      </c>
      <c r="AE7" s="148">
        <f t="shared" si="1"/>
        <v>-1.1058451816745807E-2</v>
      </c>
      <c r="AK7" s="260"/>
      <c r="AN7" s="260"/>
    </row>
    <row r="8" spans="1:40" x14ac:dyDescent="0.25">
      <c r="B8" s="84"/>
      <c r="C8" s="4"/>
      <c r="D8" s="3"/>
      <c r="E8" s="3"/>
      <c r="F8" s="3"/>
      <c r="G8" s="84"/>
      <c r="H8" s="198"/>
      <c r="I8" s="3"/>
      <c r="J8" s="3"/>
      <c r="K8" s="3"/>
      <c r="L8" s="4"/>
      <c r="O8" s="13"/>
      <c r="Q8" s="148"/>
      <c r="W8" s="143">
        <v>42485</v>
      </c>
      <c r="X8" s="12">
        <v>281.57</v>
      </c>
      <c r="Y8" s="12">
        <v>286.32</v>
      </c>
      <c r="Z8" s="12">
        <v>281.56</v>
      </c>
      <c r="AA8" s="12">
        <v>284.85000000000002</v>
      </c>
      <c r="AB8" s="105">
        <v>1633400</v>
      </c>
      <c r="AC8" s="12">
        <v>284.85000000000002</v>
      </c>
      <c r="AD8" s="2">
        <f t="shared" si="0"/>
        <v>4.7599999999999909</v>
      </c>
      <c r="AE8" s="148">
        <f t="shared" si="1"/>
        <v>7.6052352316944294E-3</v>
      </c>
      <c r="AK8" s="260"/>
      <c r="AN8" s="260"/>
    </row>
    <row r="9" spans="1:40" x14ac:dyDescent="0.25">
      <c r="B9" s="84"/>
      <c r="C9" s="4"/>
      <c r="D9" s="3"/>
      <c r="E9" s="3"/>
      <c r="F9" s="3"/>
      <c r="G9" s="84"/>
      <c r="H9" s="198"/>
      <c r="I9" s="3"/>
      <c r="J9" s="3"/>
      <c r="K9" s="3"/>
      <c r="L9" s="4"/>
      <c r="T9" s="168"/>
      <c r="W9" s="143">
        <v>42482</v>
      </c>
      <c r="X9" s="12">
        <v>280.39999999999998</v>
      </c>
      <c r="Y9" s="12">
        <v>283.54000000000002</v>
      </c>
      <c r="Z9" s="12">
        <v>278.20999999999998</v>
      </c>
      <c r="AA9" s="12">
        <v>282.7</v>
      </c>
      <c r="AB9" s="105">
        <v>2334400</v>
      </c>
      <c r="AC9" s="12">
        <v>282.7</v>
      </c>
      <c r="AD9" s="2">
        <f t="shared" si="0"/>
        <v>5.3300000000000409</v>
      </c>
      <c r="AE9" s="148">
        <f t="shared" si="1"/>
        <v>1.1087267525035749E-2</v>
      </c>
    </row>
    <row r="10" spans="1:40" x14ac:dyDescent="0.25">
      <c r="B10" s="84"/>
      <c r="C10" s="4"/>
      <c r="D10" s="3"/>
      <c r="E10" s="3"/>
      <c r="F10" s="3"/>
      <c r="G10" s="84"/>
      <c r="H10" s="4"/>
      <c r="I10" s="4"/>
      <c r="J10" s="4"/>
      <c r="K10" s="3"/>
      <c r="L10" s="4"/>
      <c r="O10" s="13" t="s">
        <v>219</v>
      </c>
      <c r="Q10" s="2">
        <f>IF(Q2=0,K18-F18,Q5-Q6)</f>
        <v>285.71000000000004</v>
      </c>
      <c r="W10" s="143">
        <v>42481</v>
      </c>
      <c r="X10" s="12">
        <v>268.83999999999997</v>
      </c>
      <c r="Y10" s="12">
        <v>280.13</v>
      </c>
      <c r="Z10" s="12">
        <v>268.83999999999997</v>
      </c>
      <c r="AA10" s="12">
        <v>279.60000000000002</v>
      </c>
      <c r="AB10" s="105">
        <v>3145500</v>
      </c>
      <c r="AC10" s="12">
        <v>279.60000000000002</v>
      </c>
      <c r="AD10" s="2">
        <f t="shared" si="0"/>
        <v>11.29000000000002</v>
      </c>
      <c r="AE10" s="148">
        <f t="shared" si="1"/>
        <v>5.1562676294708565E-2</v>
      </c>
    </row>
    <row r="11" spans="1:40" x14ac:dyDescent="0.25">
      <c r="B11" s="84"/>
      <c r="C11" s="4"/>
      <c r="D11" s="3"/>
      <c r="E11" s="3"/>
      <c r="F11" s="3"/>
      <c r="G11" s="84"/>
      <c r="H11" s="4"/>
      <c r="I11" s="4"/>
      <c r="J11" s="4"/>
      <c r="K11" s="3"/>
      <c r="L11" s="4"/>
      <c r="W11" s="143">
        <v>42480</v>
      </c>
      <c r="X11" s="12">
        <v>271.92</v>
      </c>
      <c r="Y11" s="12">
        <v>271.92</v>
      </c>
      <c r="Z11" s="12">
        <v>263.31</v>
      </c>
      <c r="AA11" s="12">
        <v>265.89</v>
      </c>
      <c r="AB11" s="105">
        <v>2513900</v>
      </c>
      <c r="AC11" s="12">
        <v>265.89</v>
      </c>
      <c r="AD11" s="2">
        <f t="shared" si="0"/>
        <v>8.6100000000000136</v>
      </c>
      <c r="AE11" s="148">
        <f t="shared" si="1"/>
        <v>-1.8856088560885609E-2</v>
      </c>
    </row>
    <row r="12" spans="1:40" x14ac:dyDescent="0.25">
      <c r="B12" s="84"/>
      <c r="C12" s="4"/>
      <c r="D12" s="3"/>
      <c r="E12" s="3"/>
      <c r="F12" s="3"/>
      <c r="G12" s="84"/>
      <c r="H12" s="4"/>
      <c r="I12" s="4"/>
      <c r="J12" s="4"/>
      <c r="K12" s="3"/>
      <c r="L12" s="4"/>
      <c r="W12" s="143">
        <v>42479</v>
      </c>
      <c r="X12" s="12">
        <v>273.10000000000002</v>
      </c>
      <c r="Y12" s="12">
        <v>275.98</v>
      </c>
      <c r="Z12" s="12">
        <v>270.23</v>
      </c>
      <c r="AA12" s="12">
        <v>271</v>
      </c>
      <c r="AB12" s="105">
        <v>1366500</v>
      </c>
      <c r="AC12" s="12">
        <v>271</v>
      </c>
      <c r="AD12" s="2">
        <f t="shared" si="0"/>
        <v>5.75</v>
      </c>
      <c r="AE12" s="148">
        <f t="shared" si="1"/>
        <v>-7.0350285798036483E-3</v>
      </c>
    </row>
    <row r="13" spans="1:40" x14ac:dyDescent="0.25">
      <c r="B13" s="84"/>
      <c r="C13" s="4"/>
      <c r="D13" s="3"/>
      <c r="E13" s="3"/>
      <c r="F13" s="3"/>
      <c r="G13" s="84"/>
      <c r="H13" s="4"/>
      <c r="I13" s="3"/>
      <c r="J13" s="4"/>
      <c r="K13" s="3"/>
      <c r="L13" s="4"/>
      <c r="W13" s="143">
        <v>42478</v>
      </c>
      <c r="X13" s="12">
        <v>267.85000000000002</v>
      </c>
      <c r="Y13" s="12">
        <v>273.37</v>
      </c>
      <c r="Z13" s="12">
        <v>267.04000000000002</v>
      </c>
      <c r="AA13" s="12">
        <v>272.92</v>
      </c>
      <c r="AB13" s="105">
        <v>1513100</v>
      </c>
      <c r="AC13" s="12">
        <v>272.92</v>
      </c>
      <c r="AD13" s="2">
        <f t="shared" si="0"/>
        <v>6.3299999999999841</v>
      </c>
      <c r="AE13" s="148">
        <f t="shared" si="1"/>
        <v>1.646182495344517E-2</v>
      </c>
    </row>
    <row r="14" spans="1:40" x14ac:dyDescent="0.25">
      <c r="B14" s="84"/>
      <c r="C14" s="4"/>
      <c r="D14" s="3"/>
      <c r="E14" s="3"/>
      <c r="F14" s="3"/>
      <c r="G14" s="84"/>
      <c r="H14" s="4"/>
      <c r="I14" s="4"/>
      <c r="J14" s="4"/>
      <c r="K14" s="3"/>
      <c r="L14" s="4"/>
      <c r="W14" s="143">
        <v>42475</v>
      </c>
      <c r="X14" s="12">
        <v>270.56</v>
      </c>
      <c r="Y14" s="12">
        <v>271.07</v>
      </c>
      <c r="Z14" s="12">
        <v>265.31</v>
      </c>
      <c r="AA14" s="12">
        <v>268.5</v>
      </c>
      <c r="AB14" s="105">
        <v>1683900</v>
      </c>
      <c r="AC14" s="12">
        <v>268.5</v>
      </c>
      <c r="AD14" s="2">
        <f t="shared" si="0"/>
        <v>5.7599999999999909</v>
      </c>
      <c r="AE14" s="148">
        <f t="shared" si="1"/>
        <v>-7.6138379657008093E-3</v>
      </c>
    </row>
    <row r="15" spans="1:40" x14ac:dyDescent="0.25">
      <c r="B15" s="4"/>
      <c r="C15" s="4"/>
      <c r="D15" s="3"/>
      <c r="E15" s="3"/>
      <c r="F15" s="3"/>
      <c r="G15" s="84"/>
      <c r="H15" s="4"/>
      <c r="I15" s="4"/>
      <c r="J15" s="4"/>
      <c r="K15" s="3"/>
      <c r="L15" s="4"/>
      <c r="W15" s="143">
        <v>42474</v>
      </c>
      <c r="X15" s="12">
        <v>270.70999999999998</v>
      </c>
      <c r="Y15" s="12">
        <v>272</v>
      </c>
      <c r="Z15" s="12">
        <v>269.07</v>
      </c>
      <c r="AA15" s="12">
        <v>270.56</v>
      </c>
      <c r="AB15" s="105">
        <v>905400</v>
      </c>
      <c r="AC15" s="12">
        <v>270.56</v>
      </c>
      <c r="AD15" s="2">
        <f t="shared" si="0"/>
        <v>2.9300000000000068</v>
      </c>
      <c r="AE15" s="148">
        <f t="shared" si="1"/>
        <v>-4.305744673021028E-3</v>
      </c>
    </row>
    <row r="16" spans="1:40" x14ac:dyDescent="0.25">
      <c r="G16" s="1"/>
      <c r="W16" s="143">
        <v>42473</v>
      </c>
      <c r="X16" s="12">
        <v>269.22000000000003</v>
      </c>
      <c r="Y16" s="12">
        <v>272.77</v>
      </c>
      <c r="Z16" s="12">
        <v>267.35000000000002</v>
      </c>
      <c r="AA16" s="12">
        <v>271.73</v>
      </c>
      <c r="AB16" s="105">
        <v>1382200</v>
      </c>
      <c r="AC16" s="12">
        <v>271.73</v>
      </c>
      <c r="AD16" s="2">
        <f t="shared" si="0"/>
        <v>5.4199999999999591</v>
      </c>
      <c r="AE16" s="148">
        <f t="shared" si="1"/>
        <v>1.5395538283322852E-2</v>
      </c>
    </row>
    <row r="17" spans="1:31" x14ac:dyDescent="0.25">
      <c r="G17" s="1"/>
      <c r="W17" s="143">
        <v>42472</v>
      </c>
      <c r="X17" s="12">
        <v>265</v>
      </c>
      <c r="Y17" s="12">
        <v>268.68</v>
      </c>
      <c r="Z17" s="12">
        <v>262.27</v>
      </c>
      <c r="AA17" s="12">
        <v>267.61</v>
      </c>
      <c r="AB17" s="105">
        <v>1441400</v>
      </c>
      <c r="AC17" s="12">
        <v>267.61</v>
      </c>
      <c r="AD17" s="2">
        <f t="shared" si="0"/>
        <v>6.410000000000025</v>
      </c>
      <c r="AE17" s="148">
        <f t="shared" si="1"/>
        <v>9.1255326369772405E-3</v>
      </c>
    </row>
    <row r="18" spans="1:31" x14ac:dyDescent="0.25">
      <c r="A18" s="35" t="s">
        <v>81</v>
      </c>
      <c r="B18" s="16"/>
      <c r="C18" s="16">
        <f>SUM(C2:C14)</f>
        <v>15</v>
      </c>
      <c r="D18" s="16"/>
      <c r="E18" s="16"/>
      <c r="F18" s="21">
        <f t="shared" ref="F18:M18" si="2">SUM(F2:F14)</f>
        <v>3683</v>
      </c>
      <c r="G18" s="16"/>
      <c r="H18" s="16">
        <f t="shared" si="2"/>
        <v>15</v>
      </c>
      <c r="I18" s="16"/>
      <c r="J18" s="16"/>
      <c r="K18" s="16">
        <f t="shared" si="2"/>
        <v>3968.71</v>
      </c>
      <c r="L18" s="16">
        <f t="shared" si="2"/>
        <v>0</v>
      </c>
      <c r="M18" s="16">
        <f t="shared" si="2"/>
        <v>0</v>
      </c>
      <c r="W18" s="143">
        <v>42471</v>
      </c>
      <c r="X18" s="12">
        <v>271.57</v>
      </c>
      <c r="Y18" s="12">
        <v>272.98</v>
      </c>
      <c r="Z18" s="12">
        <v>264.20999999999998</v>
      </c>
      <c r="AA18" s="12">
        <v>265.19</v>
      </c>
      <c r="AB18" s="105">
        <v>1885000</v>
      </c>
      <c r="AC18" s="12">
        <v>265.19</v>
      </c>
      <c r="AD18" s="2">
        <f t="shared" si="0"/>
        <v>8.7700000000000387</v>
      </c>
      <c r="AE18" s="148">
        <f t="shared" si="1"/>
        <v>-2.0824871690728441E-2</v>
      </c>
    </row>
    <row r="19" spans="1:31" x14ac:dyDescent="0.25">
      <c r="N19" s="2"/>
      <c r="W19" s="143">
        <v>42468</v>
      </c>
      <c r="X19" s="12">
        <v>275</v>
      </c>
      <c r="Y19" s="12">
        <v>275.16000000000003</v>
      </c>
      <c r="Z19" s="12">
        <v>267.33</v>
      </c>
      <c r="AA19" s="12">
        <v>270.83</v>
      </c>
      <c r="AB19" s="105">
        <v>2132300</v>
      </c>
      <c r="AC19" s="12">
        <v>270.83</v>
      </c>
      <c r="AD19" s="2">
        <f t="shared" si="0"/>
        <v>7.8300000000000409</v>
      </c>
      <c r="AE19" s="148">
        <f t="shared" si="1"/>
        <v>-8.0940521535307619E-3</v>
      </c>
    </row>
    <row r="20" spans="1:31" x14ac:dyDescent="0.25">
      <c r="B20" s="209" t="s">
        <v>116</v>
      </c>
      <c r="C20" s="209" t="s">
        <v>159</v>
      </c>
      <c r="D20" s="210" t="s">
        <v>158</v>
      </c>
      <c r="E20" s="212" t="s">
        <v>160</v>
      </c>
      <c r="F20" s="213" t="s">
        <v>65</v>
      </c>
      <c r="G20" s="250" t="s">
        <v>164</v>
      </c>
      <c r="H20" s="213" t="s">
        <v>90</v>
      </c>
      <c r="I20" s="213" t="s">
        <v>170</v>
      </c>
      <c r="W20" s="143">
        <v>42467</v>
      </c>
      <c r="X20" s="12">
        <v>278.02999999999997</v>
      </c>
      <c r="Y20" s="12">
        <v>280.7</v>
      </c>
      <c r="Z20" s="12">
        <v>271.14999999999998</v>
      </c>
      <c r="AA20" s="12">
        <v>273.04000000000002</v>
      </c>
      <c r="AB20" s="105">
        <v>1968100</v>
      </c>
      <c r="AC20" s="12">
        <v>273.04000000000002</v>
      </c>
      <c r="AD20" s="2">
        <f t="shared" si="0"/>
        <v>9.5500000000000114</v>
      </c>
      <c r="AE20" s="148">
        <f t="shared" si="1"/>
        <v>-2.3357298708731156E-2</v>
      </c>
    </row>
    <row r="21" spans="1:31" x14ac:dyDescent="0.25">
      <c r="B21" s="211">
        <v>42408</v>
      </c>
      <c r="C21" s="12">
        <v>5</v>
      </c>
      <c r="D21" s="43">
        <v>251.5</v>
      </c>
      <c r="E21" s="43">
        <v>256.52</v>
      </c>
      <c r="F21" s="43">
        <f>C21*(E21-D21)</f>
        <v>25.099999999999909</v>
      </c>
      <c r="G21" s="43">
        <f>D21*C21</f>
        <v>1257.5</v>
      </c>
      <c r="H21" s="257">
        <f>(E21-D21)/D21</f>
        <v>1.9960238568588397E-2</v>
      </c>
      <c r="I21" s="257"/>
      <c r="W21" s="143">
        <v>42466</v>
      </c>
      <c r="X21" s="12">
        <v>266.33</v>
      </c>
      <c r="Y21" s="12">
        <v>280.58</v>
      </c>
      <c r="Z21" s="12">
        <v>266.17</v>
      </c>
      <c r="AA21" s="12">
        <v>279.57</v>
      </c>
      <c r="AB21" s="105">
        <v>2960600</v>
      </c>
      <c r="AC21" s="12">
        <v>279.57</v>
      </c>
      <c r="AD21" s="2">
        <f t="shared" si="0"/>
        <v>14.409999999999968</v>
      </c>
      <c r="AE21" s="148">
        <f t="shared" si="1"/>
        <v>5.2518635644906109E-2</v>
      </c>
    </row>
    <row r="22" spans="1:31" x14ac:dyDescent="0.25">
      <c r="B22" s="211">
        <v>42422</v>
      </c>
      <c r="C22" s="12">
        <v>5</v>
      </c>
      <c r="D22" s="43">
        <v>251.5</v>
      </c>
      <c r="E22" s="43">
        <v>265.83</v>
      </c>
      <c r="F22" s="43">
        <f t="shared" ref="F22:F23" si="3">C22*(E22-D22)</f>
        <v>71.64999999999992</v>
      </c>
      <c r="G22" s="43">
        <f t="shared" ref="G22:G23" si="4">D22*C22</f>
        <v>1257.5</v>
      </c>
      <c r="H22" s="257">
        <f t="shared" ref="H22:H23" si="5">(E22-D22)/D22</f>
        <v>5.6978131212723597E-2</v>
      </c>
      <c r="I22" s="257"/>
      <c r="W22" s="143">
        <v>42465</v>
      </c>
      <c r="X22" s="12">
        <v>262.27999999999997</v>
      </c>
      <c r="Y22" s="12">
        <v>267.75</v>
      </c>
      <c r="Z22" s="12">
        <v>262.14999999999998</v>
      </c>
      <c r="AA22" s="12">
        <v>265.62</v>
      </c>
      <c r="AB22" s="105">
        <v>1698900</v>
      </c>
      <c r="AC22" s="12">
        <v>265.62</v>
      </c>
      <c r="AD22" s="2">
        <f t="shared" si="0"/>
        <v>5.6000000000000227</v>
      </c>
      <c r="AE22" s="148">
        <f t="shared" si="1"/>
        <v>6.0982538540206299E-3</v>
      </c>
    </row>
    <row r="23" spans="1:31" x14ac:dyDescent="0.25">
      <c r="B23" s="211">
        <v>42431</v>
      </c>
      <c r="C23" s="12">
        <v>5</v>
      </c>
      <c r="D23" s="43">
        <v>251.5</v>
      </c>
      <c r="E23" s="43">
        <v>273.66000000000003</v>
      </c>
      <c r="F23" s="43">
        <f t="shared" si="3"/>
        <v>110.80000000000013</v>
      </c>
      <c r="G23" s="43">
        <f t="shared" si="4"/>
        <v>1257.5</v>
      </c>
      <c r="H23" s="257">
        <f t="shared" si="5"/>
        <v>8.8111332007952389E-2</v>
      </c>
      <c r="I23" s="257"/>
      <c r="W23" s="143">
        <v>42464</v>
      </c>
      <c r="X23" s="12">
        <v>260.56</v>
      </c>
      <c r="Y23" s="12">
        <v>266</v>
      </c>
      <c r="Z23" s="12">
        <v>260.04000000000002</v>
      </c>
      <c r="AA23" s="12">
        <v>264.01</v>
      </c>
      <c r="AB23" s="105">
        <v>2411500</v>
      </c>
      <c r="AC23" s="12">
        <v>264.01</v>
      </c>
      <c r="AD23" s="2">
        <f t="shared" si="0"/>
        <v>5.9599999999999795</v>
      </c>
      <c r="AE23" s="148">
        <f t="shared" si="1"/>
        <v>1.331849236201732E-2</v>
      </c>
    </row>
    <row r="24" spans="1:31" x14ac:dyDescent="0.25">
      <c r="B24" s="211">
        <v>42433</v>
      </c>
      <c r="C24" s="12">
        <v>5</v>
      </c>
      <c r="D24" s="43">
        <v>251.5</v>
      </c>
      <c r="E24" s="43">
        <v>263.94</v>
      </c>
      <c r="F24" s="43">
        <f t="shared" ref="F24:F31" si="6">C24*(E24-D24)</f>
        <v>62.199999999999989</v>
      </c>
      <c r="G24" s="43">
        <f t="shared" ref="G24:G32" si="7">D24*C24</f>
        <v>1257.5</v>
      </c>
      <c r="H24" s="257">
        <f t="shared" ref="H24:H31" si="8">(E24-D24)/D24</f>
        <v>4.9463220675944324E-2</v>
      </c>
      <c r="I24" s="257"/>
      <c r="W24" s="143">
        <v>42461</v>
      </c>
      <c r="X24" s="12">
        <v>258.83</v>
      </c>
      <c r="Y24" s="12">
        <v>261.95999999999998</v>
      </c>
      <c r="Z24" s="12">
        <v>257.5</v>
      </c>
      <c r="AA24" s="12">
        <v>260.54000000000002</v>
      </c>
      <c r="AB24" s="105">
        <v>2154000</v>
      </c>
      <c r="AC24" s="12">
        <v>260.54000000000002</v>
      </c>
      <c r="AD24" s="2">
        <f t="shared" si="0"/>
        <v>4.4599999999999795</v>
      </c>
      <c r="AE24" s="148">
        <f t="shared" si="1"/>
        <v>8.4511370620776738E-4</v>
      </c>
    </row>
    <row r="25" spans="1:31" x14ac:dyDescent="0.25">
      <c r="B25" s="211">
        <v>42439</v>
      </c>
      <c r="C25" s="12">
        <v>5</v>
      </c>
      <c r="D25" s="43">
        <v>251.5</v>
      </c>
      <c r="E25" s="43">
        <v>251.97</v>
      </c>
      <c r="F25" s="43">
        <f t="shared" si="6"/>
        <v>2.3499999999999943</v>
      </c>
      <c r="G25" s="43">
        <f t="shared" si="7"/>
        <v>1257.5</v>
      </c>
      <c r="H25" s="258">
        <f t="shared" si="8"/>
        <v>1.8687872763419437E-3</v>
      </c>
      <c r="I25" s="258"/>
      <c r="W25" s="143">
        <v>42460</v>
      </c>
      <c r="X25" s="12">
        <v>255.07</v>
      </c>
      <c r="Y25" s="12">
        <v>261.39999999999998</v>
      </c>
      <c r="Z25" s="12">
        <v>254.19</v>
      </c>
      <c r="AA25" s="12">
        <v>260.32</v>
      </c>
      <c r="AB25" s="105">
        <v>1542000</v>
      </c>
      <c r="AC25" s="12">
        <v>260.32</v>
      </c>
      <c r="AD25" s="2">
        <f t="shared" si="0"/>
        <v>7.2099999999999795</v>
      </c>
      <c r="AE25" s="148">
        <f t="shared" si="1"/>
        <v>2.4156109843417983E-2</v>
      </c>
    </row>
    <row r="26" spans="1:31" x14ac:dyDescent="0.25">
      <c r="B26" s="211">
        <v>42444</v>
      </c>
      <c r="C26" s="12">
        <v>5</v>
      </c>
      <c r="D26" s="43">
        <v>251.5</v>
      </c>
      <c r="E26" s="43">
        <v>250.33</v>
      </c>
      <c r="F26" s="43">
        <f t="shared" si="6"/>
        <v>-5.8499999999999375</v>
      </c>
      <c r="G26" s="43">
        <f t="shared" si="7"/>
        <v>1257.5</v>
      </c>
      <c r="H26" s="258">
        <f t="shared" si="8"/>
        <v>-4.6520874751490556E-3</v>
      </c>
      <c r="I26" s="258"/>
      <c r="W26" s="143">
        <v>42459</v>
      </c>
      <c r="X26" s="12">
        <v>256.04000000000002</v>
      </c>
      <c r="Y26" s="12">
        <v>257.92</v>
      </c>
      <c r="Z26" s="12">
        <v>252.63</v>
      </c>
      <c r="AA26" s="12">
        <v>254.18</v>
      </c>
      <c r="AB26" s="105">
        <v>1161600</v>
      </c>
      <c r="AC26" s="12">
        <v>254.18</v>
      </c>
      <c r="AD26" s="2">
        <f t="shared" si="0"/>
        <v>5.2900000000000205</v>
      </c>
      <c r="AE26" s="148">
        <f t="shared" si="1"/>
        <v>-1.9632479974870387E-3</v>
      </c>
    </row>
    <row r="27" spans="1:31" x14ac:dyDescent="0.25">
      <c r="B27" s="211">
        <v>42446</v>
      </c>
      <c r="C27" s="12">
        <v>15</v>
      </c>
      <c r="D27" s="43">
        <v>245.5333</v>
      </c>
      <c r="E27" s="43">
        <v>246.31</v>
      </c>
      <c r="F27" s="43">
        <f t="shared" si="6"/>
        <v>11.650500000000079</v>
      </c>
      <c r="G27" s="43">
        <f t="shared" si="7"/>
        <v>3682.9994999999999</v>
      </c>
      <c r="H27" s="258">
        <f t="shared" si="8"/>
        <v>3.1633183767741701E-3</v>
      </c>
      <c r="I27" s="258"/>
      <c r="W27" s="143">
        <v>42458</v>
      </c>
      <c r="X27" s="12">
        <v>251.68</v>
      </c>
      <c r="Y27" s="12">
        <v>254.97</v>
      </c>
      <c r="Z27" s="12">
        <v>246.74</v>
      </c>
      <c r="AA27" s="12">
        <v>254.68</v>
      </c>
      <c r="AB27" s="105">
        <v>1266500</v>
      </c>
      <c r="AC27" s="12">
        <v>254.68</v>
      </c>
      <c r="AD27" s="2">
        <f t="shared" si="0"/>
        <v>8.2299999999999898</v>
      </c>
      <c r="AE27" s="148">
        <f t="shared" si="1"/>
        <v>1.1598347632665984E-2</v>
      </c>
    </row>
    <row r="28" spans="1:31" x14ac:dyDescent="0.25">
      <c r="B28" s="211">
        <v>42447</v>
      </c>
      <c r="C28" s="12">
        <v>10</v>
      </c>
      <c r="D28" s="43">
        <v>243.50800000000001</v>
      </c>
      <c r="E28" s="43">
        <v>250.78</v>
      </c>
      <c r="F28" s="43">
        <f t="shared" si="6"/>
        <v>72.719999999999914</v>
      </c>
      <c r="G28" s="43">
        <f t="shared" si="7"/>
        <v>2435.08</v>
      </c>
      <c r="H28" s="258">
        <f t="shared" si="8"/>
        <v>2.9863495244509385E-2</v>
      </c>
      <c r="I28" s="258" t="s">
        <v>233</v>
      </c>
      <c r="W28" s="143">
        <v>42457</v>
      </c>
      <c r="X28" s="12">
        <v>255.05</v>
      </c>
      <c r="Y28" s="12">
        <v>256.70999999999998</v>
      </c>
      <c r="Z28" s="12">
        <v>251.45</v>
      </c>
      <c r="AA28" s="12">
        <v>251.76</v>
      </c>
      <c r="AB28" s="105">
        <v>1017400</v>
      </c>
      <c r="AC28" s="12">
        <v>251.76</v>
      </c>
      <c r="AD28" s="2">
        <f t="shared" si="0"/>
        <v>5.2599999999999909</v>
      </c>
      <c r="AE28" s="148">
        <f t="shared" si="1"/>
        <v>-1.1504181554046089E-2</v>
      </c>
    </row>
    <row r="29" spans="1:31" x14ac:dyDescent="0.25">
      <c r="B29" s="211">
        <v>42458</v>
      </c>
      <c r="C29" s="12">
        <v>10</v>
      </c>
      <c r="D29" s="43">
        <v>243.50800000000001</v>
      </c>
      <c r="E29" s="43">
        <v>254.68</v>
      </c>
      <c r="F29" s="43">
        <f t="shared" si="6"/>
        <v>111.71999999999997</v>
      </c>
      <c r="G29" s="43">
        <f t="shared" si="7"/>
        <v>2435.08</v>
      </c>
      <c r="H29" s="258">
        <f t="shared" si="8"/>
        <v>4.587939615946908E-2</v>
      </c>
      <c r="I29" s="258"/>
      <c r="W29" s="143">
        <v>42453</v>
      </c>
      <c r="X29" s="12">
        <v>253.79</v>
      </c>
      <c r="Y29" s="12">
        <v>257.54000000000002</v>
      </c>
      <c r="Z29" s="12">
        <v>251.13</v>
      </c>
      <c r="AA29" s="12">
        <v>254.69</v>
      </c>
      <c r="AB29" s="105">
        <v>1056700</v>
      </c>
      <c r="AC29" s="12">
        <v>254.69</v>
      </c>
      <c r="AD29" s="2">
        <f t="shared" si="0"/>
        <v>6.410000000000025</v>
      </c>
      <c r="AE29" s="148">
        <f t="shared" si="1"/>
        <v>-2.1548346654129968E-3</v>
      </c>
    </row>
    <row r="30" spans="1:31" x14ac:dyDescent="0.25">
      <c r="B30" s="211">
        <v>42460</v>
      </c>
      <c r="C30" s="12">
        <v>5</v>
      </c>
      <c r="D30" s="43">
        <v>225.80199999999999</v>
      </c>
      <c r="E30" s="43">
        <v>260.32</v>
      </c>
      <c r="F30" s="43">
        <f t="shared" si="6"/>
        <v>172.59</v>
      </c>
      <c r="G30" s="43">
        <f t="shared" si="7"/>
        <v>1129.01</v>
      </c>
      <c r="H30" s="258">
        <f t="shared" si="8"/>
        <v>0.15286844226357607</v>
      </c>
      <c r="I30" s="258"/>
      <c r="W30" s="143">
        <v>42452</v>
      </c>
      <c r="X30" s="12">
        <v>257</v>
      </c>
      <c r="Y30" s="12">
        <v>258.35000000000002</v>
      </c>
      <c r="Z30" s="12">
        <v>253.59</v>
      </c>
      <c r="AA30" s="12">
        <v>255.24</v>
      </c>
      <c r="AB30" s="105">
        <v>1518500</v>
      </c>
      <c r="AC30" s="12">
        <v>255.24</v>
      </c>
      <c r="AD30" s="2">
        <f t="shared" si="0"/>
        <v>4.7600000000000193</v>
      </c>
      <c r="AE30" s="148">
        <f t="shared" si="1"/>
        <v>-1.6112867165214761E-2</v>
      </c>
    </row>
    <row r="31" spans="1:31" x14ac:dyDescent="0.25">
      <c r="B31" s="211">
        <v>42469</v>
      </c>
      <c r="C31" s="12">
        <v>5</v>
      </c>
      <c r="D31" s="43">
        <v>225.80199999999999</v>
      </c>
      <c r="E31" s="43">
        <v>270.83</v>
      </c>
      <c r="F31" s="43">
        <f t="shared" si="6"/>
        <v>225.13999999999996</v>
      </c>
      <c r="G31" s="43">
        <f t="shared" si="7"/>
        <v>1129.01</v>
      </c>
      <c r="H31" s="258">
        <f t="shared" si="8"/>
        <v>0.1994136455832986</v>
      </c>
      <c r="I31" s="258"/>
      <c r="W31" s="143">
        <v>42451</v>
      </c>
      <c r="X31" s="12">
        <v>252.7</v>
      </c>
      <c r="Y31" s="12">
        <v>261.38</v>
      </c>
      <c r="Z31" s="12">
        <v>252.2</v>
      </c>
      <c r="AA31" s="12">
        <v>259.42</v>
      </c>
      <c r="AB31" s="105">
        <v>1544000</v>
      </c>
      <c r="AC31" s="12">
        <v>259.42</v>
      </c>
      <c r="AD31" s="2">
        <f t="shared" si="0"/>
        <v>9.1800000000000068</v>
      </c>
      <c r="AE31" s="148">
        <f t="shared" si="1"/>
        <v>1.3161491896114041E-2</v>
      </c>
    </row>
    <row r="32" spans="1:31" x14ac:dyDescent="0.25">
      <c r="B32" s="211">
        <v>42482</v>
      </c>
      <c r="C32" s="12">
        <v>0</v>
      </c>
      <c r="D32" s="43">
        <v>0</v>
      </c>
      <c r="E32" s="43">
        <v>0</v>
      </c>
      <c r="F32" s="43">
        <v>285.70999999999998</v>
      </c>
      <c r="G32" s="43">
        <f t="shared" si="7"/>
        <v>0</v>
      </c>
      <c r="H32" s="258"/>
      <c r="I32" s="258"/>
      <c r="W32" s="143">
        <v>42450</v>
      </c>
      <c r="X32" s="12">
        <v>249.52</v>
      </c>
      <c r="Y32" s="12">
        <v>257.41000000000003</v>
      </c>
      <c r="Z32" s="12">
        <v>247.01</v>
      </c>
      <c r="AA32" s="12">
        <v>256.05</v>
      </c>
      <c r="AB32" s="105">
        <v>1451300</v>
      </c>
      <c r="AC32" s="12">
        <v>256.05</v>
      </c>
      <c r="AD32" s="2">
        <f t="shared" si="0"/>
        <v>10.400000000000034</v>
      </c>
      <c r="AE32" s="148">
        <f t="shared" si="1"/>
        <v>2.1014434962915773E-2</v>
      </c>
    </row>
    <row r="33" spans="1:31" x14ac:dyDescent="0.25">
      <c r="B33" s="12"/>
      <c r="C33" s="12"/>
      <c r="D33" s="43"/>
      <c r="E33" s="43"/>
      <c r="F33" s="43"/>
      <c r="G33" s="43"/>
      <c r="H33" s="258"/>
      <c r="I33" s="258"/>
      <c r="W33" s="143">
        <v>42447</v>
      </c>
      <c r="X33" s="12">
        <v>247.83</v>
      </c>
      <c r="Y33" s="12">
        <v>251.16</v>
      </c>
      <c r="Z33" s="12">
        <v>243.21</v>
      </c>
      <c r="AA33" s="12">
        <v>250.78</v>
      </c>
      <c r="AB33" s="105">
        <v>3341600</v>
      </c>
      <c r="AC33" s="12">
        <v>250.78</v>
      </c>
      <c r="AD33" s="2">
        <f t="shared" si="0"/>
        <v>7.9499999999999886</v>
      </c>
      <c r="AE33" s="148">
        <f t="shared" si="1"/>
        <v>1.8147862449758412E-2</v>
      </c>
    </row>
    <row r="34" spans="1:31" x14ac:dyDescent="0.25">
      <c r="B34" s="12"/>
      <c r="C34" s="12"/>
      <c r="D34" s="43"/>
      <c r="E34" s="43"/>
      <c r="F34" s="43"/>
      <c r="G34" s="43"/>
      <c r="H34" s="258"/>
      <c r="I34" s="258"/>
      <c r="W34" s="143">
        <v>42446</v>
      </c>
      <c r="X34" s="12">
        <v>250</v>
      </c>
      <c r="Y34" s="12">
        <v>250.03</v>
      </c>
      <c r="Z34" s="12">
        <v>242.25</v>
      </c>
      <c r="AA34" s="12">
        <v>246.31</v>
      </c>
      <c r="AB34" s="105">
        <v>1892100</v>
      </c>
      <c r="AC34" s="12">
        <v>246.31</v>
      </c>
      <c r="AD34" s="2">
        <f t="shared" si="0"/>
        <v>7.7800000000000011</v>
      </c>
      <c r="AE34" s="148">
        <f t="shared" si="1"/>
        <v>-1.8059320682506819E-2</v>
      </c>
    </row>
    <row r="35" spans="1:31" x14ac:dyDescent="0.25">
      <c r="B35" s="12"/>
      <c r="C35" s="12"/>
      <c r="D35" s="43"/>
      <c r="E35" s="43"/>
      <c r="F35" s="43"/>
      <c r="G35" s="43"/>
      <c r="H35" s="258"/>
      <c r="I35" s="258"/>
      <c r="W35" s="143">
        <v>42445</v>
      </c>
      <c r="X35" s="12">
        <v>250.42</v>
      </c>
      <c r="Y35" s="12">
        <v>256.19</v>
      </c>
      <c r="Z35" s="12">
        <v>247.61</v>
      </c>
      <c r="AA35" s="12">
        <v>250.84</v>
      </c>
      <c r="AB35" s="105">
        <v>1734900</v>
      </c>
      <c r="AC35" s="12">
        <v>250.84</v>
      </c>
      <c r="AD35" s="2">
        <f t="shared" si="0"/>
        <v>8.5799999999999841</v>
      </c>
      <c r="AE35" s="148">
        <f t="shared" si="1"/>
        <v>2.0373107498101728E-3</v>
      </c>
    </row>
    <row r="36" spans="1:31" x14ac:dyDescent="0.25">
      <c r="W36" s="143">
        <v>42444</v>
      </c>
      <c r="X36" s="12">
        <v>257.47000000000003</v>
      </c>
      <c r="Y36" s="12">
        <v>257.92</v>
      </c>
      <c r="Z36" s="12">
        <v>248.54</v>
      </c>
      <c r="AA36" s="12">
        <v>250.33</v>
      </c>
      <c r="AB36" s="105">
        <v>1944300</v>
      </c>
      <c r="AC36" s="12">
        <v>250.33</v>
      </c>
      <c r="AD36" s="2">
        <f t="shared" si="0"/>
        <v>9.3800000000000239</v>
      </c>
      <c r="AE36" s="148">
        <f t="shared" si="1"/>
        <v>-2.8862939830080925E-2</v>
      </c>
    </row>
    <row r="37" spans="1:31" x14ac:dyDescent="0.25">
      <c r="W37" s="143">
        <v>42443</v>
      </c>
      <c r="X37" s="12">
        <v>258.91000000000003</v>
      </c>
      <c r="Y37" s="12">
        <v>259.89</v>
      </c>
      <c r="Z37" s="12">
        <v>256.89999999999998</v>
      </c>
      <c r="AA37" s="12">
        <v>257.77</v>
      </c>
      <c r="AB37" s="105">
        <v>1241700</v>
      </c>
      <c r="AC37" s="12">
        <v>257.77</v>
      </c>
      <c r="AD37" s="2">
        <f t="shared" si="0"/>
        <v>2.9900000000000091</v>
      </c>
      <c r="AE37" s="148">
        <f t="shared" si="1"/>
        <v>-7.5845075845076826E-3</v>
      </c>
    </row>
    <row r="38" spans="1:31" x14ac:dyDescent="0.25">
      <c r="W38" s="143">
        <v>42440</v>
      </c>
      <c r="X38" s="12">
        <v>255.98</v>
      </c>
      <c r="Y38" s="12">
        <v>260.04000000000002</v>
      </c>
      <c r="Z38" s="12">
        <v>255.1</v>
      </c>
      <c r="AA38" s="12">
        <v>259.74</v>
      </c>
      <c r="AB38" s="105">
        <v>1749900</v>
      </c>
      <c r="AC38" s="12">
        <v>259.74</v>
      </c>
      <c r="AD38" s="2">
        <f t="shared" si="0"/>
        <v>4.9400000000000261</v>
      </c>
      <c r="AE38" s="148">
        <f t="shared" si="1"/>
        <v>3.0837004405286361E-2</v>
      </c>
    </row>
    <row r="39" spans="1:31" x14ac:dyDescent="0.25">
      <c r="A39" s="293"/>
      <c r="B39" s="293"/>
      <c r="C39" s="293"/>
      <c r="D39" s="294"/>
      <c r="E39" s="294"/>
      <c r="F39" s="294"/>
      <c r="G39" s="293"/>
      <c r="H39" s="293"/>
      <c r="I39" s="293"/>
      <c r="J39" s="293"/>
      <c r="K39" s="295" t="s">
        <v>135</v>
      </c>
      <c r="L39" s="293"/>
      <c r="M39" s="294">
        <f>K57+M57-F57</f>
        <v>1373.6500000000087</v>
      </c>
      <c r="W39" s="143">
        <v>42439</v>
      </c>
      <c r="X39" s="12">
        <v>257</v>
      </c>
      <c r="Y39" s="12">
        <v>260.57</v>
      </c>
      <c r="Z39" s="12">
        <v>251</v>
      </c>
      <c r="AA39" s="12">
        <v>251.97</v>
      </c>
      <c r="AB39" s="105">
        <v>1962100</v>
      </c>
      <c r="AC39" s="12">
        <v>251.97</v>
      </c>
      <c r="AD39" s="2">
        <f t="shared" si="0"/>
        <v>9.5699999999999932</v>
      </c>
      <c r="AE39" s="148">
        <f t="shared" si="1"/>
        <v>-1.4433231635766264E-2</v>
      </c>
    </row>
    <row r="40" spans="1:31" x14ac:dyDescent="0.25">
      <c r="A40" s="295" t="s">
        <v>1</v>
      </c>
      <c r="B40" s="295" t="s">
        <v>2</v>
      </c>
      <c r="C40" s="295" t="s">
        <v>4</v>
      </c>
      <c r="D40" s="296" t="s">
        <v>5</v>
      </c>
      <c r="E40" s="296" t="s">
        <v>96</v>
      </c>
      <c r="F40" s="296" t="s">
        <v>60</v>
      </c>
      <c r="G40" s="295" t="s">
        <v>3</v>
      </c>
      <c r="H40" s="295" t="s">
        <v>6</v>
      </c>
      <c r="I40" s="295" t="s">
        <v>7</v>
      </c>
      <c r="J40" s="295" t="s">
        <v>97</v>
      </c>
      <c r="K40" s="296" t="s">
        <v>61</v>
      </c>
      <c r="L40" s="295" t="s">
        <v>77</v>
      </c>
      <c r="M40" s="295" t="s">
        <v>38</v>
      </c>
      <c r="W40" s="143">
        <v>42438</v>
      </c>
      <c r="X40" s="12">
        <v>261.26</v>
      </c>
      <c r="Y40" s="12">
        <v>263.27999999999997</v>
      </c>
      <c r="Z40" s="12">
        <v>252.38</v>
      </c>
      <c r="AA40" s="12">
        <v>255.66</v>
      </c>
      <c r="AB40" s="105">
        <v>1888300</v>
      </c>
      <c r="AC40" s="12">
        <v>255.66</v>
      </c>
      <c r="AD40" s="2">
        <f t="shared" si="0"/>
        <v>10.899999999999977</v>
      </c>
      <c r="AE40" s="148">
        <f t="shared" si="1"/>
        <v>-2.1509491733006647E-2</v>
      </c>
    </row>
    <row r="41" spans="1:31" x14ac:dyDescent="0.25">
      <c r="A41" s="297" t="s">
        <v>62</v>
      </c>
      <c r="B41" s="298">
        <v>42222</v>
      </c>
      <c r="C41" s="293">
        <v>5</v>
      </c>
      <c r="D41" s="294">
        <v>320</v>
      </c>
      <c r="E41" s="294">
        <v>0</v>
      </c>
      <c r="F41" s="294">
        <f>C41*D41 + E41</f>
        <v>1600</v>
      </c>
      <c r="G41" s="298">
        <v>42257</v>
      </c>
      <c r="H41" s="299">
        <v>5</v>
      </c>
      <c r="I41" s="294">
        <v>303.60000000000002</v>
      </c>
      <c r="J41" s="294">
        <v>0.03</v>
      </c>
      <c r="K41" s="294">
        <f t="shared" ref="K41:K48" si="9">H41*I41-J41</f>
        <v>1517.97</v>
      </c>
      <c r="L41" s="293" t="s">
        <v>80</v>
      </c>
      <c r="M41" s="293"/>
      <c r="W41" s="143">
        <v>42437</v>
      </c>
      <c r="X41" s="12">
        <v>267.24</v>
      </c>
      <c r="Y41" s="12">
        <v>269.02</v>
      </c>
      <c r="Z41" s="12">
        <v>260.77999999999997</v>
      </c>
      <c r="AA41" s="12">
        <v>261.27999999999997</v>
      </c>
      <c r="AB41" s="105">
        <v>1492300</v>
      </c>
      <c r="AC41" s="12">
        <v>261.27999999999997</v>
      </c>
      <c r="AD41" s="2">
        <f t="shared" si="0"/>
        <v>8.2400000000000091</v>
      </c>
      <c r="AE41" s="148">
        <f t="shared" si="1"/>
        <v>-3.0572870287919329E-2</v>
      </c>
    </row>
    <row r="42" spans="1:31" ht="20.25" thickBot="1" x14ac:dyDescent="0.35">
      <c r="A42" s="300"/>
      <c r="B42" s="298">
        <v>42247</v>
      </c>
      <c r="C42" s="293">
        <v>5</v>
      </c>
      <c r="D42" s="294">
        <v>298.7</v>
      </c>
      <c r="E42" s="294">
        <v>0</v>
      </c>
      <c r="F42" s="294">
        <f>C42*D42 + E42</f>
        <v>1493.5</v>
      </c>
      <c r="G42" s="298">
        <v>42290</v>
      </c>
      <c r="H42" s="299">
        <v>5</v>
      </c>
      <c r="I42" s="294">
        <v>280.2</v>
      </c>
      <c r="J42" s="294">
        <v>0.03</v>
      </c>
      <c r="K42" s="294">
        <f t="shared" si="9"/>
        <v>1400.97</v>
      </c>
      <c r="L42" s="293"/>
      <c r="M42" s="293"/>
      <c r="O42" s="427" t="s">
        <v>78</v>
      </c>
      <c r="P42" s="427"/>
      <c r="T42" s="122" t="s">
        <v>115</v>
      </c>
      <c r="U42" s="11"/>
      <c r="W42" s="143">
        <v>42436</v>
      </c>
      <c r="X42" s="12">
        <v>262.14</v>
      </c>
      <c r="Y42" s="12">
        <v>272.44</v>
      </c>
      <c r="Z42" s="12">
        <v>261.2</v>
      </c>
      <c r="AA42" s="12">
        <v>269.52</v>
      </c>
      <c r="AB42" s="105">
        <v>1678700</v>
      </c>
      <c r="AC42" s="12">
        <v>269.52</v>
      </c>
      <c r="AD42" s="2">
        <f t="shared" si="0"/>
        <v>11.240000000000009</v>
      </c>
      <c r="AE42" s="148">
        <f t="shared" si="1"/>
        <v>2.1141168447374348E-2</v>
      </c>
    </row>
    <row r="43" spans="1:31" ht="15.75" thickTop="1" x14ac:dyDescent="0.25">
      <c r="A43" s="293"/>
      <c r="B43" s="298">
        <v>42271</v>
      </c>
      <c r="C43" s="293">
        <v>10</v>
      </c>
      <c r="D43" s="294">
        <v>297</v>
      </c>
      <c r="E43" s="294">
        <v>0</v>
      </c>
      <c r="F43" s="294">
        <f>C43*D43 + E43</f>
        <v>2970</v>
      </c>
      <c r="G43" s="298">
        <v>42303</v>
      </c>
      <c r="H43" s="299">
        <v>10</v>
      </c>
      <c r="I43" s="294">
        <v>290</v>
      </c>
      <c r="J43" s="294">
        <v>0.05</v>
      </c>
      <c r="K43" s="294">
        <f t="shared" si="9"/>
        <v>2899.95</v>
      </c>
      <c r="L43" s="293"/>
      <c r="M43" s="293"/>
      <c r="O43" s="93">
        <v>1.1000000000000001</v>
      </c>
      <c r="P43" s="93">
        <f>O43*$Q$4</f>
        <v>301.08100000000002</v>
      </c>
      <c r="Q43" s="2"/>
      <c r="T43" s="199" t="s">
        <v>100</v>
      </c>
      <c r="U43" s="199">
        <v>273.69</v>
      </c>
      <c r="W43" s="143">
        <v>42433</v>
      </c>
      <c r="X43" s="12">
        <v>269.64</v>
      </c>
      <c r="Y43" s="12">
        <v>269.68</v>
      </c>
      <c r="Z43" s="12">
        <v>263.13</v>
      </c>
      <c r="AA43" s="12">
        <v>263.94</v>
      </c>
      <c r="AB43" s="105">
        <v>1635400</v>
      </c>
      <c r="AC43" s="12">
        <v>263.94</v>
      </c>
      <c r="AD43" s="2">
        <f t="shared" si="0"/>
        <v>6.5500000000000114</v>
      </c>
      <c r="AE43" s="148">
        <f t="shared" si="1"/>
        <v>-1.7495533055390089E-2</v>
      </c>
    </row>
    <row r="44" spans="1:31" x14ac:dyDescent="0.25">
      <c r="A44" s="293"/>
      <c r="B44" s="298">
        <v>42285</v>
      </c>
      <c r="C44" s="293">
        <v>15</v>
      </c>
      <c r="D44" s="294">
        <v>283</v>
      </c>
      <c r="E44" s="294">
        <v>0</v>
      </c>
      <c r="F44" s="294">
        <f t="shared" ref="F44:F53" si="10">C44*D44 + E44</f>
        <v>4245</v>
      </c>
      <c r="G44" s="298">
        <v>42307</v>
      </c>
      <c r="H44" s="299">
        <v>10</v>
      </c>
      <c r="I44" s="294">
        <v>289.35000000000002</v>
      </c>
      <c r="J44" s="294">
        <v>7</v>
      </c>
      <c r="K44" s="294">
        <f t="shared" si="9"/>
        <v>2886.5</v>
      </c>
      <c r="L44" s="293"/>
      <c r="M44" s="293"/>
      <c r="O44" s="93">
        <v>1.0900000000000001</v>
      </c>
      <c r="P44" s="93">
        <f t="shared" ref="P44:P63" si="11">O44*$Q$4</f>
        <v>298.34390000000002</v>
      </c>
      <c r="Q44" s="2"/>
      <c r="T44" s="199" t="s">
        <v>101</v>
      </c>
      <c r="U44" s="199">
        <v>272.82</v>
      </c>
      <c r="W44" s="143">
        <v>42432</v>
      </c>
      <c r="X44" s="12">
        <v>272.22000000000003</v>
      </c>
      <c r="Y44" s="12">
        <v>272.82</v>
      </c>
      <c r="Z44" s="12">
        <v>266.14</v>
      </c>
      <c r="AA44" s="12">
        <v>268.64</v>
      </c>
      <c r="AB44" s="105">
        <v>1430900</v>
      </c>
      <c r="AC44" s="12">
        <v>268.64</v>
      </c>
      <c r="AD44" s="2">
        <f t="shared" si="0"/>
        <v>6.6800000000000068</v>
      </c>
      <c r="AE44" s="148">
        <f t="shared" si="1"/>
        <v>-1.8343930424614574E-2</v>
      </c>
    </row>
    <row r="45" spans="1:31" x14ac:dyDescent="0.25">
      <c r="A45" s="293"/>
      <c r="B45" s="404">
        <v>42286</v>
      </c>
      <c r="C45" s="293">
        <v>5</v>
      </c>
      <c r="D45" s="294">
        <v>278.5</v>
      </c>
      <c r="E45" s="294">
        <v>0</v>
      </c>
      <c r="F45" s="294">
        <f t="shared" si="10"/>
        <v>1392.5</v>
      </c>
      <c r="G45" s="298">
        <v>42313</v>
      </c>
      <c r="H45" s="299">
        <v>10</v>
      </c>
      <c r="I45" s="294">
        <v>300</v>
      </c>
      <c r="J45" s="294">
        <v>0.06</v>
      </c>
      <c r="K45" s="294">
        <f t="shared" si="9"/>
        <v>2999.94</v>
      </c>
      <c r="L45" s="293"/>
      <c r="M45" s="293"/>
      <c r="O45" s="93">
        <v>1.08</v>
      </c>
      <c r="P45" s="93">
        <f t="shared" si="11"/>
        <v>295.60680000000002</v>
      </c>
      <c r="Q45" s="2"/>
      <c r="T45" s="199" t="s">
        <v>102</v>
      </c>
      <c r="U45" s="199" t="s">
        <v>434</v>
      </c>
      <c r="W45" s="143">
        <v>42431</v>
      </c>
      <c r="X45" s="12">
        <v>270.17</v>
      </c>
      <c r="Y45" s="12">
        <v>274.57</v>
      </c>
      <c r="Z45" s="12">
        <v>268.66000000000003</v>
      </c>
      <c r="AA45" s="12">
        <v>273.66000000000003</v>
      </c>
      <c r="AB45" s="105">
        <v>1651000</v>
      </c>
      <c r="AC45" s="12">
        <v>273.66000000000003</v>
      </c>
      <c r="AD45" s="2">
        <f t="shared" si="0"/>
        <v>5.9099999999999682</v>
      </c>
      <c r="AE45" s="148">
        <f t="shared" si="1"/>
        <v>1.0188261351052219E-2</v>
      </c>
    </row>
    <row r="46" spans="1:31" x14ac:dyDescent="0.25">
      <c r="A46" s="293"/>
      <c r="B46" s="404"/>
      <c r="C46" s="293">
        <v>5</v>
      </c>
      <c r="D46" s="294">
        <v>278.5</v>
      </c>
      <c r="E46" s="294">
        <v>0</v>
      </c>
      <c r="F46" s="294">
        <f t="shared" si="10"/>
        <v>1392.5</v>
      </c>
      <c r="G46" s="298">
        <v>42331</v>
      </c>
      <c r="H46" s="299">
        <v>40</v>
      </c>
      <c r="I46" s="294">
        <v>287.99</v>
      </c>
      <c r="J46" s="294">
        <v>0.21</v>
      </c>
      <c r="K46" s="294">
        <f t="shared" si="9"/>
        <v>11519.390000000001</v>
      </c>
      <c r="L46" s="293"/>
      <c r="M46" s="293"/>
      <c r="O46" s="93">
        <v>1.07</v>
      </c>
      <c r="P46" s="93">
        <f t="shared" si="11"/>
        <v>292.86970000000002</v>
      </c>
      <c r="Q46" s="2"/>
      <c r="T46" s="199" t="s">
        <v>103</v>
      </c>
      <c r="U46" s="199" t="s">
        <v>435</v>
      </c>
      <c r="W46" s="143">
        <v>42430</v>
      </c>
      <c r="X46" s="12">
        <v>261.37</v>
      </c>
      <c r="Y46" s="12">
        <v>271.01</v>
      </c>
      <c r="Z46" s="12">
        <v>259.25</v>
      </c>
      <c r="AA46" s="12">
        <v>270.89999999999998</v>
      </c>
      <c r="AB46" s="105">
        <v>1924300</v>
      </c>
      <c r="AC46" s="12">
        <v>270.89999999999998</v>
      </c>
      <c r="AD46" s="2">
        <f t="shared" si="0"/>
        <v>11.759999999999991</v>
      </c>
      <c r="AE46" s="148">
        <f t="shared" si="1"/>
        <v>4.4252563410685175E-2</v>
      </c>
    </row>
    <row r="47" spans="1:31" x14ac:dyDescent="0.25">
      <c r="A47" s="293"/>
      <c r="B47" s="298">
        <v>42286</v>
      </c>
      <c r="C47" s="293">
        <v>10</v>
      </c>
      <c r="D47" s="294">
        <v>274</v>
      </c>
      <c r="E47" s="294">
        <v>0</v>
      </c>
      <c r="F47" s="294">
        <f t="shared" si="10"/>
        <v>2740</v>
      </c>
      <c r="G47" s="298">
        <v>42347</v>
      </c>
      <c r="H47" s="299">
        <v>35</v>
      </c>
      <c r="I47" s="294">
        <v>282.99</v>
      </c>
      <c r="J47" s="294">
        <v>0.18</v>
      </c>
      <c r="K47" s="294">
        <f t="shared" si="9"/>
        <v>9904.4699999999993</v>
      </c>
      <c r="L47" s="293"/>
      <c r="M47" s="293"/>
      <c r="O47" s="93">
        <v>1.06</v>
      </c>
      <c r="P47" s="93">
        <f t="shared" si="11"/>
        <v>290.13259999999997</v>
      </c>
      <c r="Q47" s="2"/>
      <c r="T47" s="199" t="s">
        <v>104</v>
      </c>
      <c r="U47" s="199">
        <v>345.67</v>
      </c>
      <c r="W47" s="143">
        <v>42429</v>
      </c>
      <c r="X47" s="12">
        <v>262.68</v>
      </c>
      <c r="Y47" s="12">
        <v>265.60000000000002</v>
      </c>
      <c r="Z47" s="12">
        <v>259.18</v>
      </c>
      <c r="AA47" s="12">
        <v>259.42</v>
      </c>
      <c r="AB47" s="105">
        <v>1766500</v>
      </c>
      <c r="AC47" s="12">
        <v>259.42</v>
      </c>
      <c r="AD47" s="2">
        <f t="shared" si="0"/>
        <v>6.4200000000000159</v>
      </c>
      <c r="AE47" s="148">
        <f t="shared" si="1"/>
        <v>-1.9168966690612077E-2</v>
      </c>
    </row>
    <row r="48" spans="1:31" x14ac:dyDescent="0.25">
      <c r="A48" s="293"/>
      <c r="B48" s="298">
        <v>42286</v>
      </c>
      <c r="C48" s="293">
        <v>10</v>
      </c>
      <c r="D48" s="294">
        <v>269.8</v>
      </c>
      <c r="E48" s="294">
        <v>0</v>
      </c>
      <c r="F48" s="294">
        <f t="shared" si="10"/>
        <v>2698</v>
      </c>
      <c r="G48" s="298">
        <v>42359</v>
      </c>
      <c r="H48" s="299">
        <v>25</v>
      </c>
      <c r="I48" s="294">
        <v>295</v>
      </c>
      <c r="J48" s="294">
        <v>0.14000000000000001</v>
      </c>
      <c r="K48" s="294">
        <f t="shared" si="9"/>
        <v>7374.86</v>
      </c>
      <c r="L48" s="293"/>
      <c r="M48" s="293"/>
      <c r="O48" s="93">
        <v>1.05</v>
      </c>
      <c r="P48" s="93">
        <f t="shared" si="11"/>
        <v>287.39549999999997</v>
      </c>
      <c r="Q48" s="2"/>
      <c r="T48" s="199" t="s">
        <v>105</v>
      </c>
      <c r="U48" s="199">
        <v>0.36588100000000001</v>
      </c>
      <c r="W48" s="143">
        <v>42426</v>
      </c>
      <c r="X48" s="12">
        <v>264.06</v>
      </c>
      <c r="Y48" s="12">
        <v>266.47000000000003</v>
      </c>
      <c r="Z48" s="12">
        <v>260.88</v>
      </c>
      <c r="AA48" s="12">
        <v>264.49</v>
      </c>
      <c r="AB48" s="105">
        <v>1603200</v>
      </c>
      <c r="AC48" s="12">
        <v>264.49</v>
      </c>
      <c r="AD48" s="2">
        <f t="shared" si="0"/>
        <v>5.5900000000000318</v>
      </c>
      <c r="AE48" s="148">
        <f t="shared" si="1"/>
        <v>8.1570421193062348E-3</v>
      </c>
    </row>
    <row r="49" spans="1:31" x14ac:dyDescent="0.25">
      <c r="A49" s="293"/>
      <c r="B49" s="298">
        <v>42292</v>
      </c>
      <c r="C49" s="293">
        <v>25</v>
      </c>
      <c r="D49" s="294">
        <v>268.5</v>
      </c>
      <c r="E49" s="294">
        <v>0</v>
      </c>
      <c r="F49" s="294">
        <f t="shared" si="10"/>
        <v>6712.5</v>
      </c>
      <c r="G49" s="298"/>
      <c r="H49" s="293"/>
      <c r="I49" s="293"/>
      <c r="J49" s="293"/>
      <c r="K49" s="294"/>
      <c r="L49" s="293"/>
      <c r="M49" s="293"/>
      <c r="O49" s="93">
        <v>1.04</v>
      </c>
      <c r="P49" s="93">
        <f t="shared" si="11"/>
        <v>284.65839999999997</v>
      </c>
      <c r="Q49" s="2"/>
      <c r="T49" s="199" t="s">
        <v>125</v>
      </c>
      <c r="U49" s="199" t="s">
        <v>265</v>
      </c>
      <c r="W49" s="143">
        <v>42425</v>
      </c>
      <c r="X49" s="12">
        <v>261.89999999999998</v>
      </c>
      <c r="Y49" s="12">
        <v>262.83999999999997</v>
      </c>
      <c r="Z49" s="12">
        <v>259.16000000000003</v>
      </c>
      <c r="AA49" s="12">
        <v>262.35000000000002</v>
      </c>
      <c r="AB49" s="105">
        <v>1516000</v>
      </c>
      <c r="AC49" s="12">
        <v>262.35000000000002</v>
      </c>
      <c r="AD49" s="2">
        <f t="shared" si="0"/>
        <v>3.67999999999995</v>
      </c>
      <c r="AE49" s="148">
        <f t="shared" si="1"/>
        <v>1.9944016794961383E-2</v>
      </c>
    </row>
    <row r="50" spans="1:31" x14ac:dyDescent="0.25">
      <c r="A50" s="293"/>
      <c r="B50" s="298">
        <v>42293</v>
      </c>
      <c r="C50" s="293">
        <v>10</v>
      </c>
      <c r="D50" s="294">
        <v>262.25</v>
      </c>
      <c r="E50" s="294">
        <v>0</v>
      </c>
      <c r="F50" s="294">
        <f t="shared" si="10"/>
        <v>2622.5</v>
      </c>
      <c r="G50" s="298"/>
      <c r="H50" s="293"/>
      <c r="I50" s="293"/>
      <c r="J50" s="293"/>
      <c r="K50" s="294"/>
      <c r="L50" s="293"/>
      <c r="M50" s="293"/>
      <c r="O50" s="93">
        <v>1.03</v>
      </c>
      <c r="P50" s="93">
        <f t="shared" si="11"/>
        <v>281.92129999999997</v>
      </c>
      <c r="Q50" s="2"/>
      <c r="T50" s="199"/>
      <c r="U50" s="199"/>
      <c r="W50" s="143">
        <v>42424</v>
      </c>
      <c r="X50" s="12">
        <v>256.35000000000002</v>
      </c>
      <c r="Y50" s="12">
        <v>257.68</v>
      </c>
      <c r="Z50" s="12">
        <v>249.01</v>
      </c>
      <c r="AA50" s="12">
        <v>257.22000000000003</v>
      </c>
      <c r="AB50" s="105">
        <v>1427700</v>
      </c>
      <c r="AC50" s="12">
        <v>257.22000000000003</v>
      </c>
      <c r="AD50" s="2">
        <f t="shared" si="0"/>
        <v>8.6700000000000159</v>
      </c>
      <c r="AE50" s="148">
        <f t="shared" si="1"/>
        <v>-6.834240704274186E-3</v>
      </c>
    </row>
    <row r="51" spans="1:31" x14ac:dyDescent="0.25">
      <c r="A51" s="293"/>
      <c r="B51" s="298">
        <v>42293</v>
      </c>
      <c r="C51" s="293">
        <v>10</v>
      </c>
      <c r="D51" s="294">
        <v>255.4</v>
      </c>
      <c r="E51" s="294">
        <v>0</v>
      </c>
      <c r="F51" s="294">
        <f t="shared" si="10"/>
        <v>2554</v>
      </c>
      <c r="G51" s="298"/>
      <c r="H51" s="293"/>
      <c r="I51" s="293"/>
      <c r="J51" s="293"/>
      <c r="K51" s="294"/>
      <c r="L51" s="293"/>
      <c r="M51" s="293"/>
      <c r="O51" s="93">
        <v>1.02</v>
      </c>
      <c r="P51" s="93">
        <f t="shared" si="11"/>
        <v>279.18419999999998</v>
      </c>
      <c r="Q51" s="2"/>
      <c r="T51" s="199" t="s">
        <v>107</v>
      </c>
      <c r="U51" s="199" t="s">
        <v>436</v>
      </c>
      <c r="W51" s="143">
        <v>42423</v>
      </c>
      <c r="X51" s="12">
        <v>264.81</v>
      </c>
      <c r="Y51" s="12">
        <v>265.86</v>
      </c>
      <c r="Z51" s="12">
        <v>257.89999999999998</v>
      </c>
      <c r="AA51" s="12">
        <v>258.99</v>
      </c>
      <c r="AB51" s="105">
        <v>1530200</v>
      </c>
      <c r="AC51" s="12">
        <v>258.99</v>
      </c>
      <c r="AD51" s="2">
        <f t="shared" si="0"/>
        <v>7.9600000000000364</v>
      </c>
      <c r="AE51" s="148">
        <f t="shared" si="1"/>
        <v>-2.5730730165895443E-2</v>
      </c>
    </row>
    <row r="52" spans="1:31" x14ac:dyDescent="0.25">
      <c r="A52" s="293"/>
      <c r="B52" s="298">
        <v>42314</v>
      </c>
      <c r="C52" s="293">
        <v>10</v>
      </c>
      <c r="D52" s="294">
        <v>298.81</v>
      </c>
      <c r="E52" s="294">
        <v>0</v>
      </c>
      <c r="F52" s="294">
        <f t="shared" si="10"/>
        <v>2988.1</v>
      </c>
      <c r="G52" s="298"/>
      <c r="H52" s="293"/>
      <c r="I52" s="294"/>
      <c r="J52" s="293"/>
      <c r="K52" s="294"/>
      <c r="L52" s="293"/>
      <c r="M52" s="293"/>
      <c r="O52" s="93">
        <v>1.01</v>
      </c>
      <c r="P52" s="93">
        <f t="shared" si="11"/>
        <v>276.44709999999998</v>
      </c>
      <c r="Q52" s="2"/>
      <c r="T52" s="199" t="s">
        <v>108</v>
      </c>
      <c r="U52" s="199" t="s">
        <v>258</v>
      </c>
      <c r="W52" s="143">
        <v>42422</v>
      </c>
      <c r="X52" s="12">
        <v>265.26</v>
      </c>
      <c r="Y52" s="12">
        <v>266</v>
      </c>
      <c r="Z52" s="12">
        <v>261.33999999999997</v>
      </c>
      <c r="AA52" s="12">
        <v>265.83</v>
      </c>
      <c r="AB52" s="105">
        <v>1217000</v>
      </c>
      <c r="AC52" s="12">
        <v>265.83</v>
      </c>
      <c r="AD52" s="2">
        <f t="shared" si="0"/>
        <v>4.660000000000025</v>
      </c>
      <c r="AE52" s="148">
        <f t="shared" si="1"/>
        <v>1.6947207345065163E-2</v>
      </c>
    </row>
    <row r="53" spans="1:31" x14ac:dyDescent="0.25">
      <c r="A53" s="293"/>
      <c r="B53" s="298">
        <v>42341</v>
      </c>
      <c r="C53" s="293">
        <v>20</v>
      </c>
      <c r="D53" s="294">
        <v>286.08999999999997</v>
      </c>
      <c r="E53" s="294">
        <v>0</v>
      </c>
      <c r="F53" s="294">
        <f t="shared" si="10"/>
        <v>5721.7999999999993</v>
      </c>
      <c r="G53" s="298"/>
      <c r="H53" s="293"/>
      <c r="I53" s="293"/>
      <c r="J53" s="293"/>
      <c r="K53" s="294"/>
      <c r="L53" s="293"/>
      <c r="M53" s="293"/>
      <c r="O53" s="93">
        <v>1</v>
      </c>
      <c r="P53" s="93">
        <f t="shared" si="11"/>
        <v>273.70999999999998</v>
      </c>
      <c r="Q53" s="2"/>
      <c r="T53" s="199" t="s">
        <v>109</v>
      </c>
      <c r="U53" s="200">
        <v>1603572</v>
      </c>
      <c r="W53" s="143">
        <v>42419</v>
      </c>
      <c r="X53" s="12">
        <v>257.36</v>
      </c>
      <c r="Y53" s="12">
        <v>263</v>
      </c>
      <c r="Z53" s="12">
        <v>255.12</v>
      </c>
      <c r="AA53" s="12">
        <v>261.39999999999998</v>
      </c>
      <c r="AB53" s="105">
        <v>1448000</v>
      </c>
      <c r="AC53" s="12">
        <v>261.39999999999998</v>
      </c>
      <c r="AD53" s="2">
        <f t="shared" si="0"/>
        <v>7.8799999999999955</v>
      </c>
      <c r="AE53" s="148">
        <f t="shared" si="1"/>
        <v>9.0716077977224252E-3</v>
      </c>
    </row>
    <row r="54" spans="1:31" x14ac:dyDescent="0.25">
      <c r="A54" s="293"/>
      <c r="B54" s="298"/>
      <c r="C54" s="293"/>
      <c r="D54" s="294"/>
      <c r="E54" s="294"/>
      <c r="F54" s="294"/>
      <c r="G54" s="298"/>
      <c r="H54" s="293"/>
      <c r="I54" s="293"/>
      <c r="J54" s="293"/>
      <c r="K54" s="294"/>
      <c r="L54" s="293"/>
      <c r="M54" s="293"/>
      <c r="O54" s="93">
        <v>0.99</v>
      </c>
      <c r="P54" s="93">
        <f t="shared" si="11"/>
        <v>270.97289999999998</v>
      </c>
      <c r="Q54" s="2"/>
      <c r="T54" s="199" t="s">
        <v>112</v>
      </c>
      <c r="U54" s="200">
        <v>1787810</v>
      </c>
      <c r="W54" s="143">
        <v>42418</v>
      </c>
      <c r="X54" s="12">
        <v>266.60000000000002</v>
      </c>
      <c r="Y54" s="12">
        <v>266.95999999999998</v>
      </c>
      <c r="Z54" s="12">
        <v>258.51</v>
      </c>
      <c r="AA54" s="12">
        <v>259.05</v>
      </c>
      <c r="AB54" s="105">
        <v>1522400</v>
      </c>
      <c r="AC54" s="12">
        <v>259.05</v>
      </c>
      <c r="AD54" s="2">
        <f t="shared" si="0"/>
        <v>8.4499999999999886</v>
      </c>
      <c r="AE54" s="148">
        <f t="shared" si="1"/>
        <v>-2.4771298422617827E-2</v>
      </c>
    </row>
    <row r="55" spans="1:31" x14ac:dyDescent="0.25">
      <c r="A55" s="293"/>
      <c r="B55" s="293"/>
      <c r="C55" s="293"/>
      <c r="D55" s="294"/>
      <c r="E55" s="294"/>
      <c r="F55" s="294"/>
      <c r="G55" s="298"/>
      <c r="H55" s="293"/>
      <c r="I55" s="293"/>
      <c r="J55" s="293"/>
      <c r="K55" s="294"/>
      <c r="L55" s="293"/>
      <c r="M55" s="293"/>
      <c r="O55" s="93">
        <v>0.98</v>
      </c>
      <c r="P55" s="93">
        <f t="shared" si="11"/>
        <v>268.23579999999998</v>
      </c>
      <c r="Q55" s="2"/>
      <c r="T55" s="199" t="s">
        <v>110</v>
      </c>
      <c r="U55" s="199" t="s">
        <v>437</v>
      </c>
      <c r="W55" s="143">
        <v>42417</v>
      </c>
      <c r="X55" s="12">
        <v>256.29000000000002</v>
      </c>
      <c r="Y55" s="12">
        <v>265.86</v>
      </c>
      <c r="Z55" s="12">
        <v>256.08</v>
      </c>
      <c r="AA55" s="12">
        <v>265.63</v>
      </c>
      <c r="AB55" s="105">
        <v>1908900</v>
      </c>
      <c r="AC55" s="12">
        <v>265.63</v>
      </c>
      <c r="AD55" s="2">
        <f t="shared" si="0"/>
        <v>9.7800000000000296</v>
      </c>
      <c r="AE55" s="148">
        <f t="shared" si="1"/>
        <v>3.5513800093559977E-2</v>
      </c>
    </row>
    <row r="56" spans="1:31" x14ac:dyDescent="0.25">
      <c r="A56" s="293"/>
      <c r="B56" s="293"/>
      <c r="C56" s="293"/>
      <c r="D56" s="294"/>
      <c r="E56" s="294"/>
      <c r="F56" s="294"/>
      <c r="G56" s="298"/>
      <c r="H56" s="293"/>
      <c r="I56" s="293"/>
      <c r="J56" s="293"/>
      <c r="K56" s="294"/>
      <c r="L56" s="293"/>
      <c r="M56" s="293"/>
      <c r="O56" s="93">
        <v>0.97</v>
      </c>
      <c r="P56" s="93">
        <f t="shared" si="11"/>
        <v>265.49869999999999</v>
      </c>
      <c r="T56" s="199" t="s">
        <v>113</v>
      </c>
      <c r="U56" s="199">
        <v>17.84</v>
      </c>
      <c r="W56" s="143">
        <v>42416</v>
      </c>
      <c r="X56" s="12">
        <v>249</v>
      </c>
      <c r="Y56" s="12">
        <v>257.42</v>
      </c>
      <c r="Z56" s="12">
        <v>249</v>
      </c>
      <c r="AA56" s="12">
        <v>256.52</v>
      </c>
      <c r="AB56" s="105">
        <v>2069700</v>
      </c>
      <c r="AC56" s="12">
        <v>256.52</v>
      </c>
      <c r="AD56" s="2">
        <f t="shared" si="0"/>
        <v>8.4200000000000159</v>
      </c>
      <c r="AE56" s="148">
        <f t="shared" si="1"/>
        <v>3.76183156702532E-2</v>
      </c>
    </row>
    <row r="57" spans="1:31" x14ac:dyDescent="0.25">
      <c r="A57" s="35" t="s">
        <v>81</v>
      </c>
      <c r="B57" s="16"/>
      <c r="C57" s="16">
        <f>SUM(C41:C54)</f>
        <v>140</v>
      </c>
      <c r="D57" s="21"/>
      <c r="E57" s="21"/>
      <c r="F57" s="21">
        <f>SUM(F41:F54)</f>
        <v>39130.399999999994</v>
      </c>
      <c r="G57" s="16"/>
      <c r="H57" s="82">
        <f>SUM(H41:H53)</f>
        <v>140</v>
      </c>
      <c r="I57" s="21"/>
      <c r="J57" s="21"/>
      <c r="K57" s="21">
        <f>SUM(K41:K53)</f>
        <v>40504.050000000003</v>
      </c>
      <c r="L57" s="16"/>
      <c r="M57" s="16"/>
      <c r="O57" s="93">
        <v>0.96</v>
      </c>
      <c r="P57" s="93">
        <f t="shared" si="11"/>
        <v>262.76159999999999</v>
      </c>
      <c r="T57" s="199" t="s">
        <v>114</v>
      </c>
      <c r="U57" s="199">
        <v>15.34</v>
      </c>
      <c r="W57" s="143">
        <v>42412</v>
      </c>
      <c r="X57" s="12">
        <v>248.78</v>
      </c>
      <c r="Y57" s="12">
        <v>249.2</v>
      </c>
      <c r="Z57" s="12">
        <v>242.07</v>
      </c>
      <c r="AA57" s="12">
        <v>247.22</v>
      </c>
      <c r="AB57" s="105">
        <v>2110700</v>
      </c>
      <c r="AC57" s="12">
        <v>247.22</v>
      </c>
      <c r="AD57" s="2">
        <f t="shared" si="0"/>
        <v>7.1299999999999955</v>
      </c>
      <c r="AE57" s="148">
        <f t="shared" si="1"/>
        <v>8.6083799110603376E-3</v>
      </c>
    </row>
    <row r="58" spans="1:31" x14ac:dyDescent="0.25">
      <c r="O58" s="93">
        <v>0.95</v>
      </c>
      <c r="P58" s="93">
        <f t="shared" si="11"/>
        <v>260.02449999999999</v>
      </c>
      <c r="T58" s="199" t="s">
        <v>111</v>
      </c>
      <c r="U58" s="199" t="s">
        <v>126</v>
      </c>
      <c r="W58" s="143">
        <v>42411</v>
      </c>
      <c r="X58" s="12">
        <v>246.31</v>
      </c>
      <c r="Y58" s="12">
        <v>250.02</v>
      </c>
      <c r="Z58" s="12">
        <v>243.03</v>
      </c>
      <c r="AA58" s="12">
        <v>245.11</v>
      </c>
      <c r="AB58" s="105">
        <v>2162100</v>
      </c>
      <c r="AC58" s="12">
        <v>245.11</v>
      </c>
      <c r="AD58" s="2">
        <f t="shared" si="0"/>
        <v>6.9900000000000091</v>
      </c>
      <c r="AE58" s="148">
        <f t="shared" si="1"/>
        <v>-2.8112609040443992E-2</v>
      </c>
    </row>
    <row r="59" spans="1:31" x14ac:dyDescent="0.25">
      <c r="O59" s="93">
        <v>0.94</v>
      </c>
      <c r="P59" s="93">
        <f t="shared" si="11"/>
        <v>257.28739999999999</v>
      </c>
      <c r="W59" s="143">
        <v>42410</v>
      </c>
      <c r="X59" s="12">
        <v>253.35</v>
      </c>
      <c r="Y59" s="12">
        <v>257.37</v>
      </c>
      <c r="Z59" s="12">
        <v>249.28</v>
      </c>
      <c r="AA59" s="12">
        <v>252.2</v>
      </c>
      <c r="AB59" s="105">
        <v>1745100</v>
      </c>
      <c r="AC59" s="12">
        <v>252.2</v>
      </c>
      <c r="AD59" s="2">
        <f t="shared" si="0"/>
        <v>8.0900000000000034</v>
      </c>
      <c r="AE59" s="148">
        <f t="shared" si="1"/>
        <v>8.8403536141445915E-3</v>
      </c>
    </row>
    <row r="60" spans="1:31" x14ac:dyDescent="0.25">
      <c r="B60" s="301" t="s">
        <v>116</v>
      </c>
      <c r="C60" s="301" t="s">
        <v>159</v>
      </c>
      <c r="D60" s="302" t="s">
        <v>158</v>
      </c>
      <c r="E60" s="303" t="s">
        <v>160</v>
      </c>
      <c r="F60" s="304" t="s">
        <v>65</v>
      </c>
      <c r="G60" s="305" t="s">
        <v>164</v>
      </c>
      <c r="H60" s="304" t="s">
        <v>90</v>
      </c>
      <c r="O60" s="93">
        <v>0.93</v>
      </c>
      <c r="P60" s="93">
        <f t="shared" si="11"/>
        <v>254.55029999999999</v>
      </c>
      <c r="W60" s="143">
        <v>42409</v>
      </c>
      <c r="X60" s="12">
        <v>246.54</v>
      </c>
      <c r="Y60" s="12">
        <v>255</v>
      </c>
      <c r="Z60" s="12">
        <v>243.85</v>
      </c>
      <c r="AA60" s="12">
        <v>249.99</v>
      </c>
      <c r="AB60" s="105">
        <v>2362600</v>
      </c>
      <c r="AC60" s="12">
        <v>249.99</v>
      </c>
      <c r="AD60" s="2">
        <f t="shared" si="0"/>
        <v>11.150000000000006</v>
      </c>
      <c r="AE60" s="148">
        <f t="shared" si="1"/>
        <v>-3.1104199066873672E-3</v>
      </c>
    </row>
    <row r="61" spans="1:31" x14ac:dyDescent="0.25">
      <c r="B61" s="298">
        <v>42304</v>
      </c>
      <c r="C61" s="293">
        <v>80</v>
      </c>
      <c r="D61" s="294">
        <v>271.44</v>
      </c>
      <c r="E61" s="294">
        <v>293.69</v>
      </c>
      <c r="F61" s="294">
        <v>1780.09</v>
      </c>
      <c r="G61" s="294">
        <f>IF(C61=0, 0,D61*C61)</f>
        <v>21715.200000000001</v>
      </c>
      <c r="H61" s="306">
        <f>IF(C61=0, D61, (E61-D61)/D61)</f>
        <v>8.1970232832301801E-2</v>
      </c>
      <c r="O61" s="93">
        <v>0.92</v>
      </c>
      <c r="P61" s="93">
        <f t="shared" si="11"/>
        <v>251.81319999999999</v>
      </c>
      <c r="W61" s="143">
        <v>42408</v>
      </c>
      <c r="X61" s="12">
        <v>260.45</v>
      </c>
      <c r="Y61" s="12">
        <v>260.45</v>
      </c>
      <c r="Z61" s="12">
        <v>248.16</v>
      </c>
      <c r="AA61" s="12">
        <v>250.77</v>
      </c>
      <c r="AB61" s="105">
        <v>2741600</v>
      </c>
      <c r="AC61" s="12">
        <v>250.77</v>
      </c>
      <c r="AD61" s="2">
        <f t="shared" si="0"/>
        <v>12.289999999999992</v>
      </c>
      <c r="AE61" s="148">
        <f t="shared" si="1"/>
        <v>-4.9609641476540567E-2</v>
      </c>
    </row>
    <row r="62" spans="1:31" x14ac:dyDescent="0.25">
      <c r="B62" s="298">
        <v>42310</v>
      </c>
      <c r="C62" s="293">
        <v>70</v>
      </c>
      <c r="D62" s="294">
        <v>267.36</v>
      </c>
      <c r="E62" s="294">
        <v>303.08</v>
      </c>
      <c r="F62" s="294">
        <v>2500.4299999999998</v>
      </c>
      <c r="G62" s="294">
        <f t="shared" ref="G62:G66" si="12">IF(C62=0, 0,D62*C62)</f>
        <v>18715.2</v>
      </c>
      <c r="H62" s="306">
        <f t="shared" ref="H62:H66" si="13">IF(C62=0, D62, (E62-D62)/D62)</f>
        <v>0.1336026331538</v>
      </c>
      <c r="O62" s="93">
        <v>0.91</v>
      </c>
      <c r="P62" s="93">
        <f t="shared" si="11"/>
        <v>249.0761</v>
      </c>
      <c r="W62" s="143">
        <v>42405</v>
      </c>
      <c r="X62" s="12">
        <v>271.10000000000002</v>
      </c>
      <c r="Y62" s="12">
        <v>272.67</v>
      </c>
      <c r="Z62" s="12">
        <v>258.45999999999998</v>
      </c>
      <c r="AA62" s="12">
        <v>263.86</v>
      </c>
      <c r="AB62" s="105">
        <v>2836800</v>
      </c>
      <c r="AC62" s="12">
        <v>263.86</v>
      </c>
      <c r="AD62" s="2">
        <f t="shared" si="0"/>
        <v>14.210000000000036</v>
      </c>
      <c r="AE62" s="148">
        <f t="shared" si="1"/>
        <v>-3.4434808065283318E-2</v>
      </c>
    </row>
    <row r="63" spans="1:31" x14ac:dyDescent="0.25">
      <c r="B63" s="298">
        <v>42314</v>
      </c>
      <c r="C63" s="293">
        <v>80</v>
      </c>
      <c r="D63" s="294">
        <v>271.29000000000002</v>
      </c>
      <c r="E63" s="294">
        <v>299.14</v>
      </c>
      <c r="F63" s="294">
        <v>2227.9299999999998</v>
      </c>
      <c r="G63" s="294">
        <f t="shared" si="12"/>
        <v>21703.200000000001</v>
      </c>
      <c r="H63" s="306">
        <f t="shared" si="13"/>
        <v>0.10265767260127526</v>
      </c>
      <c r="O63" s="93">
        <v>0.9</v>
      </c>
      <c r="P63" s="93">
        <f t="shared" si="11"/>
        <v>246.339</v>
      </c>
      <c r="W63" s="143">
        <v>42404</v>
      </c>
      <c r="X63" s="12">
        <v>270.16000000000003</v>
      </c>
      <c r="Y63" s="12">
        <v>279.38</v>
      </c>
      <c r="Z63" s="12">
        <v>269.11</v>
      </c>
      <c r="AA63" s="12">
        <v>273.27</v>
      </c>
      <c r="AB63" s="105">
        <v>2067500</v>
      </c>
      <c r="AC63" s="12">
        <v>273.27</v>
      </c>
      <c r="AD63" s="2">
        <f t="shared" si="0"/>
        <v>10.269999999999982</v>
      </c>
      <c r="AE63" s="148">
        <f t="shared" si="1"/>
        <v>1.0501793440076845E-2</v>
      </c>
    </row>
    <row r="64" spans="1:31" x14ac:dyDescent="0.25">
      <c r="B64" s="298">
        <v>42326</v>
      </c>
      <c r="C64" s="293">
        <v>40</v>
      </c>
      <c r="D64" s="294">
        <v>254.6</v>
      </c>
      <c r="E64" s="294">
        <v>291.98</v>
      </c>
      <c r="F64" s="294">
        <v>1495.32</v>
      </c>
      <c r="G64" s="294">
        <f t="shared" si="12"/>
        <v>10184</v>
      </c>
      <c r="H64" s="306">
        <f t="shared" si="13"/>
        <v>0.14681853888452484</v>
      </c>
      <c r="W64" s="143">
        <v>42403</v>
      </c>
      <c r="X64" s="12">
        <v>267.58</v>
      </c>
      <c r="Y64" s="12">
        <v>270.74</v>
      </c>
      <c r="Z64" s="12">
        <v>261</v>
      </c>
      <c r="AA64" s="12">
        <v>270.43</v>
      </c>
      <c r="AB64" s="105">
        <v>2085800</v>
      </c>
      <c r="AC64" s="12">
        <v>270.43</v>
      </c>
      <c r="AD64" s="2">
        <f t="shared" si="0"/>
        <v>9.7400000000000091</v>
      </c>
      <c r="AE64" s="148">
        <f t="shared" si="1"/>
        <v>1.6424866571450147E-2</v>
      </c>
    </row>
    <row r="65" spans="2:31" x14ac:dyDescent="0.25">
      <c r="B65" s="298">
        <v>42338</v>
      </c>
      <c r="C65" s="293">
        <v>60</v>
      </c>
      <c r="D65" s="294">
        <v>265.08999999999997</v>
      </c>
      <c r="E65" s="294">
        <v>286.86</v>
      </c>
      <c r="F65" s="294">
        <v>1305.92</v>
      </c>
      <c r="G65" s="294">
        <f t="shared" si="12"/>
        <v>15905.399999999998</v>
      </c>
      <c r="H65" s="306">
        <f t="shared" si="13"/>
        <v>8.2123052548191328E-2</v>
      </c>
      <c r="W65" s="143">
        <v>42402</v>
      </c>
      <c r="X65" s="12">
        <v>267.74</v>
      </c>
      <c r="Y65" s="12">
        <v>271.2</v>
      </c>
      <c r="Z65" s="12">
        <v>265.16000000000003</v>
      </c>
      <c r="AA65" s="12">
        <v>266.06</v>
      </c>
      <c r="AB65" s="105">
        <v>1920200</v>
      </c>
      <c r="AC65" s="12">
        <v>266.06</v>
      </c>
      <c r="AD65" s="2">
        <f t="shared" si="0"/>
        <v>6.0399999999999636</v>
      </c>
      <c r="AE65" s="148">
        <f t="shared" si="1"/>
        <v>-2.7025050283415619E-2</v>
      </c>
    </row>
    <row r="66" spans="2:31" x14ac:dyDescent="0.25">
      <c r="B66" s="298">
        <v>42342</v>
      </c>
      <c r="C66" s="293">
        <v>25</v>
      </c>
      <c r="D66" s="294">
        <v>240.05</v>
      </c>
      <c r="E66" s="294">
        <v>284.45</v>
      </c>
      <c r="F66" s="294">
        <v>1110</v>
      </c>
      <c r="G66" s="294">
        <f t="shared" si="12"/>
        <v>6001.25</v>
      </c>
      <c r="H66" s="306">
        <f t="shared" si="13"/>
        <v>0.18496146636117466</v>
      </c>
      <c r="W66" s="143">
        <v>42401</v>
      </c>
      <c r="X66" s="12">
        <v>270.33999999999997</v>
      </c>
      <c r="Y66" s="12">
        <v>275.83</v>
      </c>
      <c r="Z66" s="12">
        <v>269.58</v>
      </c>
      <c r="AA66" s="12">
        <v>273.45</v>
      </c>
      <c r="AB66" s="105">
        <v>1842500</v>
      </c>
      <c r="AC66" s="12">
        <v>273.45</v>
      </c>
      <c r="AD66" s="2">
        <f t="shared" si="0"/>
        <v>6.25</v>
      </c>
      <c r="AE66" s="148">
        <f t="shared" si="1"/>
        <v>1.4282575258184327E-3</v>
      </c>
    </row>
    <row r="67" spans="2:31" x14ac:dyDescent="0.25">
      <c r="B67" s="298">
        <v>42355</v>
      </c>
      <c r="C67" s="293">
        <v>0</v>
      </c>
      <c r="D67" s="294">
        <v>0</v>
      </c>
      <c r="E67" s="294">
        <v>297.17</v>
      </c>
      <c r="F67" s="294">
        <v>1373.65</v>
      </c>
      <c r="G67" s="294"/>
      <c r="H67" s="306"/>
      <c r="W67" s="143">
        <v>42398</v>
      </c>
      <c r="X67" s="12">
        <v>268.42</v>
      </c>
      <c r="Y67" s="12">
        <v>273.89999999999998</v>
      </c>
      <c r="Z67" s="12">
        <v>265.7</v>
      </c>
      <c r="AA67" s="12">
        <v>273.06</v>
      </c>
      <c r="AB67" s="105">
        <v>3067900</v>
      </c>
      <c r="AC67" s="12">
        <v>273.06</v>
      </c>
      <c r="AD67" s="2">
        <f t="shared" ref="AD67:AD68" si="14">Y67-Z67</f>
        <v>8.1999999999999886</v>
      </c>
      <c r="AE67" s="148" t="e">
        <f t="shared" ref="AE67:AE68" si="15">AC67/AC68-1</f>
        <v>#DIV/0!</v>
      </c>
    </row>
    <row r="68" spans="2:31" x14ac:dyDescent="0.25">
      <c r="B68" s="298"/>
      <c r="C68" s="293"/>
      <c r="D68" s="294"/>
      <c r="E68" s="294"/>
      <c r="F68" s="294"/>
      <c r="G68" s="294"/>
      <c r="H68" s="306"/>
      <c r="W68" s="12" t="s">
        <v>124</v>
      </c>
      <c r="X68" s="12"/>
      <c r="Y68" s="12"/>
      <c r="Z68" s="12"/>
      <c r="AA68" s="12"/>
      <c r="AB68" s="12"/>
      <c r="AC68" s="12"/>
      <c r="AD68" s="2">
        <f t="shared" si="14"/>
        <v>0</v>
      </c>
      <c r="AE68" s="148" t="e">
        <f t="shared" si="15"/>
        <v>#DIV/0!</v>
      </c>
    </row>
    <row r="69" spans="2:31" x14ac:dyDescent="0.25">
      <c r="B69" s="293"/>
      <c r="C69" s="293"/>
      <c r="D69" s="294"/>
      <c r="E69" s="294"/>
      <c r="F69" s="294"/>
      <c r="G69" s="294"/>
      <c r="H69" s="306"/>
    </row>
    <row r="70" spans="2:31" x14ac:dyDescent="0.25">
      <c r="B70" s="293"/>
      <c r="C70" s="293"/>
      <c r="D70" s="294"/>
      <c r="E70" s="294"/>
      <c r="F70" s="294"/>
      <c r="G70" s="294"/>
      <c r="H70" s="306"/>
    </row>
  </sheetData>
  <mergeCells count="3">
    <mergeCell ref="O42:P42"/>
    <mergeCell ref="B6:B7"/>
    <mergeCell ref="B3:B4"/>
  </mergeCells>
  <conditionalFormatting sqref="Q7 N19 Q10 F25:F35">
    <cfRule type="expression" dxfId="23" priority="36">
      <formula>F7&gt;0</formula>
    </cfRule>
    <cfRule type="expression" dxfId="22" priority="37">
      <formula>F7&lt;0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21" priority="25">
      <formula>H25&gt;0</formula>
    </cfRule>
    <cfRule type="expression" dxfId="20" priority="26">
      <formula>H25&lt;0</formula>
    </cfRule>
  </conditionalFormatting>
  <conditionalFormatting sqref="M39">
    <cfRule type="expression" dxfId="19" priority="23">
      <formula>M39&gt;0</formula>
    </cfRule>
    <cfRule type="expression" dxfId="18" priority="24">
      <formula>M39&lt;0</formula>
    </cfRule>
  </conditionalFormatting>
  <conditionalFormatting sqref="F61:F70">
    <cfRule type="expression" dxfId="17" priority="21">
      <formula>F61&gt;0</formula>
    </cfRule>
    <cfRule type="expression" dxfId="16" priority="22">
      <formula>F61&lt;0</formula>
    </cfRule>
  </conditionalFormatting>
  <conditionalFormatting sqref="H61:H67">
    <cfRule type="expression" dxfId="15" priority="19">
      <formula>H61&gt;0</formula>
    </cfRule>
    <cfRule type="expression" dxfId="14" priority="20">
      <formula>H61&lt;0</formula>
    </cfRule>
  </conditionalFormatting>
  <conditionalFormatting sqref="F21:F24">
    <cfRule type="expression" dxfId="13" priority="17">
      <formula>F21&gt;0</formula>
    </cfRule>
    <cfRule type="expression" dxfId="12" priority="18">
      <formula>F21&lt;0</formula>
    </cfRule>
  </conditionalFormatting>
  <conditionalFormatting sqref="H21:H24">
    <cfRule type="expression" dxfId="11" priority="15">
      <formula>H21&gt;0</formula>
    </cfRule>
    <cfRule type="expression" dxfId="10" priority="16">
      <formula>H21&lt;0</formula>
    </cfRule>
  </conditionalFormatting>
  <conditionalFormatting sqref="I25:I28">
    <cfRule type="expression" dxfId="9" priority="9">
      <formula>I25&gt;0</formula>
    </cfRule>
    <cfRule type="expression" dxfId="8" priority="10">
      <formula>I25&lt;0</formula>
    </cfRule>
  </conditionalFormatting>
  <conditionalFormatting sqref="I21:I24">
    <cfRule type="expression" dxfId="7" priority="7">
      <formula>I21&gt;0</formula>
    </cfRule>
    <cfRule type="expression" dxfId="6" priority="8">
      <formula>I21&lt;0</formula>
    </cfRule>
  </conditionalFormatting>
  <conditionalFormatting sqref="H29">
    <cfRule type="expression" dxfId="5" priority="5">
      <formula>H29&gt;0</formula>
    </cfRule>
    <cfRule type="expression" dxfId="4" priority="6">
      <formula>H29&lt;0</formula>
    </cfRule>
  </conditionalFormatting>
  <conditionalFormatting sqref="H30">
    <cfRule type="expression" dxfId="3" priority="3">
      <formula>H30&gt;0</formula>
    </cfRule>
    <cfRule type="expression" dxfId="2" priority="4">
      <formula>H30&lt;0</formula>
    </cfRule>
  </conditionalFormatting>
  <conditionalFormatting sqref="H31">
    <cfRule type="expression" dxfId="1" priority="1">
      <formula>H31&gt;0</formula>
    </cfRule>
    <cfRule type="expression" dxfId="0" priority="2">
      <formula>H31&lt;0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74</vt:i4>
      </vt:variant>
    </vt:vector>
  </HeadingPairs>
  <TitlesOfParts>
    <vt:vector size="113" baseType="lpstr">
      <vt:lpstr>Balance</vt:lpstr>
      <vt:lpstr>CLOSED</vt:lpstr>
      <vt:lpstr>ACTIVE</vt:lpstr>
      <vt:lpstr>MRO</vt:lpstr>
      <vt:lpstr>KR</vt:lpstr>
      <vt:lpstr>F</vt:lpstr>
      <vt:lpstr>CPN</vt:lpstr>
      <vt:lpstr>NKE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BIIB</vt:lpstr>
      <vt:lpstr>AA!hp?s_AA_Historical_Prices_1</vt:lpstr>
      <vt:lpstr>ALL!hp?s_ALL_Historical_Prices</vt:lpstr>
      <vt:lpstr>AVGO!hp?s_AVGO</vt:lpstr>
      <vt:lpstr>BIIB!hp?s_BIIB</vt:lpstr>
      <vt:lpstr>CAH!hp?s_CAH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MRO!hp?s_MRO</vt:lpstr>
      <vt:lpstr>MU!hp?s_MU</vt:lpstr>
      <vt:lpstr>NKE!hp?s_nke</vt:lpstr>
      <vt:lpstr>NSC!hp?s_NSC</vt:lpstr>
      <vt:lpstr>NWL!hp?s_NWL</vt:lpstr>
      <vt:lpstr>SCTY!hp?s_SCTY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AA!q?s_aa_ql_1</vt:lpstr>
      <vt:lpstr>ALL!q?s_ALL</vt:lpstr>
      <vt:lpstr>AVGO!q?s_AVGO</vt:lpstr>
      <vt:lpstr>BIIB!q?s_BIIB</vt:lpstr>
      <vt:lpstr>CAH!q?s_CAH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MRO!q?s_MRO</vt:lpstr>
      <vt:lpstr>MU!q?s_MU</vt:lpstr>
      <vt:lpstr>NKE!q?s_NKE</vt:lpstr>
      <vt:lpstr>NSC!q?s_nsc</vt:lpstr>
      <vt:lpstr>UNP!q?s_NSC</vt:lpstr>
      <vt:lpstr>NWL!q?s_NWL</vt:lpstr>
      <vt:lpstr>SCTY!q?s_SCTY</vt:lpstr>
      <vt:lpstr>SWKS!q?s_SWKS</vt:lpstr>
      <vt:lpstr>TKR!q?s_TKR</vt:lpstr>
      <vt:lpstr>TMO!q?s_tmo</vt:lpstr>
      <vt:lpstr>UAL!q?s_UAL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2016-05-04T03:37:25Z</dcterms:modified>
</cp:coreProperties>
</file>