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AA" sheetId="3" state="hidden" r:id="rId9"/>
    <sheet name="KATE" sheetId="5" state="hidden" r:id="rId10"/>
    <sheet name="KORS" sheetId="16" state="hidden" r:id="rId11"/>
    <sheet name="ALL" sheetId="22" state="hidden" r:id="rId12"/>
    <sheet name="NSC" sheetId="24" state="hidden" r:id="rId13"/>
    <sheet name="SCTY" sheetId="18" state="hidden" r:id="rId14"/>
    <sheet name="ATE" sheetId="14" state="hidden" r:id="rId15"/>
    <sheet name="AVGO" sheetId="15" state="hidden" r:id="rId16"/>
    <sheet name="DIS" sheetId="34" state="hidden" r:id="rId17"/>
    <sheet name="GILD" sheetId="31" state="hidden" r:id="rId18"/>
    <sheet name="WWD" sheetId="28" state="hidden" r:id="rId19"/>
    <sheet name="GM" sheetId="29" state="hidden" r:id="rId20"/>
    <sheet name="TCO" sheetId="21" state="hidden" r:id="rId21"/>
    <sheet name="TKR" sheetId="32" state="hidden" r:id="rId22"/>
    <sheet name="UTX" sheetId="30" state="hidden" r:id="rId23"/>
    <sheet name="UNH" sheetId="26" state="hidden" r:id="rId24"/>
    <sheet name="BIIB" sheetId="33" state="hidden" r:id="rId25"/>
    <sheet name="AAVL" sheetId="8" state="hidden" r:id="rId26"/>
    <sheet name="BLUE" sheetId="4" state="hidden" r:id="rId27"/>
  </sheets>
  <functionGroups builtInGroupCount="18"/>
  <definedNames>
    <definedName name="hp?s_AA_Historical_Prices_1" localSheetId="8">AA!$W$1:$AC$69</definedName>
    <definedName name="hp?s_ALL_Historical_Prices" localSheetId="11">ALL!$X$1:$AD$69</definedName>
    <definedName name="hp?s_BLUE" localSheetId="26">BLUE!$W$1:$AC$68</definedName>
    <definedName name="hp?s_CPN_Historical_Prices" localSheetId="3">CPN!$W$1:$AC$68</definedName>
    <definedName name="hp?s_HES" localSheetId="6">HES!$W$1:$AC$69</definedName>
    <definedName name="hp?s_INTC_Historical_Prices" localSheetId="5">INTC!$V$1:$AB$69</definedName>
    <definedName name="hp?s_MRO" localSheetId="2">MRO!$W$1:$AC$69</definedName>
    <definedName name="hp?s_MU" localSheetId="4">MU!$W$1:$AC$68</definedName>
    <definedName name="hp?s_UNP" localSheetId="7">UNP!$W$1:$AC$69</definedName>
    <definedName name="PL" localSheetId="8">AA!$Q$7</definedName>
    <definedName name="PL" localSheetId="25">AAVL!$Q$7</definedName>
    <definedName name="PL" localSheetId="2">MRO!$Q$7</definedName>
    <definedName name="PL">AAVL!$Q$7</definedName>
    <definedName name="q?s_aa_ql_1" localSheetId="8">AA!$T$40:$U$55</definedName>
    <definedName name="q?s_ALL" localSheetId="11">ALL!$T$36:$U$51</definedName>
    <definedName name="q?s_BLUE" localSheetId="26">BLUE!$T$43:$U$58</definedName>
    <definedName name="q?s_CPN" localSheetId="3">CPN!$T$47:$U$62</definedName>
    <definedName name="q?s_HES" localSheetId="6">HES!$T$45:$U$60</definedName>
    <definedName name="q?s_INTC" localSheetId="5">INTC!$S$41:$T$56</definedName>
    <definedName name="q?s_MRO" localSheetId="2">MRO!$T$51:$U$66</definedName>
    <definedName name="q?s_MU" localSheetId="4">MU!$T$45:$U$60</definedName>
    <definedName name="q?s_NSC" localSheetId="7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M50" i="1"/>
  <c r="N161" i="1" l="1"/>
  <c r="F118" i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s="1"/>
  <c r="Q3" i="15"/>
  <c r="Q6" i="15"/>
  <c r="Q5" i="15"/>
  <c r="F122" i="1" l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0" i="4"/>
  <c r="F10" i="4"/>
  <c r="C10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Q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Q6" i="33"/>
  <c r="Q5" i="33"/>
  <c r="Q7" i="33" s="1"/>
  <c r="K5" i="33"/>
  <c r="H5" i="33"/>
  <c r="F5" i="33"/>
  <c r="C5" i="33"/>
  <c r="Q3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Q6" i="26"/>
  <c r="F6" i="26"/>
  <c r="C6" i="26"/>
  <c r="Q5" i="26"/>
  <c r="Q7" i="26" s="1"/>
  <c r="Q3" i="26"/>
  <c r="F3" i="26"/>
  <c r="Q2" i="26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6" i="30"/>
  <c r="Q5" i="30"/>
  <c r="Q7" i="30" s="1"/>
  <c r="Q3" i="30"/>
  <c r="F3" i="30"/>
  <c r="Q2" i="30"/>
  <c r="I2" i="30"/>
  <c r="F2" i="30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M8" i="32"/>
  <c r="K8" i="32"/>
  <c r="H8" i="32"/>
  <c r="F8" i="32"/>
  <c r="C8" i="32"/>
  <c r="Q6" i="32"/>
  <c r="Q5" i="32"/>
  <c r="Q7" i="32" s="1"/>
  <c r="F5" i="32"/>
  <c r="F4" i="32"/>
  <c r="Q3" i="32"/>
  <c r="F3" i="32"/>
  <c r="Q2" i="32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6" i="28"/>
  <c r="Q5" i="28"/>
  <c r="Q7" i="28" s="1"/>
  <c r="M5" i="28"/>
  <c r="K5" i="28"/>
  <c r="H5" i="28"/>
  <c r="F5" i="28"/>
  <c r="C5" i="28"/>
  <c r="Q3" i="28"/>
  <c r="F3" i="28"/>
  <c r="Q2" i="28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F10" i="31"/>
  <c r="C10" i="31"/>
  <c r="Q6" i="31"/>
  <c r="Q5" i="31"/>
  <c r="Q7" i="31" s="1"/>
  <c r="Q3" i="31"/>
  <c r="F3" i="31"/>
  <c r="Q2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Q3" i="14" s="1"/>
  <c r="Q6" i="14" s="1"/>
  <c r="H8" i="14"/>
  <c r="F8" i="14"/>
  <c r="C8" i="14"/>
  <c r="F6" i="14"/>
  <c r="Q5" i="14"/>
  <c r="F5" i="14"/>
  <c r="F4" i="14"/>
  <c r="F3" i="14"/>
  <c r="Q2" i="14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Q6" i="24"/>
  <c r="M6" i="24"/>
  <c r="F6" i="24"/>
  <c r="C6" i="24"/>
  <c r="Q5" i="24"/>
  <c r="Q7" i="24" s="1"/>
  <c r="F5" i="24"/>
  <c r="F4" i="24"/>
  <c r="Q3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8" i="22"/>
  <c r="Q3" i="22" s="1"/>
  <c r="Q6" i="22" s="1"/>
  <c r="H8" i="22"/>
  <c r="F8" i="22"/>
  <c r="C8" i="22"/>
  <c r="F7" i="22"/>
  <c r="F6" i="22"/>
  <c r="Q5" i="22"/>
  <c r="F5" i="22"/>
  <c r="F4" i="22"/>
  <c r="F3" i="22"/>
  <c r="Q2" i="22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M13" i="3"/>
  <c r="K13" i="3"/>
  <c r="Q3" i="3" s="1"/>
  <c r="Q6" i="3" s="1"/>
  <c r="H13" i="3"/>
  <c r="F13" i="3"/>
  <c r="C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Q5" i="3"/>
  <c r="F5" i="3"/>
  <c r="AE4" i="3"/>
  <c r="AD4" i="3"/>
  <c r="K4" i="3"/>
  <c r="F4" i="3"/>
  <c r="AE3" i="3"/>
  <c r="AD3" i="3"/>
  <c r="K3" i="3"/>
  <c r="F3" i="3"/>
  <c r="AE2" i="3"/>
  <c r="AD2" i="3"/>
  <c r="Q2" i="3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Q5" i="10"/>
  <c r="K5" i="10"/>
  <c r="F5" i="10"/>
  <c r="AE4" i="10"/>
  <c r="AD4" i="10"/>
  <c r="K4" i="10"/>
  <c r="K22" i="10" s="1"/>
  <c r="Q3" i="10" s="1"/>
  <c r="Q6" i="10" s="1"/>
  <c r="F4" i="10"/>
  <c r="AE3" i="10"/>
  <c r="AD3" i="10"/>
  <c r="K3" i="10"/>
  <c r="F3" i="10"/>
  <c r="AE2" i="10"/>
  <c r="AD2" i="10"/>
  <c r="Q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M13" i="13"/>
  <c r="H13" i="13"/>
  <c r="F13" i="13"/>
  <c r="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Q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38" i="17"/>
  <c r="H38" i="17"/>
  <c r="F38" i="17"/>
  <c r="C38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Q6" i="17"/>
  <c r="K6" i="17"/>
  <c r="F6" i="17"/>
  <c r="AE5" i="17"/>
  <c r="AD5" i="17"/>
  <c r="Q5" i="17"/>
  <c r="Q7" i="17" s="1"/>
  <c r="K5" i="17"/>
  <c r="F5" i="17"/>
  <c r="AE4" i="17"/>
  <c r="AD4" i="17"/>
  <c r="K4" i="17"/>
  <c r="F4" i="17"/>
  <c r="AE3" i="17"/>
  <c r="AD3" i="17"/>
  <c r="Q3" i="17"/>
  <c r="K3" i="17"/>
  <c r="F3" i="17"/>
  <c r="AE2" i="17"/>
  <c r="AD2" i="17"/>
  <c r="Q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K27" i="7"/>
  <c r="Q3" i="7" s="1"/>
  <c r="H27" i="7"/>
  <c r="F27" i="7"/>
  <c r="C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Q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2" i="25"/>
  <c r="H32" i="25"/>
  <c r="F32" i="25"/>
  <c r="C3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Q5" i="25"/>
  <c r="K5" i="25"/>
  <c r="F5" i="25"/>
  <c r="AE4" i="25"/>
  <c r="AD4" i="25"/>
  <c r="K4" i="25"/>
  <c r="F4" i="25"/>
  <c r="AE3" i="25"/>
  <c r="AD3" i="25"/>
  <c r="K3" i="25"/>
  <c r="F3" i="25"/>
  <c r="AE2" i="25"/>
  <c r="AD2" i="25"/>
  <c r="Q2" i="25"/>
  <c r="K2" i="25"/>
  <c r="F2" i="25"/>
  <c r="E191" i="1"/>
  <c r="F191" i="1" s="1"/>
  <c r="E190" i="1"/>
  <c r="F190" i="1" s="1"/>
  <c r="E189" i="1"/>
  <c r="F189" i="1" s="1"/>
  <c r="E188" i="1"/>
  <c r="F188" i="1" s="1"/>
  <c r="E187" i="1"/>
  <c r="F187" i="1" s="1"/>
  <c r="E186" i="1"/>
  <c r="F186" i="1" s="1"/>
  <c r="E185" i="1"/>
  <c r="F185" i="1" s="1"/>
  <c r="E184" i="1"/>
  <c r="F184" i="1" s="1"/>
  <c r="E183" i="1"/>
  <c r="F183" i="1" s="1"/>
  <c r="E182" i="1"/>
  <c r="F182" i="1" s="1"/>
  <c r="E181" i="1"/>
  <c r="F181" i="1" s="1"/>
  <c r="E180" i="1"/>
  <c r="F180" i="1" s="1"/>
  <c r="E179" i="1"/>
  <c r="F179" i="1" s="1"/>
  <c r="E178" i="1"/>
  <c r="F178" i="1" s="1"/>
  <c r="E177" i="1"/>
  <c r="F177" i="1" s="1"/>
  <c r="E176" i="1"/>
  <c r="F176" i="1" s="1"/>
  <c r="E175" i="1"/>
  <c r="F175" i="1" s="1"/>
  <c r="E174" i="1"/>
  <c r="F174" i="1" s="1"/>
  <c r="E173" i="1"/>
  <c r="F173" i="1" s="1"/>
  <c r="E172" i="1"/>
  <c r="F172" i="1" s="1"/>
  <c r="E171" i="1"/>
  <c r="F171" i="1" s="1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N50" i="1"/>
  <c r="O50" i="1" s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K28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02" i="1" l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2" i="25"/>
  <c r="Q3" i="25" s="1"/>
  <c r="Q6" i="25" s="1"/>
  <c r="Q7" i="25" s="1"/>
  <c r="Q7" i="21"/>
  <c r="Q7" i="18"/>
  <c r="Q7" i="29"/>
  <c r="Q5" i="7"/>
  <c r="Q7" i="7" s="1"/>
  <c r="Q7" i="3"/>
  <c r="Q7" i="14"/>
  <c r="Q7" i="22"/>
  <c r="K10" i="4"/>
  <c r="Q3" i="4" s="1"/>
  <c r="Q6" i="4" s="1"/>
  <c r="Q7" i="4" s="1"/>
  <c r="K13" i="13"/>
  <c r="Q3" i="13" s="1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N154" i="1" l="1"/>
  <c r="O154" i="1" s="1"/>
  <c r="N63" i="1"/>
  <c r="O63" i="1" s="1"/>
  <c r="N39" i="1"/>
  <c r="O39" i="1" s="1"/>
  <c r="N147" i="1"/>
  <c r="O147" i="1" s="1"/>
  <c r="N95" i="1"/>
  <c r="O95" i="1" s="1"/>
  <c r="O6" i="1"/>
  <c r="N159" i="1" l="1"/>
  <c r="N162" i="1" s="1"/>
  <c r="N163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<sst xmlns="http://schemas.openxmlformats.org/spreadsheetml/2006/main" count="1121" uniqueCount="253">
  <si>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</si>
  <si>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</si>
  <si>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</si>
  <si>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</si>
  <si>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</si>
  <si>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</si>
  <si>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</si>
  <si>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</si>
  <si>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</si>
  <si>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</si>
  <si>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</si>
  <si>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</si>
  <si>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</si>
  <si>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</si>
  <si>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</si>
  <si>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</si>
  <si>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</si>
  <si>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</si>
  <si>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</si>
  <si>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</si>
  <si>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</si>
  <si>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</si>
  <si>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</si>
  <si>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</si>
  <si>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</si>
  <si>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</si>
  <si>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</si>
  <si>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</si>
  <si>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</si>
  <si>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</si>
  <si>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</si>
  <si>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</si>
  <si>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</si>
  <si>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</si>
  <si>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</si>
  <si>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</si>
  <si>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</si>
  <si>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</si>
  <si>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</si>
  <si>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</si>
  <si>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</si>
  <si>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</si>
  <si>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</si>
  <si>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</si>
  <si>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</si>
  <si>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</si>
  <si>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</si>
  <si>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</si>
  <si>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</si>
  <si>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</si>
  <si>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</si>
  <si>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</si>
  <si>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</si>
  <si>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</si>
  <si>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</si>
  <si>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</si>
  <si>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</si>
  <si>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</si>
  <si>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</si>
  <si>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</si>
  <si>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</si>
  <si>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</si>
  <si>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</si>
  <si>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</si>
  <si>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</si>
  <si>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</si>
  <si>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</si>
  <si>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</si>
  <si>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</si>
  <si>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</si>
  <si>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</si>
  <si>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</si>
  <si>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</si>
  <si>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</si>
  <si>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</si>
  <si>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</si>
  <si>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</si>
  <si>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</si>
  <si>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</si>
  <si>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</si>
  <si>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</si>
  <si>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</si>
  <si>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</si>
  <si>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</si>
  <si>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</si>
  <si>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</si>
  <si>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</si>
  <si>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</si>
  <si>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</si>
  <si>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</si>
  <si>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</si>
  <si>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</si>
  <si>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</si>
  <si>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</si>
  <si>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</si>
  <si>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</si>
  <si>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</si>
  <si>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</si>
  <si>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</si>
  <si>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</si>
  <si>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</si>
  <si>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</si>
  <si>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</si>
  <si>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</si>
  <si>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</si>
  <si>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</si>
  <si>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</si>
  <si>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 Log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</si>
  <si>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</si>
  <si>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</si>
  <si>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</si>
  <si>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</si>
  <si>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</si>
  <si>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</si>
  <si>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</si>
  <si>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</si>
  <si>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</si>
  <si>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</si>
  <si>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</si>
  <si>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</si>
  <si>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</si>
  <si>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ER, date not confirmed on web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</si>
  <si>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</si>
  <si>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</si>
  <si>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</si>
  <si>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</si>
  <si>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</si>
  <si>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</si>
  <si>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</si>
  <si>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</si>
  <si>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</si>
  <si>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</si>
  <si>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</si>
  <si>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</si>
  <si>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</si>
  <si>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</si>
  <si>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</si>
  <si>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</si>
  <si>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</si>
  <si>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</si>
  <si>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</si>
  <si>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</si>
  <si>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</si>
  <si>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</si>
  <si>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</si>
  <si>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</si>
  <si>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</si>
  <si>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</si>
  <si>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</si>
  <si>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</si>
  <si>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</si>
  <si>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</si>
  <si>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</si>
  <si>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</si>
  <si>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</si>
  <si>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</si>
  <si>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</si>
  <si>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</si>
  <si>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</si>
  <si>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</si>
  <si>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</si>
  <si>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</si>
  <si>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</si>
  <si>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</si>
  <si>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</si>
  <si>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</si>
  <si>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</si>
  <si>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</si>
  <si>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</si>
  <si>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</si>
  <si>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</si>
  <si>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</si>
  <si>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</si>
  <si>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</si>
  <si>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</si>
  <si>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</si>
  <si>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</si>
  <si>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</si>
  <si>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</si>
  <si>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</si>
  <si>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</si>
  <si>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</si>
  <si>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</si>
  <si>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</si>
  <si>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</si>
  <si>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</si>
  <si>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</si>
  <si>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</si>
  <si>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</si>
  <si>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</si>
  <si>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</si>
  <si>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</si>
  <si>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</si>
  <si>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</si>
  <si>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</si>
  <si>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</si>
  <si>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</si>
  <si>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</si>
  <si>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</si>
  <si>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</si>
  <si>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</si>
  <si>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</si>
  <si>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</si>
  <si>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</si>
  <si>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</si>
  <si>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</si>
  <si>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</si>
  <si>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</si>
  <si>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</si>
  <si>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</si>
  <si>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</si>
  <si>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</si>
  <si>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</si>
  <si>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</si>
  <si>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</si>
  <si>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</si>
  <si>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</si>
  <si>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</si>
  <si>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</si>
  <si>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</si>
  <si>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</si>
  <si>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</si>
  <si>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</si>
  <si>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</si>
  <si>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</si>
  <si>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</si>
  <si>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</si>
  <si>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</si>
  <si>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</si>
  <si>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</si>
  <si>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</si>
  <si>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</si>
  <si>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</si>
  <si>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</si>
  <si>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</si>
  <si>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</si>
  <si>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</si>
  <si>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</si>
  <si>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</si>
  <si>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</si>
  <si>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</si>
  <si>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</si>
  <si>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</si>
  <si>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</si>
  <si>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</si>
  <si>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</si>
  <si>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</si>
  <si>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</si>
  <si>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</si>
  <si>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</si>
  <si>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</si>
  <si>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?</t>
  </si>
  <si>
    <t>midnight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</si>
</sst>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FF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8" fillId="0" borderId="6" applyNumberFormat="0" applyFill="0" applyAlignment="0" applyProtection="0"/>
    <xf numFmtId="9" fontId="19" fillId="0" borderId="0" applyFont="0" applyFill="0" applyBorder="0" applyAlignment="0" applyProtection="0"/>
  </cellStyleXfs>
  <cellXfs count="26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right" vertical="center"/>
    </xf>
    <xf numFmtId="2" fontId="11" fillId="12" borderId="4" xfId="0" applyNumberFormat="1" applyFont="1" applyFill="1" applyBorder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3" borderId="0" xfId="0" applyFill="1"/>
    <xf numFmtId="2" fontId="0" fillId="13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4" fillId="0" borderId="0" xfId="0" applyNumberFormat="1" applyFont="1"/>
    <xf numFmtId="0" fontId="14" fillId="0" borderId="0" xfId="0" applyFont="1"/>
    <xf numFmtId="0" fontId="13" fillId="14" borderId="0" xfId="1" applyFont="1" applyFill="1"/>
    <xf numFmtId="0" fontId="14" fillId="14" borderId="0" xfId="0" applyFont="1" applyFill="1"/>
    <xf numFmtId="0" fontId="14" fillId="0" borderId="0" xfId="0" applyFont="1" applyFill="1"/>
    <xf numFmtId="0" fontId="13" fillId="0" borderId="0" xfId="1" applyFont="1" applyFill="1"/>
    <xf numFmtId="0" fontId="12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5" fillId="14" borderId="0" xfId="0" applyFont="1" applyFill="1" applyAlignment="1">
      <alignment horizontal="center" vertical="center"/>
    </xf>
    <xf numFmtId="2" fontId="15" fillId="14" borderId="0" xfId="0" applyNumberFormat="1" applyFont="1" applyFill="1" applyAlignment="1">
      <alignment horizontal="center" vertical="center"/>
    </xf>
    <xf numFmtId="10" fontId="15" fillId="1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4" fillId="14" borderId="0" xfId="0" applyFont="1" applyFill="1" applyBorder="1"/>
    <xf numFmtId="0" fontId="13" fillId="14" borderId="0" xfId="1" applyFont="1" applyFill="1" applyBorder="1"/>
    <xf numFmtId="0" fontId="14" fillId="0" borderId="0" xfId="0" applyFont="1" applyBorder="1"/>
    <xf numFmtId="0" fontId="5" fillId="0" borderId="0" xfId="1" applyAlignment="1">
      <alignment horizontal="center"/>
    </xf>
    <xf numFmtId="0" fontId="14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5" borderId="1" xfId="0" applyFont="1" applyFill="1" applyBorder="1"/>
    <xf numFmtId="0" fontId="0" fillId="15" borderId="1" xfId="0" applyFill="1" applyBorder="1"/>
    <xf numFmtId="2" fontId="0" fillId="15" borderId="1" xfId="0" applyNumberFormat="1" applyFill="1" applyBorder="1"/>
    <xf numFmtId="165" fontId="16" fillId="0" borderId="0" xfId="0" applyNumberFormat="1" applyFont="1"/>
    <xf numFmtId="0" fontId="17" fillId="0" borderId="0" xfId="0" applyFont="1"/>
    <xf numFmtId="0" fontId="16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6" borderId="0" xfId="0" applyNumberFormat="1" applyFill="1"/>
    <xf numFmtId="0" fontId="0" fillId="16" borderId="0" xfId="0" applyFill="1"/>
    <xf numFmtId="2" fontId="0" fillId="16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7" borderId="0" xfId="0" applyFill="1"/>
    <xf numFmtId="2" fontId="0" fillId="17" borderId="0" xfId="0" applyNumberFormat="1" applyFill="1"/>
    <xf numFmtId="166" fontId="0" fillId="17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7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8" fillId="10" borderId="6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7" xfId="0" applyFont="1" applyFill="1" applyBorder="1" applyAlignment="1">
      <alignment horizontal="left"/>
    </xf>
    <xf numFmtId="0" fontId="0" fillId="10" borderId="7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8" fillId="8" borderId="6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8" fillId="8" borderId="6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5" fillId="14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4" fillId="0" borderId="0" xfId="0" applyNumberFormat="1" applyFont="1" applyAlignment="1">
      <alignment horizontal="right"/>
    </xf>
    <xf numFmtId="0" fontId="0" fillId="18" borderId="0" xfId="0" applyFill="1"/>
    <xf numFmtId="2" fontId="0" fillId="18" borderId="0" xfId="0" applyNumberFormat="1" applyFill="1"/>
    <xf numFmtId="0" fontId="0" fillId="19" borderId="0" xfId="0" applyFill="1"/>
    <xf numFmtId="2" fontId="0" fillId="19" borderId="0" xfId="0" applyNumberFormat="1" applyFill="1"/>
    <xf numFmtId="1" fontId="0" fillId="19" borderId="0" xfId="0" applyNumberFormat="1" applyFill="1"/>
    <xf numFmtId="2" fontId="4" fillId="19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16" fontId="7" fillId="20" borderId="2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right" vertical="center"/>
    </xf>
    <xf numFmtId="2" fontId="7" fillId="20" borderId="2" xfId="0" applyNumberFormat="1" applyFont="1" applyFill="1" applyBorder="1" applyAlignment="1">
      <alignment horizontal="right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10" fontId="7" fillId="20" borderId="2" xfId="0" applyNumberFormat="1" applyFont="1" applyFill="1" applyBorder="1" applyAlignment="1">
      <alignment horizontal="right" vertical="center"/>
    </xf>
    <xf numFmtId="0" fontId="0" fillId="21" borderId="0" xfId="0" applyFill="1"/>
    <xf numFmtId="2" fontId="0" fillId="21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7" fillId="0" borderId="0" xfId="0" applyNumberFormat="1" applyFont="1" applyFill="1" applyAlignment="1">
      <alignment horizontal="center" vertical="center"/>
    </xf>
    <xf numFmtId="2" fontId="4" fillId="17" borderId="0" xfId="0" applyNumberFormat="1" applyFont="1" applyFill="1"/>
    <xf numFmtId="1" fontId="0" fillId="16" borderId="0" xfId="0" applyNumberFormat="1" applyFill="1"/>
    <xf numFmtId="0" fontId="4" fillId="16" borderId="0" xfId="0" applyFont="1" applyFill="1"/>
    <xf numFmtId="2" fontId="4" fillId="16" borderId="0" xfId="0" applyNumberFormat="1" applyFont="1" applyFill="1"/>
    <xf numFmtId="16" fontId="16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7" xfId="0" applyFont="1" applyFill="1" applyBorder="1"/>
    <xf numFmtId="0" fontId="0" fillId="10" borderId="7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8" fillId="10" borderId="6" xfId="2" applyNumberFormat="1" applyFill="1"/>
    <xf numFmtId="165" fontId="3" fillId="10" borderId="7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7" xfId="0" applyFont="1" applyFill="1" applyBorder="1"/>
    <xf numFmtId="0" fontId="0" fillId="8" borderId="7" xfId="0" applyFill="1" applyBorder="1" applyAlignment="1">
      <alignment horizontal="right"/>
    </xf>
    <xf numFmtId="0" fontId="3" fillId="22" borderId="0" xfId="0" applyFont="1" applyFill="1"/>
    <xf numFmtId="0" fontId="0" fillId="22" borderId="0" xfId="0" applyFill="1"/>
    <xf numFmtId="2" fontId="0" fillId="22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20" borderId="2" xfId="0" applyNumberFormat="1" applyFont="1" applyFill="1" applyBorder="1" applyAlignment="1">
      <alignment horizontal="center" vertical="center"/>
    </xf>
    <xf numFmtId="1" fontId="0" fillId="23" borderId="0" xfId="0" applyNumberFormat="1" applyFill="1"/>
    <xf numFmtId="166" fontId="0" fillId="23" borderId="0" xfId="0" applyNumberFormat="1" applyFill="1"/>
    <xf numFmtId="2" fontId="0" fillId="23" borderId="0" xfId="0" applyNumberFormat="1" applyFill="1"/>
    <xf numFmtId="0" fontId="0" fillId="23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20" borderId="0" xfId="0" applyFont="1" applyFill="1" applyAlignment="1">
      <alignment horizontal="right" vertical="center"/>
    </xf>
    <xf numFmtId="0" fontId="20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20" fillId="0" borderId="0" xfId="0" applyFont="1"/>
    <xf numFmtId="0" fontId="22" fillId="0" borderId="0" xfId="0" applyFont="1"/>
    <xf numFmtId="0" fontId="16" fillId="0" borderId="0" xfId="0" applyFont="1" applyAlignment="1">
      <alignment horizontal="right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10" fillId="0" borderId="0" xfId="0" applyNumberFormat="1" applyFont="1" applyFill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0" borderId="9" xfId="0" applyFont="1" applyFill="1" applyBorder="1" applyAlignment="1">
      <alignment horizontal="center" vertical="center"/>
    </xf>
    <xf numFmtId="0" fontId="8" fillId="20" borderId="10" xfId="0" applyFont="1" applyFill="1" applyBorder="1" applyAlignment="1">
      <alignment horizontal="center" vertical="center"/>
    </xf>
    <xf numFmtId="0" fontId="18" fillId="10" borderId="6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9683301684222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CLOSED!$B$170:$B$226</c:f>
              <c:numCache>
                <c:formatCode>m/d/yyyy</c:formatCode>
                <c:ptCount val="42"/>
                <c:pt idx="1">
                  <c:v>42237</c:v>
                </c:pt>
                <c:pt idx="2">
                  <c:v>42244</c:v>
                </c:pt>
                <c:pt idx="3">
                  <c:v>42251</c:v>
                </c:pt>
                <c:pt idx="4">
                  <c:v>42258</c:v>
                </c:pt>
                <c:pt idx="5">
                  <c:v>42261</c:v>
                </c:pt>
                <c:pt idx="6">
                  <c:v>42262</c:v>
                </c:pt>
                <c:pt idx="7">
                  <c:v>42263</c:v>
                </c:pt>
                <c:pt idx="8">
                  <c:v>42264</c:v>
                </c:pt>
                <c:pt idx="9">
                  <c:v>42265</c:v>
                </c:pt>
                <c:pt idx="10">
                  <c:v>42266</c:v>
                </c:pt>
                <c:pt idx="11">
                  <c:v>42267</c:v>
                </c:pt>
                <c:pt idx="12">
                  <c:v>42268</c:v>
                </c:pt>
                <c:pt idx="13">
                  <c:v>42269</c:v>
                </c:pt>
              </c:numCache>
            </c:numRef>
          </c:xVal>
          <c:yVal>
            <c:numRef>
              <c:f>CLOSED!$C$170:$C$226</c:f>
              <c:numCache>
                <c:formatCode>0.00</c:formatCode>
                <c:ptCount val="42"/>
                <c:pt idx="1">
                  <c:v>295093.56</c:v>
                </c:pt>
                <c:pt idx="2">
                  <c:v>307941.06</c:v>
                </c:pt>
                <c:pt idx="3">
                  <c:v>324929.40000000002</c:v>
                </c:pt>
                <c:pt idx="4">
                  <c:v>323039.64</c:v>
                </c:pt>
                <c:pt idx="5">
                  <c:v>326015.75</c:v>
                </c:pt>
                <c:pt idx="6">
                  <c:v>328515.09999999998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43544"/>
        <c:axId val="303647464"/>
      </c:scatterChart>
      <c:valAx>
        <c:axId val="303643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47464"/>
        <c:crosses val="autoZero"/>
        <c:crossBetween val="midCat"/>
      </c:valAx>
      <c:valAx>
        <c:axId val="303647464"/>
        <c:scaling>
          <c:orientation val="minMax"/>
          <c:max val="400000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43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outerShdw blurRad="50800" dist="50800" sx="1000" sy="1000" algn="ctr" rotWithShape="0">
                <a:sysClr val="window" lastClr="FFFFFF"/>
              </a:outerShd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0800" dist="50800" sx="1000" sy="1000" algn="ctr" rotWithShape="0">
                  <a:sysClr val="window" lastClr="FFFFFF"/>
                </a:outerShdw>
              </a:effectLst>
            </c:spPr>
          </c:marker>
          <c:xVal>
            <c:numRef>
              <c:f>CLOSED!$B$170:$B$226</c:f>
              <c:numCache>
                <c:formatCode>m/d/yyyy</c:formatCode>
                <c:ptCount val="42"/>
                <c:pt idx="1">
                  <c:v>42237</c:v>
                </c:pt>
                <c:pt idx="2">
                  <c:v>42244</c:v>
                </c:pt>
                <c:pt idx="3">
                  <c:v>42251</c:v>
                </c:pt>
                <c:pt idx="4">
                  <c:v>42258</c:v>
                </c:pt>
                <c:pt idx="5">
                  <c:v>42261</c:v>
                </c:pt>
                <c:pt idx="6">
                  <c:v>42262</c:v>
                </c:pt>
                <c:pt idx="7">
                  <c:v>42263</c:v>
                </c:pt>
                <c:pt idx="8">
                  <c:v>42264</c:v>
                </c:pt>
                <c:pt idx="9">
                  <c:v>42265</c:v>
                </c:pt>
                <c:pt idx="10">
                  <c:v>42266</c:v>
                </c:pt>
                <c:pt idx="11">
                  <c:v>42267</c:v>
                </c:pt>
                <c:pt idx="12">
                  <c:v>42268</c:v>
                </c:pt>
                <c:pt idx="13">
                  <c:v>42269</c:v>
                </c:pt>
              </c:numCache>
            </c:numRef>
          </c:xVal>
          <c:yVal>
            <c:numRef>
              <c:f>CLOSED!$E$170:$E$226</c:f>
              <c:numCache>
                <c:formatCode>0.00</c:formatCode>
                <c:ptCount val="42"/>
                <c:pt idx="1">
                  <c:v>-64906.44</c:v>
                </c:pt>
                <c:pt idx="2">
                  <c:v>-52058.94</c:v>
                </c:pt>
                <c:pt idx="3">
                  <c:v>-55070.599999999977</c:v>
                </c:pt>
                <c:pt idx="4">
                  <c:v>-56960.359999999986</c:v>
                </c:pt>
                <c:pt idx="5">
                  <c:v>-53984.25</c:v>
                </c:pt>
                <c:pt idx="6">
                  <c:v>-51484.900000000023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47856"/>
        <c:axId val="303644720"/>
      </c:scatterChart>
      <c:valAx>
        <c:axId val="30364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44720"/>
        <c:crosses val="autoZero"/>
        <c:crossBetween val="midCat"/>
      </c:valAx>
      <c:valAx>
        <c:axId val="303644720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47856"/>
        <c:crosses val="autoZero"/>
        <c:crossBetween val="midCat"/>
      </c:valAx>
      <c:spPr>
        <a:noFill/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15.41</c:v>
                </c:pt>
                <c:pt idx="1">
                  <c:v>15.09</c:v>
                </c:pt>
                <c:pt idx="2">
                  <c:v>14.98</c:v>
                </c:pt>
                <c:pt idx="3">
                  <c:v>14.91</c:v>
                </c:pt>
                <c:pt idx="4">
                  <c:v>16.32</c:v>
                </c:pt>
                <c:pt idx="5">
                  <c:v>16.36</c:v>
                </c:pt>
                <c:pt idx="6">
                  <c:v>16.87</c:v>
                </c:pt>
                <c:pt idx="7">
                  <c:v>16.87</c:v>
                </c:pt>
                <c:pt idx="8">
                  <c:v>16.850000000000001</c:v>
                </c:pt>
                <c:pt idx="9">
                  <c:v>17.29</c:v>
                </c:pt>
                <c:pt idx="10">
                  <c:v>16.649999999999999</c:v>
                </c:pt>
                <c:pt idx="11">
                  <c:v>15.97</c:v>
                </c:pt>
                <c:pt idx="12">
                  <c:v>14.65</c:v>
                </c:pt>
                <c:pt idx="13">
                  <c:v>14.04</c:v>
                </c:pt>
                <c:pt idx="14">
                  <c:v>14.39</c:v>
                </c:pt>
                <c:pt idx="15">
                  <c:v>15.73</c:v>
                </c:pt>
                <c:pt idx="16">
                  <c:v>16.13</c:v>
                </c:pt>
                <c:pt idx="17">
                  <c:v>16.23</c:v>
                </c:pt>
                <c:pt idx="18">
                  <c:v>17.48</c:v>
                </c:pt>
                <c:pt idx="19">
                  <c:v>17.36</c:v>
                </c:pt>
                <c:pt idx="21">
                  <c:v>17.399999999999999</c:v>
                </c:pt>
                <c:pt idx="22">
                  <c:v>18.02</c:v>
                </c:pt>
                <c:pt idx="23">
                  <c:v>19.059999999999999</c:v>
                </c:pt>
                <c:pt idx="24">
                  <c:v>18.88</c:v>
                </c:pt>
                <c:pt idx="25">
                  <c:v>18.98</c:v>
                </c:pt>
                <c:pt idx="26">
                  <c:v>18.399999999999999</c:v>
                </c:pt>
                <c:pt idx="27">
                  <c:v>19.45</c:v>
                </c:pt>
                <c:pt idx="28">
                  <c:v>19.79</c:v>
                </c:pt>
                <c:pt idx="29">
                  <c:v>20.51</c:v>
                </c:pt>
                <c:pt idx="30">
                  <c:v>20.57</c:v>
                </c:pt>
                <c:pt idx="31">
                  <c:v>21.01</c:v>
                </c:pt>
                <c:pt idx="32">
                  <c:v>21.86</c:v>
                </c:pt>
                <c:pt idx="33">
                  <c:v>21.76</c:v>
                </c:pt>
                <c:pt idx="34">
                  <c:v>21.2</c:v>
                </c:pt>
                <c:pt idx="35">
                  <c:v>20.69</c:v>
                </c:pt>
                <c:pt idx="36">
                  <c:v>21.41</c:v>
                </c:pt>
                <c:pt idx="37">
                  <c:v>22.1</c:v>
                </c:pt>
                <c:pt idx="38">
                  <c:v>22.34</c:v>
                </c:pt>
                <c:pt idx="39">
                  <c:v>23.17</c:v>
                </c:pt>
                <c:pt idx="40">
                  <c:v>23.24</c:v>
                </c:pt>
                <c:pt idx="41">
                  <c:v>23.57</c:v>
                </c:pt>
                <c:pt idx="42">
                  <c:v>24.27</c:v>
                </c:pt>
                <c:pt idx="43">
                  <c:v>24.4</c:v>
                </c:pt>
                <c:pt idx="44">
                  <c:v>25.08</c:v>
                </c:pt>
                <c:pt idx="45">
                  <c:v>24.73</c:v>
                </c:pt>
                <c:pt idx="46">
                  <c:v>24.46</c:v>
                </c:pt>
                <c:pt idx="47">
                  <c:v>24.78</c:v>
                </c:pt>
                <c:pt idx="48">
                  <c:v>24.73</c:v>
                </c:pt>
                <c:pt idx="49">
                  <c:v>25.71</c:v>
                </c:pt>
                <c:pt idx="50">
                  <c:v>25.12</c:v>
                </c:pt>
                <c:pt idx="51">
                  <c:v>25.73</c:v>
                </c:pt>
                <c:pt idx="52">
                  <c:v>25.79</c:v>
                </c:pt>
                <c:pt idx="53">
                  <c:v>26.54</c:v>
                </c:pt>
                <c:pt idx="54">
                  <c:v>26.69</c:v>
                </c:pt>
                <c:pt idx="55">
                  <c:v>27.75</c:v>
                </c:pt>
                <c:pt idx="56">
                  <c:v>26.81</c:v>
                </c:pt>
                <c:pt idx="57">
                  <c:v>26.61</c:v>
                </c:pt>
                <c:pt idx="58">
                  <c:v>26.61</c:v>
                </c:pt>
                <c:pt idx="59">
                  <c:v>26.12</c:v>
                </c:pt>
                <c:pt idx="60">
                  <c:v>25.92</c:v>
                </c:pt>
                <c:pt idx="61">
                  <c:v>26.53</c:v>
                </c:pt>
                <c:pt idx="62">
                  <c:v>26.54</c:v>
                </c:pt>
                <c:pt idx="63">
                  <c:v>26.72</c:v>
                </c:pt>
                <c:pt idx="64">
                  <c:v>26.44</c:v>
                </c:pt>
                <c:pt idx="65">
                  <c:v>26.49</c:v>
                </c:pt>
                <c:pt idx="66">
                  <c:v>26.93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49032"/>
        <c:axId val="303649424"/>
      </c:lineChart>
      <c:catAx>
        <c:axId val="30364903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49424"/>
        <c:crosses val="autoZero"/>
        <c:auto val="1"/>
        <c:lblAlgn val="ctr"/>
        <c:lblOffset val="100"/>
        <c:noMultiLvlLbl val="0"/>
      </c:catAx>
      <c:valAx>
        <c:axId val="30364942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CPN!$W$2:$W$68</c:f>
              <c:strCache>
                <c:ptCount val="67"/>
                <c:pt idx="0">
                  <c:v>9/14/2015</c:v>
                </c:pt>
                <c:pt idx="1">
                  <c:v>9/11/2015</c:v>
                </c:pt>
                <c:pt idx="2">
                  <c:v>9/10/2015</c:v>
                </c:pt>
                <c:pt idx="3">
                  <c:v>9/9/2015</c:v>
                </c:pt>
                <c:pt idx="4">
                  <c:v>9/8/2015</c:v>
                </c:pt>
                <c:pt idx="5">
                  <c:v>9/4/2015</c:v>
                </c:pt>
                <c:pt idx="6">
                  <c:v>9/3/2015</c:v>
                </c:pt>
                <c:pt idx="7">
                  <c:v>9/2/2015</c:v>
                </c:pt>
                <c:pt idx="8">
                  <c:v>9/1/2015</c:v>
                </c:pt>
                <c:pt idx="9">
                  <c:v>8/31/2015</c:v>
                </c:pt>
                <c:pt idx="10">
                  <c:v>8/28/2015</c:v>
                </c:pt>
                <c:pt idx="11">
                  <c:v>8/27/2015</c:v>
                </c:pt>
                <c:pt idx="12">
                  <c:v>8/26/2015</c:v>
                </c:pt>
                <c:pt idx="13">
                  <c:v>8/25/2015</c:v>
                </c:pt>
                <c:pt idx="14">
                  <c:v>8/24/2015</c:v>
                </c:pt>
                <c:pt idx="15">
                  <c:v>8/21/2015</c:v>
                </c:pt>
                <c:pt idx="16">
                  <c:v>8/20/2015</c:v>
                </c:pt>
                <c:pt idx="17">
                  <c:v>8/19/2015</c:v>
                </c:pt>
                <c:pt idx="18">
                  <c:v>8/18/2015</c:v>
                </c:pt>
                <c:pt idx="19">
                  <c:v>8/17/2015</c:v>
                </c:pt>
                <c:pt idx="20">
                  <c:v>8/14/2015</c:v>
                </c:pt>
                <c:pt idx="21">
                  <c:v>8/13/2015</c:v>
                </c:pt>
                <c:pt idx="22">
                  <c:v>8/12/2015</c:v>
                </c:pt>
                <c:pt idx="23">
                  <c:v>8/11/2015</c:v>
                </c:pt>
                <c:pt idx="24">
                  <c:v>8/10/2015</c:v>
                </c:pt>
                <c:pt idx="25">
                  <c:v>8/7/2015</c:v>
                </c:pt>
                <c:pt idx="26">
                  <c:v>8/6/2015</c:v>
                </c:pt>
                <c:pt idx="27">
                  <c:v>8/5/2015</c:v>
                </c:pt>
                <c:pt idx="28">
                  <c:v>8/4/2015</c:v>
                </c:pt>
                <c:pt idx="29">
                  <c:v>8/3/2015</c:v>
                </c:pt>
                <c:pt idx="30">
                  <c:v>7/31/2015</c:v>
                </c:pt>
                <c:pt idx="31">
                  <c:v>7/30/2015</c:v>
                </c:pt>
                <c:pt idx="32">
                  <c:v>7/29/2015</c:v>
                </c:pt>
                <c:pt idx="33">
                  <c:v>7/28/2015</c:v>
                </c:pt>
                <c:pt idx="34">
                  <c:v>7/27/2015</c:v>
                </c:pt>
                <c:pt idx="35">
                  <c:v>7/24/2015</c:v>
                </c:pt>
                <c:pt idx="36">
                  <c:v>7/23/2015</c:v>
                </c:pt>
                <c:pt idx="37">
                  <c:v>7/22/2015</c:v>
                </c:pt>
                <c:pt idx="38">
                  <c:v>7/21/2015</c:v>
                </c:pt>
                <c:pt idx="39">
                  <c:v>7/20/2015</c:v>
                </c:pt>
                <c:pt idx="40">
                  <c:v>7/17/2015</c:v>
                </c:pt>
                <c:pt idx="41">
                  <c:v>7/16/2015</c:v>
                </c:pt>
                <c:pt idx="42">
                  <c:v>7/15/2015</c:v>
                </c:pt>
                <c:pt idx="43">
                  <c:v>7/14/2015</c:v>
                </c:pt>
                <c:pt idx="44">
                  <c:v>7/13/2015</c:v>
                </c:pt>
                <c:pt idx="45">
                  <c:v>7/10/2015</c:v>
                </c:pt>
                <c:pt idx="46">
                  <c:v>7/9/2015</c:v>
                </c:pt>
                <c:pt idx="47">
                  <c:v>7/8/2015</c:v>
                </c:pt>
                <c:pt idx="48">
                  <c:v>7/7/2015</c:v>
                </c:pt>
                <c:pt idx="49">
                  <c:v>7/6/2015</c:v>
                </c:pt>
                <c:pt idx="50">
                  <c:v>7/2/2015</c:v>
                </c:pt>
                <c:pt idx="51">
                  <c:v>7/1/2015</c:v>
                </c:pt>
                <c:pt idx="52">
                  <c:v>6/30/2015</c:v>
                </c:pt>
                <c:pt idx="53">
                  <c:v>6/29/2015</c:v>
                </c:pt>
                <c:pt idx="54">
                  <c:v>6/26/2015</c:v>
                </c:pt>
                <c:pt idx="55">
                  <c:v>6/25/2015</c:v>
                </c:pt>
                <c:pt idx="56">
                  <c:v>6/24/2015</c:v>
                </c:pt>
                <c:pt idx="57">
                  <c:v>6/23/2015</c:v>
                </c:pt>
                <c:pt idx="58">
                  <c:v>6/22/2015</c:v>
                </c:pt>
                <c:pt idx="59">
                  <c:v>6/19/2015</c:v>
                </c:pt>
                <c:pt idx="60">
                  <c:v>6/18/2015</c:v>
                </c:pt>
                <c:pt idx="61">
                  <c:v>6/17/2015</c:v>
                </c:pt>
                <c:pt idx="62">
                  <c:v>6/16/2015</c:v>
                </c:pt>
                <c:pt idx="63">
                  <c:v>6/15/2015</c:v>
                </c:pt>
                <c:pt idx="64">
                  <c:v>6/12/2015</c:v>
                </c:pt>
                <c:pt idx="65">
                  <c:v>6/11/2015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15.57</c:v>
                </c:pt>
                <c:pt idx="1">
                  <c:v>15.19</c:v>
                </c:pt>
                <c:pt idx="2">
                  <c:v>15.28</c:v>
                </c:pt>
                <c:pt idx="3">
                  <c:v>15.48</c:v>
                </c:pt>
                <c:pt idx="4">
                  <c:v>15.48</c:v>
                </c:pt>
                <c:pt idx="5">
                  <c:v>15.1</c:v>
                </c:pt>
                <c:pt idx="6">
                  <c:v>15.43</c:v>
                </c:pt>
                <c:pt idx="7">
                  <c:v>15.3</c:v>
                </c:pt>
                <c:pt idx="8">
                  <c:v>15.41</c:v>
                </c:pt>
                <c:pt idx="9">
                  <c:v>15.94</c:v>
                </c:pt>
                <c:pt idx="10">
                  <c:v>16.21</c:v>
                </c:pt>
                <c:pt idx="11">
                  <c:v>15.89</c:v>
                </c:pt>
                <c:pt idx="12">
                  <c:v>15.44</c:v>
                </c:pt>
                <c:pt idx="13">
                  <c:v>15.14</c:v>
                </c:pt>
                <c:pt idx="14">
                  <c:v>15.87</c:v>
                </c:pt>
                <c:pt idx="15">
                  <c:v>16.5</c:v>
                </c:pt>
                <c:pt idx="16">
                  <c:v>16.93</c:v>
                </c:pt>
                <c:pt idx="17">
                  <c:v>17.43</c:v>
                </c:pt>
                <c:pt idx="18">
                  <c:v>17.510000000000002</c:v>
                </c:pt>
                <c:pt idx="19">
                  <c:v>17.55</c:v>
                </c:pt>
                <c:pt idx="20">
                  <c:v>17.48</c:v>
                </c:pt>
                <c:pt idx="21">
                  <c:v>17.02</c:v>
                </c:pt>
                <c:pt idx="22">
                  <c:v>17.18</c:v>
                </c:pt>
                <c:pt idx="23">
                  <c:v>16.670000000000002</c:v>
                </c:pt>
                <c:pt idx="24">
                  <c:v>17.05</c:v>
                </c:pt>
                <c:pt idx="25">
                  <c:v>16.989999999999998</c:v>
                </c:pt>
                <c:pt idx="26">
                  <c:v>17.29</c:v>
                </c:pt>
                <c:pt idx="27">
                  <c:v>17.21</c:v>
                </c:pt>
                <c:pt idx="28">
                  <c:v>17.32</c:v>
                </c:pt>
                <c:pt idx="29">
                  <c:v>17.559999999999999</c:v>
                </c:pt>
                <c:pt idx="30">
                  <c:v>18.3</c:v>
                </c:pt>
                <c:pt idx="31">
                  <c:v>17.5</c:v>
                </c:pt>
                <c:pt idx="32">
                  <c:v>16.63</c:v>
                </c:pt>
                <c:pt idx="33">
                  <c:v>16.68</c:v>
                </c:pt>
                <c:pt idx="34">
                  <c:v>16.57</c:v>
                </c:pt>
                <c:pt idx="35">
                  <c:v>16.61</c:v>
                </c:pt>
                <c:pt idx="36">
                  <c:v>16.87</c:v>
                </c:pt>
                <c:pt idx="37">
                  <c:v>16.95</c:v>
                </c:pt>
                <c:pt idx="38">
                  <c:v>16.940000000000001</c:v>
                </c:pt>
                <c:pt idx="39">
                  <c:v>16.97</c:v>
                </c:pt>
                <c:pt idx="40">
                  <c:v>17.3</c:v>
                </c:pt>
                <c:pt idx="41">
                  <c:v>17.690000000000001</c:v>
                </c:pt>
                <c:pt idx="42">
                  <c:v>17.489999999999998</c:v>
                </c:pt>
                <c:pt idx="43">
                  <c:v>17.63</c:v>
                </c:pt>
                <c:pt idx="44">
                  <c:v>17.54</c:v>
                </c:pt>
                <c:pt idx="45">
                  <c:v>17.37</c:v>
                </c:pt>
                <c:pt idx="46">
                  <c:v>17.37</c:v>
                </c:pt>
                <c:pt idx="47">
                  <c:v>17.43</c:v>
                </c:pt>
                <c:pt idx="48">
                  <c:v>17.690000000000001</c:v>
                </c:pt>
                <c:pt idx="49">
                  <c:v>17.62</c:v>
                </c:pt>
                <c:pt idx="50">
                  <c:v>17.579999999999998</c:v>
                </c:pt>
                <c:pt idx="51">
                  <c:v>17.71</c:v>
                </c:pt>
                <c:pt idx="52">
                  <c:v>17.989999999999998</c:v>
                </c:pt>
                <c:pt idx="53">
                  <c:v>17.989999999999998</c:v>
                </c:pt>
                <c:pt idx="54">
                  <c:v>18.62</c:v>
                </c:pt>
                <c:pt idx="55">
                  <c:v>18.64</c:v>
                </c:pt>
                <c:pt idx="56">
                  <c:v>18.98</c:v>
                </c:pt>
                <c:pt idx="57">
                  <c:v>18.940000000000001</c:v>
                </c:pt>
                <c:pt idx="58">
                  <c:v>19.25</c:v>
                </c:pt>
                <c:pt idx="59">
                  <c:v>19.02</c:v>
                </c:pt>
                <c:pt idx="60">
                  <c:v>19</c:v>
                </c:pt>
                <c:pt idx="61">
                  <c:v>18.96</c:v>
                </c:pt>
                <c:pt idx="62">
                  <c:v>19.03</c:v>
                </c:pt>
                <c:pt idx="63">
                  <c:v>19.149999999999999</c:v>
                </c:pt>
                <c:pt idx="64">
                  <c:v>19.34</c:v>
                </c:pt>
                <c:pt idx="65">
                  <c:v>19.62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835840"/>
        <c:axId val="338838192"/>
      </c:lineChart>
      <c:catAx>
        <c:axId val="338835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8192"/>
        <c:crosses val="autoZero"/>
        <c:auto val="1"/>
        <c:lblAlgn val="ctr"/>
        <c:lblOffset val="100"/>
        <c:noMultiLvlLbl val="0"/>
      </c:catAx>
      <c:valAx>
        <c:axId val="338838192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16.7</c:v>
                </c:pt>
                <c:pt idx="1">
                  <c:v>16.8</c:v>
                </c:pt>
                <c:pt idx="2">
                  <c:v>17.2</c:v>
                </c:pt>
                <c:pt idx="3">
                  <c:v>16.96</c:v>
                </c:pt>
                <c:pt idx="4">
                  <c:v>17.53</c:v>
                </c:pt>
                <c:pt idx="5">
                  <c:v>16.82</c:v>
                </c:pt>
                <c:pt idx="6">
                  <c:v>16.59</c:v>
                </c:pt>
                <c:pt idx="7">
                  <c:v>16.29</c:v>
                </c:pt>
                <c:pt idx="8">
                  <c:v>15.82</c:v>
                </c:pt>
                <c:pt idx="9">
                  <c:v>16.41</c:v>
                </c:pt>
                <c:pt idx="10">
                  <c:v>15.96</c:v>
                </c:pt>
                <c:pt idx="11">
                  <c:v>15.67</c:v>
                </c:pt>
                <c:pt idx="12">
                  <c:v>14.42</c:v>
                </c:pt>
                <c:pt idx="13">
                  <c:v>14.27</c:v>
                </c:pt>
                <c:pt idx="14">
                  <c:v>14.44</c:v>
                </c:pt>
                <c:pt idx="15">
                  <c:v>14.53</c:v>
                </c:pt>
                <c:pt idx="16">
                  <c:v>14.74</c:v>
                </c:pt>
                <c:pt idx="17">
                  <c:v>15.9</c:v>
                </c:pt>
                <c:pt idx="18">
                  <c:v>16.38</c:v>
                </c:pt>
                <c:pt idx="19">
                  <c:v>17.22</c:v>
                </c:pt>
                <c:pt idx="20">
                  <c:v>16.95</c:v>
                </c:pt>
                <c:pt idx="21">
                  <c:v>17.7</c:v>
                </c:pt>
                <c:pt idx="22">
                  <c:v>18.190000000000001</c:v>
                </c:pt>
                <c:pt idx="23">
                  <c:v>17.88</c:v>
                </c:pt>
                <c:pt idx="24">
                  <c:v>18.82</c:v>
                </c:pt>
                <c:pt idx="25">
                  <c:v>18.440000000000001</c:v>
                </c:pt>
                <c:pt idx="26">
                  <c:v>18.72</c:v>
                </c:pt>
                <c:pt idx="27">
                  <c:v>18.91</c:v>
                </c:pt>
                <c:pt idx="28">
                  <c:v>19.010000000000002</c:v>
                </c:pt>
                <c:pt idx="29">
                  <c:v>19</c:v>
                </c:pt>
                <c:pt idx="30">
                  <c:v>18.510000000000002</c:v>
                </c:pt>
                <c:pt idx="31">
                  <c:v>19.899999999999999</c:v>
                </c:pt>
                <c:pt idx="32">
                  <c:v>19.87</c:v>
                </c:pt>
                <c:pt idx="33">
                  <c:v>19.75</c:v>
                </c:pt>
                <c:pt idx="34">
                  <c:v>18.12</c:v>
                </c:pt>
                <c:pt idx="35">
                  <c:v>18.34</c:v>
                </c:pt>
                <c:pt idx="36">
                  <c:v>18.7</c:v>
                </c:pt>
                <c:pt idx="37">
                  <c:v>18</c:v>
                </c:pt>
                <c:pt idx="38">
                  <c:v>18.88</c:v>
                </c:pt>
                <c:pt idx="39">
                  <c:v>18.89</c:v>
                </c:pt>
                <c:pt idx="40">
                  <c:v>20.12</c:v>
                </c:pt>
                <c:pt idx="41">
                  <c:v>19.61</c:v>
                </c:pt>
                <c:pt idx="42">
                  <c:v>18.89</c:v>
                </c:pt>
                <c:pt idx="43">
                  <c:v>19.61</c:v>
                </c:pt>
                <c:pt idx="44">
                  <c:v>17.61</c:v>
                </c:pt>
                <c:pt idx="45">
                  <c:v>17.57</c:v>
                </c:pt>
                <c:pt idx="46">
                  <c:v>17.149999999999999</c:v>
                </c:pt>
                <c:pt idx="47">
                  <c:v>17.63</c:v>
                </c:pt>
                <c:pt idx="48">
                  <c:v>18.2</c:v>
                </c:pt>
                <c:pt idx="49">
                  <c:v>18.32</c:v>
                </c:pt>
                <c:pt idx="50">
                  <c:v>19.07</c:v>
                </c:pt>
                <c:pt idx="51">
                  <c:v>18.78</c:v>
                </c:pt>
                <c:pt idx="52">
                  <c:v>18.84</c:v>
                </c:pt>
                <c:pt idx="53">
                  <c:v>18.73</c:v>
                </c:pt>
                <c:pt idx="54">
                  <c:v>19.66</c:v>
                </c:pt>
                <c:pt idx="55">
                  <c:v>24.02</c:v>
                </c:pt>
                <c:pt idx="56">
                  <c:v>24.06</c:v>
                </c:pt>
                <c:pt idx="57">
                  <c:v>24.49</c:v>
                </c:pt>
                <c:pt idx="58">
                  <c:v>24.63</c:v>
                </c:pt>
                <c:pt idx="59">
                  <c:v>24.47</c:v>
                </c:pt>
                <c:pt idx="60">
                  <c:v>24.47</c:v>
                </c:pt>
                <c:pt idx="61">
                  <c:v>24.48</c:v>
                </c:pt>
                <c:pt idx="62">
                  <c:v>24.24</c:v>
                </c:pt>
                <c:pt idx="63">
                  <c:v>24.24</c:v>
                </c:pt>
                <c:pt idx="64">
                  <c:v>25.13</c:v>
                </c:pt>
                <c:pt idx="65">
                  <c:v>25.02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38584"/>
        <c:axId val="338838976"/>
      </c:lineChart>
      <c:catAx>
        <c:axId val="338838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8976"/>
        <c:crosses val="autoZero"/>
        <c:auto val="1"/>
        <c:lblAlgn val="ctr"/>
        <c:lblOffset val="100"/>
        <c:noMultiLvlLbl val="0"/>
      </c:catAx>
      <c:valAx>
        <c:axId val="33883897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3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8703824"/>
        <c:axId val="368702256"/>
      </c:lineChart>
      <c:catAx>
        <c:axId val="368703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2256"/>
        <c:crosses val="autoZero"/>
        <c:auto val="1"/>
        <c:lblAlgn val="ctr"/>
        <c:lblOffset val="100"/>
        <c:noMultiLvlLbl val="0"/>
      </c:catAx>
      <c:valAx>
        <c:axId val="368702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51.98</c:v>
                </c:pt>
                <c:pt idx="1">
                  <c:v>52.5</c:v>
                </c:pt>
                <c:pt idx="2">
                  <c:v>54.1</c:v>
                </c:pt>
                <c:pt idx="3">
                  <c:v>54.92</c:v>
                </c:pt>
                <c:pt idx="4">
                  <c:v>56.53</c:v>
                </c:pt>
                <c:pt idx="5">
                  <c:v>56.35</c:v>
                </c:pt>
                <c:pt idx="6">
                  <c:v>57.4</c:v>
                </c:pt>
                <c:pt idx="7">
                  <c:v>57.51</c:v>
                </c:pt>
                <c:pt idx="8">
                  <c:v>57.07</c:v>
                </c:pt>
                <c:pt idx="9">
                  <c:v>59.45</c:v>
                </c:pt>
                <c:pt idx="10">
                  <c:v>57.46</c:v>
                </c:pt>
                <c:pt idx="11">
                  <c:v>55.76</c:v>
                </c:pt>
                <c:pt idx="12">
                  <c:v>51.22</c:v>
                </c:pt>
                <c:pt idx="13">
                  <c:v>49.94</c:v>
                </c:pt>
                <c:pt idx="14">
                  <c:v>50.98</c:v>
                </c:pt>
                <c:pt idx="15">
                  <c:v>54.99</c:v>
                </c:pt>
                <c:pt idx="16">
                  <c:v>55.74</c:v>
                </c:pt>
                <c:pt idx="17">
                  <c:v>56.73</c:v>
                </c:pt>
                <c:pt idx="18">
                  <c:v>59.21</c:v>
                </c:pt>
                <c:pt idx="19">
                  <c:v>58.78</c:v>
                </c:pt>
                <c:pt idx="20">
                  <c:v>59.08</c:v>
                </c:pt>
                <c:pt idx="21">
                  <c:v>58.79</c:v>
                </c:pt>
                <c:pt idx="22">
                  <c:v>59.42</c:v>
                </c:pt>
                <c:pt idx="23">
                  <c:v>57.89</c:v>
                </c:pt>
                <c:pt idx="24">
                  <c:v>58.44</c:v>
                </c:pt>
                <c:pt idx="25">
                  <c:v>55.92</c:v>
                </c:pt>
                <c:pt idx="26">
                  <c:v>56.81</c:v>
                </c:pt>
                <c:pt idx="27">
                  <c:v>55.92</c:v>
                </c:pt>
                <c:pt idx="28">
                  <c:v>57.55</c:v>
                </c:pt>
                <c:pt idx="29">
                  <c:v>57.7</c:v>
                </c:pt>
                <c:pt idx="30">
                  <c:v>59.01</c:v>
                </c:pt>
                <c:pt idx="31">
                  <c:v>60.33</c:v>
                </c:pt>
                <c:pt idx="32">
                  <c:v>60.04</c:v>
                </c:pt>
                <c:pt idx="33">
                  <c:v>59.65</c:v>
                </c:pt>
                <c:pt idx="34">
                  <c:v>57.68</c:v>
                </c:pt>
                <c:pt idx="35">
                  <c:v>58.49</c:v>
                </c:pt>
                <c:pt idx="36">
                  <c:v>59.28</c:v>
                </c:pt>
                <c:pt idx="37">
                  <c:v>59</c:v>
                </c:pt>
                <c:pt idx="38">
                  <c:v>59.18</c:v>
                </c:pt>
                <c:pt idx="39">
                  <c:v>59.6</c:v>
                </c:pt>
                <c:pt idx="40">
                  <c:v>61.42</c:v>
                </c:pt>
                <c:pt idx="41">
                  <c:v>62.68</c:v>
                </c:pt>
                <c:pt idx="42">
                  <c:v>63.05</c:v>
                </c:pt>
                <c:pt idx="43">
                  <c:v>64.569999999999993</c:v>
                </c:pt>
                <c:pt idx="44">
                  <c:v>63.98</c:v>
                </c:pt>
                <c:pt idx="45">
                  <c:v>64.34</c:v>
                </c:pt>
                <c:pt idx="46">
                  <c:v>64.650000000000006</c:v>
                </c:pt>
                <c:pt idx="47">
                  <c:v>64.37</c:v>
                </c:pt>
                <c:pt idx="48">
                  <c:v>65.05</c:v>
                </c:pt>
                <c:pt idx="49">
                  <c:v>64.41</c:v>
                </c:pt>
                <c:pt idx="50">
                  <c:v>65.709999999999994</c:v>
                </c:pt>
                <c:pt idx="51">
                  <c:v>65.42</c:v>
                </c:pt>
                <c:pt idx="52">
                  <c:v>66.88</c:v>
                </c:pt>
                <c:pt idx="53">
                  <c:v>66.97</c:v>
                </c:pt>
                <c:pt idx="54">
                  <c:v>68.430000000000007</c:v>
                </c:pt>
                <c:pt idx="55">
                  <c:v>68.03</c:v>
                </c:pt>
                <c:pt idx="56">
                  <c:v>69.17</c:v>
                </c:pt>
                <c:pt idx="57">
                  <c:v>70.23</c:v>
                </c:pt>
                <c:pt idx="58">
                  <c:v>68.94</c:v>
                </c:pt>
                <c:pt idx="59">
                  <c:v>68.64</c:v>
                </c:pt>
                <c:pt idx="60">
                  <c:v>69.31</c:v>
                </c:pt>
                <c:pt idx="61">
                  <c:v>69.510000000000005</c:v>
                </c:pt>
                <c:pt idx="62">
                  <c:v>69.400000000000006</c:v>
                </c:pt>
                <c:pt idx="63">
                  <c:v>67.33</c:v>
                </c:pt>
                <c:pt idx="64">
                  <c:v>67.66</c:v>
                </c:pt>
                <c:pt idx="66">
                  <c:v>68.83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00296"/>
        <c:axId val="368701080"/>
      </c:lineChart>
      <c:catAx>
        <c:axId val="368700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1080"/>
        <c:crosses val="autoZero"/>
        <c:auto val="1"/>
        <c:lblAlgn val="ctr"/>
        <c:lblOffset val="100"/>
        <c:noMultiLvlLbl val="0"/>
      </c:catAx>
      <c:valAx>
        <c:axId val="36870108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00688"/>
        <c:axId val="368703432"/>
      </c:lineChart>
      <c:catAx>
        <c:axId val="368700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3432"/>
        <c:crosses val="autoZero"/>
        <c:auto val="1"/>
        <c:lblAlgn val="ctr"/>
        <c:lblOffset val="100"/>
        <c:noMultiLvlLbl val="0"/>
      </c:catAx>
      <c:valAx>
        <c:axId val="3687034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698336"/>
        <c:axId val="368701472"/>
      </c:lineChart>
      <c:catAx>
        <c:axId val="368698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1472"/>
        <c:crosses val="autoZero"/>
        <c:auto val="1"/>
        <c:lblAlgn val="ctr"/>
        <c:lblOffset val="100"/>
        <c:noMultiLvlLbl val="0"/>
      </c:catAx>
      <c:valAx>
        <c:axId val="36870147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9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78704"/>
        <c:axId val="305677920"/>
      </c:lineChart>
      <c:catAx>
        <c:axId val="30567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77920"/>
        <c:crosses val="autoZero"/>
        <c:auto val="1"/>
        <c:lblAlgn val="ctr"/>
        <c:lblOffset val="100"/>
        <c:noMultiLvlLbl val="0"/>
      </c:catAx>
      <c:valAx>
        <c:axId val="305677920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7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77136"/>
        <c:axId val="305679488"/>
      </c:lineChart>
      <c:catAx>
        <c:axId val="305677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79488"/>
        <c:crosses val="autoZero"/>
        <c:auto val="1"/>
        <c:lblAlgn val="ctr"/>
        <c:lblOffset val="100"/>
        <c:noMultiLvlLbl val="0"/>
      </c:catAx>
      <c:valAx>
        <c:axId val="305679488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7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633411</xdr:colOff>
      <xdr:row>166</xdr:row>
      <xdr:rowOff>138112</xdr:rowOff>
    </xdr:from>
    <xdr:to>
      <xdr:col>15</xdr:col>
      <xdr:colOff>19049</xdr:colOff>
      <xdr:row>181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638175</xdr:colOff>
      <xdr:row>182</xdr:row>
      <xdr:rowOff>9525</xdr:rowOff>
    </xdr:from>
    <xdr:to>
      <xdr:col>15</xdr:col>
      <xdr:colOff>23813</xdr:colOff>
      <xdr:row>197</xdr:row>
      <xdr:rowOff>4763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17</xdr:row>
      <xdr:rowOff>47625</xdr:rowOff>
    </xdr:from>
    <xdr:to>
      <xdr:col>2</xdr:col>
      <xdr:colOff>600075</xdr:colOff>
      <xdr:row>21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P198"/>
  <sheetViews>
    <sheetView workbookViewId="0">
      <pane ySplit="1" topLeftCell="A160" activePane="bottomLeft" state="frozen"/>
      <selection activeCell="E5" sqref="E5"/>
      <selection pane="bottomLeft" activeCell="R52" sqref="R52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6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125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126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249</v>
      </c>
    </row>
    <row r="2" spans="1:16" ht="18" hidden="1" customHeight="1" outlineLevel="1" x14ac:dyDescent="0.25">
      <c r="A2" s="242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6" ht="18" hidden="1" customHeight="1" outlineLevel="1" x14ac:dyDescent="0.25">
      <c r="A3" s="242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6" ht="18" hidden="1" customHeight="1" outlineLevel="1" x14ac:dyDescent="0.25">
      <c r="A4" s="242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</row>
    <row r="5" spans="1:16" ht="18" hidden="1" customHeight="1" outlineLevel="1" x14ac:dyDescent="0.25">
      <c r="A5" s="242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6" ht="18" customHeight="1" collapsed="1" x14ac:dyDescent="0.25">
      <c r="A6" s="242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34" t="s">
        <v>250</v>
      </c>
    </row>
    <row r="7" spans="1:16" ht="18" hidden="1" customHeight="1" outlineLevel="1" x14ac:dyDescent="0.25">
      <c r="A7" s="243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6" ht="18" hidden="1" customHeight="1" outlineLevel="1" x14ac:dyDescent="0.25">
      <c r="A8" s="243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6" ht="18" customHeight="1" collapsed="1" x14ac:dyDescent="0.25">
      <c r="A9" s="243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34" t="s">
        <v>250</v>
      </c>
    </row>
    <row r="10" spans="1:16" ht="18" hidden="1" customHeight="1" outlineLevel="1" x14ac:dyDescent="0.25">
      <c r="A10" s="242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6" ht="18" hidden="1" customHeight="1" outlineLevel="1" x14ac:dyDescent="0.25">
      <c r="A11" s="242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6" ht="18" hidden="1" customHeight="1" outlineLevel="1" x14ac:dyDescent="0.25">
      <c r="A12" s="242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6" ht="18" hidden="1" customHeight="1" outlineLevel="1" x14ac:dyDescent="0.25">
      <c r="A13" s="242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6" ht="18" customHeight="1" collapsed="1" x14ac:dyDescent="0.25">
      <c r="A14" s="242"/>
      <c r="B14" s="36"/>
      <c r="C14" s="35">
        <f>SUM(C11:C13)</f>
        <v>20</v>
      </c>
      <c r="D14" s="32"/>
      <c r="E14" s="38"/>
      <c r="F14" s="32">
        <f t="shared" ref="F14:K14" si="0">SUM(F11:F13)</f>
        <v>895.5</v>
      </c>
      <c r="G14" s="37"/>
      <c r="H14" s="35">
        <f t="shared" si="0"/>
        <v>20</v>
      </c>
      <c r="I14" s="32"/>
      <c r="K14" s="32">
        <f t="shared" si="0"/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34" t="s">
        <v>250</v>
      </c>
    </row>
    <row r="15" spans="1:16" ht="18" hidden="1" customHeight="1" outlineLevel="1" x14ac:dyDescent="0.25">
      <c r="A15" s="243" t="s">
        <v>30</v>
      </c>
      <c r="B15" s="39"/>
      <c r="C15" s="34"/>
      <c r="D15" s="33"/>
      <c r="E15" s="33"/>
      <c r="F15" s="33"/>
      <c r="G15" s="39"/>
      <c r="H15" s="34"/>
      <c r="I15" s="33"/>
      <c r="J15" s="231"/>
      <c r="K15" s="33"/>
      <c r="L15" s="39"/>
      <c r="M15" s="33"/>
      <c r="N15" s="33"/>
      <c r="O15" s="46"/>
      <c r="P15" s="234"/>
    </row>
    <row r="16" spans="1:16" ht="18" hidden="1" customHeight="1" outlineLevel="1" x14ac:dyDescent="0.25">
      <c r="A16" s="243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34"/>
    </row>
    <row r="17" spans="1:16" ht="18" customHeight="1" collapsed="1" x14ac:dyDescent="0.25">
      <c r="A17" s="243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31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34" t="s">
        <v>250</v>
      </c>
    </row>
    <row r="18" spans="1:16" ht="18" hidden="1" customHeight="1" outlineLevel="1" x14ac:dyDescent="0.25">
      <c r="A18" s="246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hidden="1" customHeight="1" outlineLevel="1" x14ac:dyDescent="0.25">
      <c r="A19" s="247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hidden="1" customHeight="1" outlineLevel="1" x14ac:dyDescent="0.25">
      <c r="A20" s="247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hidden="1" customHeight="1" outlineLevel="1" x14ac:dyDescent="0.25">
      <c r="A21" s="247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hidden="1" customHeight="1" outlineLevel="1" x14ac:dyDescent="0.25">
      <c r="A22" s="247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hidden="1" customHeight="1" outlineLevel="1" x14ac:dyDescent="0.25">
      <c r="A23" s="247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hidden="1" customHeight="1" outlineLevel="1" x14ac:dyDescent="0.25">
      <c r="A24" s="247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hidden="1" customHeight="1" outlineLevel="1" x14ac:dyDescent="0.25">
      <c r="A25" s="247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collapsed="1" x14ac:dyDescent="0.25">
      <c r="A26" s="247"/>
      <c r="B26" s="37"/>
      <c r="C26" s="35">
        <v>70</v>
      </c>
      <c r="D26" s="32"/>
      <c r="E26" s="38"/>
      <c r="F26" s="32">
        <v>5819.5</v>
      </c>
      <c r="G26" s="37"/>
      <c r="H26" s="35">
        <v>70</v>
      </c>
      <c r="I26" s="32"/>
      <c r="K26" s="32">
        <v>5926.7800000000007</v>
      </c>
      <c r="L26" s="37"/>
      <c r="M26" s="32"/>
      <c r="N26" s="32">
        <f>K26-F26</f>
        <v>107.28000000000065</v>
      </c>
      <c r="O26" s="45">
        <f>N26/F26</f>
        <v>1.8434573416960334E-2</v>
      </c>
      <c r="P26" s="235" t="s">
        <v>251</v>
      </c>
    </row>
    <row r="27" spans="1:16" ht="18" hidden="1" customHeight="1" outlineLevel="1" x14ac:dyDescent="0.25">
      <c r="A27" s="244" t="s">
        <v>8</v>
      </c>
      <c r="B27" s="39"/>
      <c r="C27" s="34"/>
      <c r="D27" s="33"/>
      <c r="E27" s="33"/>
      <c r="F27" s="33"/>
      <c r="G27" s="39"/>
      <c r="H27" s="34"/>
      <c r="I27" s="33"/>
      <c r="J27" s="231"/>
      <c r="K27" s="33"/>
      <c r="L27" s="39"/>
      <c r="M27" s="33"/>
      <c r="N27" s="33"/>
      <c r="O27" s="46"/>
    </row>
    <row r="28" spans="1:16" ht="18" hidden="1" customHeight="1" outlineLevel="1" x14ac:dyDescent="0.25">
      <c r="A28" s="244"/>
      <c r="B28" s="40">
        <v>42145</v>
      </c>
      <c r="C28" s="34">
        <v>50</v>
      </c>
      <c r="D28" s="33">
        <v>61.7</v>
      </c>
      <c r="E28" s="33"/>
      <c r="F28" s="33">
        <f t="shared" ref="F28:F38" si="1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</f>
        <v>17334</v>
      </c>
      <c r="L28" s="40">
        <v>42185</v>
      </c>
      <c r="M28" s="33">
        <v>44.61</v>
      </c>
      <c r="N28" s="33"/>
      <c r="O28" s="46"/>
    </row>
    <row r="29" spans="1:16" ht="18" hidden="1" customHeight="1" outlineLevel="1" x14ac:dyDescent="0.25">
      <c r="A29" s="244"/>
      <c r="B29" s="40">
        <v>42146</v>
      </c>
      <c r="C29" s="34">
        <v>10</v>
      </c>
      <c r="D29" s="33">
        <v>61.37</v>
      </c>
      <c r="E29" s="33"/>
      <c r="F29" s="33">
        <f t="shared" si="1"/>
        <v>613.69999999999993</v>
      </c>
      <c r="G29" s="40">
        <v>42216</v>
      </c>
      <c r="H29" s="34">
        <v>300</v>
      </c>
      <c r="I29" s="33">
        <v>62</v>
      </c>
      <c r="J29" s="231">
        <v>0.05</v>
      </c>
      <c r="K29" s="33">
        <f>H29*I29-J29</f>
        <v>18599.95</v>
      </c>
      <c r="L29" s="39"/>
      <c r="M29" s="33"/>
      <c r="N29" s="33"/>
      <c r="O29" s="46"/>
    </row>
    <row r="30" spans="1:16" ht="18" hidden="1" customHeight="1" outlineLevel="1" x14ac:dyDescent="0.25">
      <c r="A30" s="244"/>
      <c r="B30" s="40">
        <v>42146</v>
      </c>
      <c r="C30" s="34">
        <v>20</v>
      </c>
      <c r="D30" s="33">
        <v>61.12</v>
      </c>
      <c r="E30" s="33"/>
      <c r="F30" s="33">
        <f t="shared" si="1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hidden="1" customHeight="1" outlineLevel="1" x14ac:dyDescent="0.25">
      <c r="A31" s="244"/>
      <c r="B31" s="40">
        <v>42146</v>
      </c>
      <c r="C31" s="34">
        <v>20</v>
      </c>
      <c r="D31" s="33">
        <v>61.1</v>
      </c>
      <c r="E31" s="33"/>
      <c r="F31" s="33">
        <f t="shared" si="1"/>
        <v>1222</v>
      </c>
      <c r="G31" s="39"/>
      <c r="H31" s="34"/>
      <c r="I31" s="33"/>
      <c r="J31" s="231"/>
      <c r="K31" s="33"/>
      <c r="L31" s="39"/>
      <c r="M31" s="33"/>
      <c r="N31" s="33"/>
      <c r="O31" s="46"/>
    </row>
    <row r="32" spans="1:16" ht="18" hidden="1" customHeight="1" outlineLevel="1" x14ac:dyDescent="0.25">
      <c r="A32" s="244"/>
      <c r="B32" s="40">
        <v>42146</v>
      </c>
      <c r="C32" s="34">
        <v>10</v>
      </c>
      <c r="D32" s="33">
        <v>60.8</v>
      </c>
      <c r="E32" s="33"/>
      <c r="F32" s="33">
        <f t="shared" si="1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hidden="1" customHeight="1" outlineLevel="1" x14ac:dyDescent="0.25">
      <c r="A33" s="244"/>
      <c r="B33" s="40">
        <v>42146</v>
      </c>
      <c r="C33" s="34">
        <v>20</v>
      </c>
      <c r="D33" s="33">
        <v>60.7</v>
      </c>
      <c r="E33" s="33"/>
      <c r="F33" s="33">
        <f t="shared" si="1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hidden="1" customHeight="1" outlineLevel="1" x14ac:dyDescent="0.25">
      <c r="A34" s="244"/>
      <c r="B34" s="40">
        <v>42150</v>
      </c>
      <c r="C34" s="34">
        <v>20</v>
      </c>
      <c r="D34" s="33">
        <v>60.6</v>
      </c>
      <c r="E34" s="33"/>
      <c r="F34" s="33">
        <f t="shared" si="1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hidden="1" customHeight="1" outlineLevel="1" x14ac:dyDescent="0.25">
      <c r="A35" s="244"/>
      <c r="B35" s="40">
        <v>42152</v>
      </c>
      <c r="C35" s="34">
        <v>30</v>
      </c>
      <c r="D35" s="33">
        <v>60.33</v>
      </c>
      <c r="E35" s="33"/>
      <c r="F35" s="33">
        <f t="shared" si="1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hidden="1" customHeight="1" outlineLevel="1" x14ac:dyDescent="0.25">
      <c r="A36" s="244"/>
      <c r="B36" s="40">
        <v>42152</v>
      </c>
      <c r="C36" s="34">
        <v>30</v>
      </c>
      <c r="D36" s="33">
        <v>60.39</v>
      </c>
      <c r="E36" s="33"/>
      <c r="F36" s="33">
        <f t="shared" si="1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hidden="1" customHeight="1" outlineLevel="1" x14ac:dyDescent="0.25">
      <c r="A37" s="244"/>
      <c r="B37" s="40">
        <v>42166</v>
      </c>
      <c r="C37" s="34">
        <v>100</v>
      </c>
      <c r="D37" s="33">
        <v>58</v>
      </c>
      <c r="E37" s="33"/>
      <c r="F37" s="33">
        <f t="shared" si="1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hidden="1" customHeight="1" outlineLevel="1" x14ac:dyDescent="0.25">
      <c r="A38" s="244"/>
      <c r="B38" s="40">
        <v>42187</v>
      </c>
      <c r="C38" s="34">
        <v>290</v>
      </c>
      <c r="D38" s="33">
        <v>57.85</v>
      </c>
      <c r="E38" s="33"/>
      <c r="F38" s="33">
        <f t="shared" si="1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collapsed="1" x14ac:dyDescent="0.25">
      <c r="A39" s="245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35933.949999999997</v>
      </c>
      <c r="L39" s="39"/>
      <c r="M39" s="33">
        <f>SUM(M28:M38)</f>
        <v>44.61</v>
      </c>
      <c r="N39" s="33">
        <f>K39-F39</f>
        <v>558.75</v>
      </c>
      <c r="O39" s="46">
        <f>(N39+M39)/F39</f>
        <v>1.7056016644428868E-2</v>
      </c>
      <c r="P39" s="235">
        <v>558.14</v>
      </c>
    </row>
    <row r="40" spans="1:16" ht="18" hidden="1" customHeight="1" outlineLevel="1" x14ac:dyDescent="0.25">
      <c r="A40" s="242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hidden="1" customHeight="1" outlineLevel="1" x14ac:dyDescent="0.25">
      <c r="A41" s="242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hidden="1" customHeight="1" outlineLevel="1" x14ac:dyDescent="0.25">
      <c r="A42" s="242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hidden="1" customHeight="1" outlineLevel="1" x14ac:dyDescent="0.25">
      <c r="A43" s="242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collapsed="1" x14ac:dyDescent="0.25">
      <c r="A44" s="242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34" t="s">
        <v>250</v>
      </c>
    </row>
    <row r="45" spans="1:16" ht="18" hidden="1" customHeight="1" outlineLevel="1" x14ac:dyDescent="0.25">
      <c r="A45" s="248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hidden="1" customHeight="1" outlineLevel="1" x14ac:dyDescent="0.25">
      <c r="A46" s="249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31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hidden="1" customHeight="1" outlineLevel="1" x14ac:dyDescent="0.25">
      <c r="A47" s="249"/>
      <c r="B47" s="40">
        <v>42153</v>
      </c>
      <c r="C47" s="34">
        <v>25</v>
      </c>
      <c r="D47" s="33">
        <v>34.4</v>
      </c>
      <c r="E47" s="183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hidden="1" customHeight="1" outlineLevel="1" x14ac:dyDescent="0.25">
      <c r="A48" s="249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hidden="1" customHeight="1" outlineLevel="1" x14ac:dyDescent="0.25">
      <c r="A49" s="249"/>
      <c r="B49" s="40">
        <v>42228</v>
      </c>
      <c r="C49" s="34">
        <v>50</v>
      </c>
      <c r="D49" s="33">
        <v>33.44</v>
      </c>
      <c r="E49" s="33"/>
      <c r="F49" s="33">
        <v>1672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collapsed="1" x14ac:dyDescent="0.25">
      <c r="A50" s="250"/>
      <c r="B50" s="39"/>
      <c r="C50" s="34">
        <v>90</v>
      </c>
      <c r="D50" s="33"/>
      <c r="E50" s="33"/>
      <c r="F50" s="33">
        <v>3048.25</v>
      </c>
      <c r="G50" s="39"/>
      <c r="H50" s="34">
        <v>90</v>
      </c>
      <c r="I50" s="33"/>
      <c r="J50" s="33"/>
      <c r="K50" s="33">
        <v>3175.35</v>
      </c>
      <c r="L50" s="39"/>
      <c r="M50" s="33">
        <f>SUM(M46:M47)</f>
        <v>21.37</v>
      </c>
      <c r="N50" s="33">
        <f>K50-F50+M50</f>
        <v>148.46999999999991</v>
      </c>
      <c r="O50" s="46">
        <f>N50/F50</f>
        <v>4.8706634954482055E-2</v>
      </c>
      <c r="P50" s="235" t="s">
        <v>251</v>
      </c>
    </row>
    <row r="51" spans="1:16" ht="18" hidden="1" customHeight="1" outlineLevel="1" x14ac:dyDescent="0.25">
      <c r="A51" s="246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hidden="1" customHeight="1" outlineLevel="1" x14ac:dyDescent="0.25">
      <c r="A52" s="247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hidden="1" customHeight="1" outlineLevel="1" x14ac:dyDescent="0.25">
      <c r="A53" s="247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collapsed="1" x14ac:dyDescent="0.25">
      <c r="A54" s="251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34" t="s">
        <v>250</v>
      </c>
    </row>
    <row r="55" spans="1:16" ht="18" hidden="1" customHeight="1" outlineLevel="1" x14ac:dyDescent="0.25">
      <c r="A55" s="243" t="s">
        <v>16</v>
      </c>
      <c r="B55" s="39"/>
      <c r="C55" s="34"/>
      <c r="D55" s="33"/>
      <c r="E55" s="33"/>
      <c r="F55" s="33"/>
      <c r="G55" s="39"/>
      <c r="H55" s="34"/>
      <c r="I55" s="33"/>
      <c r="J55" s="231"/>
      <c r="K55" s="33"/>
      <c r="L55" s="39"/>
      <c r="M55" s="33"/>
      <c r="N55" s="33"/>
      <c r="O55" s="46"/>
      <c r="P55" s="234"/>
    </row>
    <row r="56" spans="1:16" ht="18" hidden="1" customHeight="1" outlineLevel="1" x14ac:dyDescent="0.25">
      <c r="A56" s="243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34"/>
    </row>
    <row r="57" spans="1:16" ht="18" customHeight="1" collapsed="1" x14ac:dyDescent="0.25">
      <c r="A57" s="243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34" t="s">
        <v>250</v>
      </c>
    </row>
    <row r="58" spans="1:16" ht="18" hidden="1" customHeight="1" outlineLevel="1" x14ac:dyDescent="0.25">
      <c r="A58" s="242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34"/>
    </row>
    <row r="59" spans="1:16" ht="18" hidden="1" customHeight="1" outlineLevel="1" x14ac:dyDescent="0.25">
      <c r="A59" s="242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34"/>
    </row>
    <row r="60" spans="1:16" ht="18" hidden="1" customHeight="1" outlineLevel="1" x14ac:dyDescent="0.25">
      <c r="A60" s="242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34"/>
    </row>
    <row r="61" spans="1:16" ht="18" hidden="1" customHeight="1" outlineLevel="1" x14ac:dyDescent="0.25">
      <c r="A61" s="242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34"/>
    </row>
    <row r="62" spans="1:16" ht="18" hidden="1" customHeight="1" outlineLevel="1" x14ac:dyDescent="0.25">
      <c r="A62" s="242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34"/>
    </row>
    <row r="63" spans="1:16" ht="18" customHeight="1" collapsed="1" x14ac:dyDescent="0.25">
      <c r="A63" s="242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34" t="s">
        <v>250</v>
      </c>
    </row>
    <row r="64" spans="1:16" ht="18" hidden="1" customHeight="1" outlineLevel="1" x14ac:dyDescent="0.25">
      <c r="A64" s="243" t="s">
        <v>9</v>
      </c>
      <c r="B64" s="39"/>
      <c r="C64" s="34"/>
      <c r="D64" s="33"/>
      <c r="E64" s="183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hidden="1" customHeight="1" outlineLevel="1" x14ac:dyDescent="0.25">
      <c r="A65" s="243"/>
      <c r="B65" s="40">
        <v>42145</v>
      </c>
      <c r="C65" s="34">
        <v>100</v>
      </c>
      <c r="D65" s="33">
        <v>5.55</v>
      </c>
      <c r="E65" s="33"/>
      <c r="F65" s="33">
        <f t="shared" ref="F65:F94" si="2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hidden="1" customHeight="1" outlineLevel="1" x14ac:dyDescent="0.25">
      <c r="A66" s="243"/>
      <c r="B66" s="40">
        <v>42146</v>
      </c>
      <c r="C66" s="34">
        <v>100</v>
      </c>
      <c r="D66" s="33">
        <v>5.47</v>
      </c>
      <c r="E66" s="33"/>
      <c r="F66" s="33">
        <f t="shared" si="2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hidden="1" customHeight="1" outlineLevel="1" x14ac:dyDescent="0.25">
      <c r="A67" s="243"/>
      <c r="B67" s="40">
        <v>42146</v>
      </c>
      <c r="C67" s="34">
        <v>100</v>
      </c>
      <c r="D67" s="33">
        <v>5.43</v>
      </c>
      <c r="E67" s="33"/>
      <c r="F67" s="33">
        <f t="shared" si="2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3">H67*I67-J67</f>
        <v>10319.81</v>
      </c>
      <c r="L67" s="39"/>
      <c r="M67" s="33"/>
      <c r="N67" s="34"/>
      <c r="O67" s="34"/>
    </row>
    <row r="68" spans="1:15" ht="18" hidden="1" customHeight="1" outlineLevel="1" x14ac:dyDescent="0.25">
      <c r="A68" s="243"/>
      <c r="B68" s="40">
        <v>42146</v>
      </c>
      <c r="C68" s="34">
        <v>100</v>
      </c>
      <c r="D68" s="33">
        <v>5.4</v>
      </c>
      <c r="E68" s="33"/>
      <c r="F68" s="33">
        <f t="shared" si="2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3"/>
        <v>5069.91</v>
      </c>
      <c r="L68" s="39"/>
      <c r="M68" s="33"/>
      <c r="N68" s="34"/>
      <c r="O68" s="34"/>
    </row>
    <row r="69" spans="1:15" ht="18" hidden="1" customHeight="1" outlineLevel="1" x14ac:dyDescent="0.25">
      <c r="A69" s="243"/>
      <c r="B69" s="40">
        <v>42146</v>
      </c>
      <c r="C69" s="34">
        <v>200</v>
      </c>
      <c r="D69" s="33">
        <v>5.35</v>
      </c>
      <c r="E69" s="33"/>
      <c r="F69" s="33">
        <f t="shared" si="2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3"/>
        <v>5089.91</v>
      </c>
      <c r="L69" s="39"/>
      <c r="M69" s="33"/>
      <c r="N69" s="34"/>
      <c r="O69" s="34"/>
    </row>
    <row r="70" spans="1:15" ht="18" hidden="1" customHeight="1" outlineLevel="1" x14ac:dyDescent="0.25">
      <c r="A70" s="243"/>
      <c r="B70" s="40">
        <v>42152</v>
      </c>
      <c r="C70" s="34">
        <v>250</v>
      </c>
      <c r="D70" s="33">
        <v>5.3</v>
      </c>
      <c r="E70" s="33"/>
      <c r="F70" s="33">
        <f t="shared" si="2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3"/>
        <v>10459.81</v>
      </c>
      <c r="L70" s="39"/>
      <c r="M70" s="33"/>
      <c r="N70" s="34"/>
      <c r="O70" s="34"/>
    </row>
    <row r="71" spans="1:15" ht="18" hidden="1" customHeight="1" outlineLevel="1" x14ac:dyDescent="0.25">
      <c r="A71" s="243"/>
      <c r="B71" s="40">
        <v>42152</v>
      </c>
      <c r="C71" s="34">
        <v>200</v>
      </c>
      <c r="D71" s="33">
        <v>5.26</v>
      </c>
      <c r="E71" s="33"/>
      <c r="F71" s="33">
        <f t="shared" si="2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3"/>
        <v>25599.53</v>
      </c>
      <c r="L71" s="39"/>
      <c r="M71" s="33"/>
      <c r="N71" s="34"/>
      <c r="O71" s="34"/>
    </row>
    <row r="72" spans="1:15" ht="18" hidden="1" customHeight="1" outlineLevel="1" x14ac:dyDescent="0.25">
      <c r="A72" s="243"/>
      <c r="B72" s="40">
        <v>42152</v>
      </c>
      <c r="C72" s="34">
        <v>200</v>
      </c>
      <c r="D72" s="33">
        <v>5.22</v>
      </c>
      <c r="E72" s="33"/>
      <c r="F72" s="33">
        <f t="shared" si="2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3"/>
        <v>5109.91</v>
      </c>
      <c r="L72" s="39"/>
      <c r="M72" s="33"/>
      <c r="N72" s="34"/>
      <c r="O72" s="34"/>
    </row>
    <row r="73" spans="1:15" ht="18" hidden="1" customHeight="1" outlineLevel="1" x14ac:dyDescent="0.25">
      <c r="A73" s="243"/>
      <c r="B73" s="40">
        <v>42152</v>
      </c>
      <c r="C73" s="34">
        <v>1000</v>
      </c>
      <c r="D73" s="33">
        <v>5.19</v>
      </c>
      <c r="E73" s="33"/>
      <c r="F73" s="33">
        <f t="shared" si="2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3"/>
        <v>10139.81</v>
      </c>
      <c r="L73" s="39"/>
      <c r="M73" s="33"/>
      <c r="N73" s="34"/>
      <c r="O73" s="34"/>
    </row>
    <row r="74" spans="1:15" ht="18" hidden="1" customHeight="1" outlineLevel="1" x14ac:dyDescent="0.25">
      <c r="A74" s="243"/>
      <c r="B74" s="40">
        <v>42152</v>
      </c>
      <c r="C74" s="34">
        <v>2000</v>
      </c>
      <c r="D74" s="33">
        <v>5.17</v>
      </c>
      <c r="E74" s="33"/>
      <c r="F74" s="33">
        <f t="shared" si="2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3"/>
        <v>263.99</v>
      </c>
      <c r="L74" s="39"/>
      <c r="M74" s="33"/>
      <c r="N74" s="34"/>
      <c r="O74" s="34"/>
    </row>
    <row r="75" spans="1:15" ht="18" hidden="1" customHeight="1" outlineLevel="1" x14ac:dyDescent="0.25">
      <c r="A75" s="243"/>
      <c r="B75" s="40">
        <v>42152</v>
      </c>
      <c r="C75" s="34">
        <v>2000</v>
      </c>
      <c r="D75" s="33">
        <v>5.15</v>
      </c>
      <c r="E75" s="33"/>
      <c r="F75" s="33">
        <f t="shared" si="2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43"/>
      <c r="B76" s="40">
        <v>42158</v>
      </c>
      <c r="C76" s="34">
        <v>500</v>
      </c>
      <c r="D76" s="33">
        <v>5.09</v>
      </c>
      <c r="E76" s="33"/>
      <c r="F76" s="33">
        <f t="shared" si="2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43"/>
      <c r="B77" s="40">
        <v>42158</v>
      </c>
      <c r="C77" s="34">
        <v>1000</v>
      </c>
      <c r="D77" s="33">
        <v>5.04</v>
      </c>
      <c r="E77" s="183"/>
      <c r="F77" s="33">
        <f t="shared" si="2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43"/>
      <c r="B78" s="40">
        <v>42158</v>
      </c>
      <c r="C78" s="34">
        <v>200</v>
      </c>
      <c r="D78" s="33">
        <v>5.05</v>
      </c>
      <c r="E78" s="33"/>
      <c r="F78" s="33">
        <f t="shared" si="2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43"/>
      <c r="B79" s="40">
        <v>42164</v>
      </c>
      <c r="C79" s="34">
        <v>500</v>
      </c>
      <c r="D79" s="33">
        <v>5.07</v>
      </c>
      <c r="E79" s="33"/>
      <c r="F79" s="33">
        <f t="shared" si="2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43"/>
      <c r="B80" s="40">
        <v>42164</v>
      </c>
      <c r="C80" s="34">
        <v>1000</v>
      </c>
      <c r="D80" s="33">
        <v>5.04</v>
      </c>
      <c r="E80" s="33"/>
      <c r="F80" s="33">
        <f t="shared" si="2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hidden="1" customHeight="1" outlineLevel="1" x14ac:dyDescent="0.25">
      <c r="A81" s="243"/>
      <c r="B81" s="40">
        <v>42164</v>
      </c>
      <c r="C81" s="34">
        <v>1000</v>
      </c>
      <c r="D81" s="33">
        <v>5.01</v>
      </c>
      <c r="E81" s="33"/>
      <c r="F81" s="33">
        <f t="shared" si="2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hidden="1" customHeight="1" outlineLevel="1" x14ac:dyDescent="0.25">
      <c r="A82" s="243"/>
      <c r="B82" s="40">
        <v>42173</v>
      </c>
      <c r="C82" s="34">
        <v>500</v>
      </c>
      <c r="D82" s="33">
        <v>4.88</v>
      </c>
      <c r="E82" s="33"/>
      <c r="F82" s="33">
        <f t="shared" si="2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hidden="1" customHeight="1" outlineLevel="1" x14ac:dyDescent="0.25">
      <c r="A83" s="243"/>
      <c r="B83" s="40">
        <v>42187</v>
      </c>
      <c r="C83" s="34">
        <v>2000</v>
      </c>
      <c r="D83" s="33">
        <v>4.9800000000000004</v>
      </c>
      <c r="E83" s="33"/>
      <c r="F83" s="33">
        <f t="shared" si="2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hidden="1" customHeight="1" outlineLevel="1" x14ac:dyDescent="0.25">
      <c r="A84" s="243"/>
      <c r="B84" s="40">
        <v>42187</v>
      </c>
      <c r="C84" s="34">
        <v>100</v>
      </c>
      <c r="D84" s="33">
        <v>4.9800000000000004</v>
      </c>
      <c r="E84" s="33"/>
      <c r="F84" s="33">
        <f t="shared" si="2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hidden="1" customHeight="1" outlineLevel="1" x14ac:dyDescent="0.25">
      <c r="A85" s="243"/>
      <c r="B85" s="40">
        <v>42187</v>
      </c>
      <c r="C85" s="34">
        <v>100</v>
      </c>
      <c r="D85" s="33">
        <v>4.9800000000000004</v>
      </c>
      <c r="E85" s="33"/>
      <c r="F85" s="33">
        <f t="shared" si="2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hidden="1" customHeight="1" outlineLevel="1" x14ac:dyDescent="0.25">
      <c r="A86" s="243"/>
      <c r="B86" s="40">
        <v>42187</v>
      </c>
      <c r="C86" s="34">
        <v>2000</v>
      </c>
      <c r="D86" s="33">
        <v>4.97</v>
      </c>
      <c r="E86" s="33"/>
      <c r="F86" s="33">
        <f t="shared" si="2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hidden="1" customHeight="1" outlineLevel="1" x14ac:dyDescent="0.25">
      <c r="A87" s="243"/>
      <c r="B87" s="40">
        <v>42199</v>
      </c>
      <c r="C87" s="34">
        <v>500</v>
      </c>
      <c r="D87" s="33">
        <v>4.8</v>
      </c>
      <c r="E87" s="33"/>
      <c r="F87" s="33">
        <f t="shared" si="2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hidden="1" customHeight="1" outlineLevel="1" x14ac:dyDescent="0.25">
      <c r="A88" s="243"/>
      <c r="B88" s="40">
        <v>42212</v>
      </c>
      <c r="C88" s="34">
        <v>300</v>
      </c>
      <c r="D88" s="33">
        <v>4.76</v>
      </c>
      <c r="E88" s="33"/>
      <c r="F88" s="33">
        <f t="shared" si="2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hidden="1" customHeight="1" outlineLevel="1" x14ac:dyDescent="0.25">
      <c r="A89" s="243"/>
      <c r="B89" s="40">
        <v>42212</v>
      </c>
      <c r="C89" s="34">
        <v>1700</v>
      </c>
      <c r="D89" s="33">
        <v>4.76</v>
      </c>
      <c r="E89" s="33"/>
      <c r="F89" s="33">
        <f t="shared" si="2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hidden="1" customHeight="1" outlineLevel="1" x14ac:dyDescent="0.25">
      <c r="A90" s="243"/>
      <c r="B90" s="40">
        <v>42214</v>
      </c>
      <c r="C90" s="34">
        <v>500</v>
      </c>
      <c r="D90" s="33">
        <v>4.68</v>
      </c>
      <c r="E90" s="33"/>
      <c r="F90" s="33">
        <f t="shared" si="2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hidden="1" customHeight="1" outlineLevel="1" x14ac:dyDescent="0.25">
      <c r="A91" s="243"/>
      <c r="B91" s="40">
        <v>42214</v>
      </c>
      <c r="C91" s="34">
        <v>50</v>
      </c>
      <c r="D91" s="33">
        <v>4.6500000000000004</v>
      </c>
      <c r="E91" s="33"/>
      <c r="F91" s="33">
        <f t="shared" si="2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hidden="1" customHeight="1" outlineLevel="1" x14ac:dyDescent="0.25">
      <c r="A92" s="243"/>
      <c r="B92" s="40">
        <v>42214</v>
      </c>
      <c r="C92" s="34">
        <v>200</v>
      </c>
      <c r="D92" s="33">
        <v>4.63</v>
      </c>
      <c r="E92" s="33"/>
      <c r="F92" s="33">
        <f t="shared" si="2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hidden="1" customHeight="1" outlineLevel="1" x14ac:dyDescent="0.25">
      <c r="A93" s="243"/>
      <c r="B93" s="40">
        <v>42214</v>
      </c>
      <c r="C93" s="34">
        <v>300</v>
      </c>
      <c r="D93" s="33">
        <v>4.59</v>
      </c>
      <c r="E93" s="33"/>
      <c r="F93" s="33">
        <f t="shared" si="2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hidden="1" customHeight="1" outlineLevel="1" x14ac:dyDescent="0.25">
      <c r="A94" s="243"/>
      <c r="B94" s="40">
        <v>42214</v>
      </c>
      <c r="C94" s="34">
        <v>500</v>
      </c>
      <c r="D94" s="33">
        <v>4.54</v>
      </c>
      <c r="E94" s="33"/>
      <c r="F94" s="33">
        <f t="shared" si="2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collapsed="1" x14ac:dyDescent="0.25">
      <c r="A95" s="243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34" t="s">
        <v>250</v>
      </c>
    </row>
    <row r="96" spans="1:16" ht="18" hidden="1" customHeight="1" outlineLevel="1" x14ac:dyDescent="0.25">
      <c r="A96" s="242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hidden="1" customHeight="1" outlineLevel="1" x14ac:dyDescent="0.25">
      <c r="A97" s="242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collapsed="1" x14ac:dyDescent="0.25">
      <c r="A98" s="242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34" t="s">
        <v>250</v>
      </c>
    </row>
    <row r="99" spans="1:16" ht="18" hidden="1" customHeight="1" outlineLevel="1" x14ac:dyDescent="0.25">
      <c r="A99" s="243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hidden="1" customHeight="1" outlineLevel="1" x14ac:dyDescent="0.25">
      <c r="A100" s="243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hidden="1" customHeight="1" outlineLevel="1" x14ac:dyDescent="0.25">
      <c r="A101" s="243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collapsed="1" x14ac:dyDescent="0.25">
      <c r="A102" s="243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34" t="s">
        <v>250</v>
      </c>
    </row>
    <row r="103" spans="1:16" ht="18" hidden="1" customHeight="1" outlineLevel="1" x14ac:dyDescent="0.25">
      <c r="A103" s="242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hidden="1" customHeight="1" outlineLevel="1" x14ac:dyDescent="0.25">
      <c r="A104" s="242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hidden="1" customHeight="1" outlineLevel="1" x14ac:dyDescent="0.25">
      <c r="A105" s="242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hidden="1" customHeight="1" outlineLevel="1" x14ac:dyDescent="0.25">
      <c r="A106" s="242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hidden="1" customHeight="1" outlineLevel="1" x14ac:dyDescent="0.25">
      <c r="A107" s="242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hidden="1" customHeight="1" outlineLevel="1" x14ac:dyDescent="0.25">
      <c r="A108" s="242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collapsed="1" x14ac:dyDescent="0.25">
      <c r="A109" s="242"/>
      <c r="B109" s="36"/>
      <c r="C109" s="35">
        <f>SUM(C104:C108)</f>
        <v>150</v>
      </c>
      <c r="D109" s="32"/>
      <c r="E109" s="38"/>
      <c r="F109" s="32">
        <f t="shared" ref="F109:M109" si="4">SUM(F104:F108)</f>
        <v>7306.6399999999994</v>
      </c>
      <c r="G109" s="37"/>
      <c r="H109" s="35">
        <f t="shared" si="4"/>
        <v>150</v>
      </c>
      <c r="I109" s="32"/>
      <c r="K109" s="32">
        <f t="shared" si="4"/>
        <v>7337.88</v>
      </c>
      <c r="L109" s="37"/>
      <c r="M109" s="32">
        <f t="shared" si="4"/>
        <v>52</v>
      </c>
      <c r="N109" s="32">
        <f>K109-F109</f>
        <v>31.240000000000691</v>
      </c>
      <c r="O109" s="45">
        <f>(N109+M109)/F109</f>
        <v>1.1392377344442959E-2</v>
      </c>
      <c r="P109" s="234" t="s">
        <v>250</v>
      </c>
    </row>
    <row r="110" spans="1:16" ht="18" hidden="1" customHeight="1" outlineLevel="1" x14ac:dyDescent="0.25">
      <c r="A110" s="254" t="s">
        <v>26</v>
      </c>
      <c r="B110" s="40"/>
      <c r="C110" s="34"/>
      <c r="D110" s="33"/>
      <c r="E110" s="34"/>
      <c r="F110" s="33"/>
      <c r="G110" s="223"/>
      <c r="H110" s="34"/>
      <c r="I110" s="33"/>
      <c r="J110" s="34"/>
      <c r="K110" s="33"/>
      <c r="L110" s="39"/>
      <c r="M110" s="33"/>
      <c r="N110" s="34"/>
      <c r="O110" s="34"/>
    </row>
    <row r="111" spans="1:16" ht="18" hidden="1" customHeight="1" outlineLevel="1" x14ac:dyDescent="0.25">
      <c r="A111" s="244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23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hidden="1" customHeight="1" outlineLevel="1" x14ac:dyDescent="0.25">
      <c r="A112" s="244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23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hidden="1" customHeight="1" outlineLevel="1" x14ac:dyDescent="0.25">
      <c r="A113" s="244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23"/>
      <c r="H113" s="34"/>
      <c r="I113" s="33"/>
      <c r="J113" s="34"/>
      <c r="K113" s="33"/>
      <c r="L113" s="39"/>
      <c r="M113" s="33"/>
      <c r="N113" s="34"/>
      <c r="O113" s="34"/>
    </row>
    <row r="114" spans="1:16" ht="18" hidden="1" customHeight="1" outlineLevel="1" x14ac:dyDescent="0.25">
      <c r="A114" s="244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23"/>
      <c r="H114" s="34"/>
      <c r="I114" s="33"/>
      <c r="J114" s="34"/>
      <c r="K114" s="33"/>
      <c r="L114" s="39"/>
      <c r="M114" s="33"/>
      <c r="N114" s="34"/>
      <c r="O114" s="34"/>
    </row>
    <row r="115" spans="1:16" ht="18" hidden="1" customHeight="1" outlineLevel="1" x14ac:dyDescent="0.25">
      <c r="A115" s="244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23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collapsed="1" x14ac:dyDescent="0.25">
      <c r="A116" s="244"/>
      <c r="B116" s="40"/>
      <c r="C116" s="34">
        <v>650</v>
      </c>
      <c r="D116" s="33"/>
      <c r="E116" s="34"/>
      <c r="F116" s="33">
        <v>3943.5</v>
      </c>
      <c r="G116" s="223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34" t="s">
        <v>250</v>
      </c>
    </row>
    <row r="117" spans="1:16" ht="18" hidden="1" customHeight="1" outlineLevel="1" x14ac:dyDescent="0.25">
      <c r="A117" s="255" t="s">
        <v>23</v>
      </c>
      <c r="B117" s="185"/>
      <c r="C117" s="186"/>
      <c r="D117" s="187"/>
      <c r="E117" s="186"/>
      <c r="F117" s="187"/>
      <c r="G117" s="224"/>
      <c r="H117" s="186"/>
      <c r="I117" s="187"/>
      <c r="J117" s="186"/>
      <c r="K117" s="187"/>
      <c r="L117" s="188"/>
      <c r="M117" s="187"/>
      <c r="N117" s="186"/>
      <c r="O117" s="186"/>
    </row>
    <row r="118" spans="1:16" ht="18" hidden="1" customHeight="1" outlineLevel="1" x14ac:dyDescent="0.25">
      <c r="A118" s="255"/>
      <c r="B118" s="185">
        <v>42153</v>
      </c>
      <c r="C118" s="186">
        <v>50</v>
      </c>
      <c r="D118" s="187">
        <v>37.22</v>
      </c>
      <c r="E118" s="186"/>
      <c r="F118" s="187">
        <f>D118*C118</f>
        <v>1861</v>
      </c>
      <c r="G118" s="224">
        <v>42186</v>
      </c>
      <c r="H118" s="186">
        <v>50</v>
      </c>
      <c r="I118" s="187">
        <v>38.4</v>
      </c>
      <c r="J118" s="186">
        <v>0.04</v>
      </c>
      <c r="K118" s="187">
        <f>H118*I118-J118</f>
        <v>1919.96</v>
      </c>
      <c r="L118" s="188"/>
      <c r="M118" s="187"/>
      <c r="N118" s="186"/>
      <c r="O118" s="186"/>
    </row>
    <row r="119" spans="1:16" ht="18" hidden="1" customHeight="1" outlineLevel="1" x14ac:dyDescent="0.25">
      <c r="A119" s="255"/>
      <c r="B119" s="185">
        <v>42208</v>
      </c>
      <c r="C119" s="186">
        <v>100</v>
      </c>
      <c r="D119" s="187">
        <v>36</v>
      </c>
      <c r="E119" s="189"/>
      <c r="F119" s="187">
        <f>D119*C119</f>
        <v>3600</v>
      </c>
      <c r="G119" s="224">
        <v>42230</v>
      </c>
      <c r="H119" s="186">
        <v>100</v>
      </c>
      <c r="I119" s="187">
        <v>35.96</v>
      </c>
      <c r="J119" s="186">
        <v>7.0000000000000007E-2</v>
      </c>
      <c r="K119" s="187">
        <f t="shared" ref="K119:K120" si="5">H119*I119-J119</f>
        <v>3595.93</v>
      </c>
      <c r="L119" s="188"/>
      <c r="M119" s="187"/>
      <c r="N119" s="186"/>
      <c r="O119" s="186"/>
    </row>
    <row r="120" spans="1:16" ht="18" hidden="1" customHeight="1" outlineLevel="1" x14ac:dyDescent="0.25">
      <c r="A120" s="255"/>
      <c r="B120" s="185">
        <v>42209</v>
      </c>
      <c r="C120" s="186">
        <v>20</v>
      </c>
      <c r="D120" s="187">
        <v>35.479999999999997</v>
      </c>
      <c r="E120" s="186"/>
      <c r="F120" s="187">
        <f>D120*C120</f>
        <v>709.59999999999991</v>
      </c>
      <c r="G120" s="224">
        <v>42258</v>
      </c>
      <c r="H120" s="186">
        <v>40</v>
      </c>
      <c r="I120" s="187">
        <v>36.65</v>
      </c>
      <c r="J120" s="186">
        <v>0.03</v>
      </c>
      <c r="K120" s="187">
        <f t="shared" si="5"/>
        <v>1465.97</v>
      </c>
      <c r="L120" s="188"/>
      <c r="M120" s="187"/>
      <c r="N120" s="186"/>
      <c r="O120" s="186"/>
    </row>
    <row r="121" spans="1:16" ht="18" hidden="1" customHeight="1" outlineLevel="1" x14ac:dyDescent="0.25">
      <c r="A121" s="255"/>
      <c r="B121" s="185">
        <v>42209</v>
      </c>
      <c r="C121" s="186">
        <v>20</v>
      </c>
      <c r="D121" s="187">
        <v>35.03</v>
      </c>
      <c r="E121" s="189"/>
      <c r="F121" s="187">
        <f>D121*C121</f>
        <v>700.6</v>
      </c>
      <c r="G121" s="224"/>
      <c r="H121" s="186"/>
      <c r="I121" s="187"/>
      <c r="J121" s="232"/>
      <c r="K121" s="187"/>
      <c r="L121" s="188"/>
      <c r="M121" s="187"/>
      <c r="N121" s="186"/>
      <c r="O121" s="186"/>
    </row>
    <row r="122" spans="1:16" ht="18" customHeight="1" collapsed="1" x14ac:dyDescent="0.25">
      <c r="A122" s="256"/>
      <c r="B122" s="185"/>
      <c r="C122" s="186">
        <v>190</v>
      </c>
      <c r="D122" s="187"/>
      <c r="E122" s="186"/>
      <c r="F122" s="187">
        <f>SUM(F118:F121)</f>
        <v>6871.2000000000007</v>
      </c>
      <c r="G122" s="224"/>
      <c r="H122" s="186">
        <v>190</v>
      </c>
      <c r="I122" s="187"/>
      <c r="J122" s="186"/>
      <c r="K122" s="187">
        <f>SUM(K118:K120)</f>
        <v>6981.86</v>
      </c>
      <c r="L122" s="188"/>
      <c r="M122" s="187"/>
      <c r="N122" s="186">
        <f>K122-F122</f>
        <v>110.65999999999894</v>
      </c>
      <c r="O122" s="190">
        <f>(N122+M122)/F122</f>
        <v>1.6104901618348894E-2</v>
      </c>
      <c r="P122" s="235">
        <v>110.76</v>
      </c>
    </row>
    <row r="123" spans="1:16" ht="18" hidden="1" customHeight="1" outlineLevel="1" x14ac:dyDescent="0.25">
      <c r="A123" s="254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hidden="1" customHeight="1" outlineLevel="1" x14ac:dyDescent="0.25">
      <c r="A124" s="244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collapsed="1" x14ac:dyDescent="0.25">
      <c r="A125" s="245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34" t="s">
        <v>250</v>
      </c>
    </row>
    <row r="126" spans="1:16" ht="18" hidden="1" customHeight="1" outlineLevel="1" x14ac:dyDescent="0.25">
      <c r="A126" s="242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hidden="1" customHeight="1" outlineLevel="1" x14ac:dyDescent="0.25">
      <c r="A127" s="242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collapsed="1" x14ac:dyDescent="0.25">
      <c r="A128" s="242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34" t="s">
        <v>250</v>
      </c>
    </row>
    <row r="129" spans="1:16" ht="18" hidden="1" customHeight="1" outlineLevel="1" x14ac:dyDescent="0.25">
      <c r="A129" s="243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hidden="1" customHeight="1" outlineLevel="1" x14ac:dyDescent="0.25">
      <c r="A130" s="243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hidden="1" customHeight="1" outlineLevel="1" x14ac:dyDescent="0.25">
      <c r="A131" s="243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31"/>
      <c r="K131" s="33"/>
      <c r="L131" s="39"/>
      <c r="M131" s="33"/>
      <c r="N131" s="33"/>
      <c r="O131" s="46"/>
    </row>
    <row r="132" spans="1:16" ht="18" customHeight="1" collapsed="1" x14ac:dyDescent="0.25">
      <c r="A132" s="243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34" t="s">
        <v>250</v>
      </c>
    </row>
    <row r="133" spans="1:16" ht="18" hidden="1" customHeight="1" outlineLevel="1" x14ac:dyDescent="0.25">
      <c r="A133" s="242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hidden="1" customHeight="1" outlineLevel="1" x14ac:dyDescent="0.25">
      <c r="A134" s="242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collapsed="1" x14ac:dyDescent="0.25">
      <c r="A135" s="242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34" t="s">
        <v>250</v>
      </c>
    </row>
    <row r="136" spans="1:16" ht="18" hidden="1" customHeight="1" outlineLevel="1" x14ac:dyDescent="0.25">
      <c r="A136" s="243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hidden="1" customHeight="1" outlineLevel="1" x14ac:dyDescent="0.25">
      <c r="A137" s="243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31">
        <v>0.05</v>
      </c>
      <c r="K137" s="33">
        <f>H137*I137-J137</f>
        <v>2949.95</v>
      </c>
      <c r="L137" s="39"/>
      <c r="M137" s="33"/>
      <c r="N137" s="33"/>
      <c r="O137" s="46"/>
    </row>
    <row r="138" spans="1:16" ht="18" customHeight="1" collapsed="1" x14ac:dyDescent="0.25">
      <c r="A138" s="243"/>
      <c r="B138" s="40"/>
      <c r="C138" s="34">
        <f>SUM(C137)</f>
        <v>100</v>
      </c>
      <c r="D138" s="33"/>
      <c r="E138" s="183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/>
      <c r="N138" s="33">
        <f>K138-F138</f>
        <v>199.94999999999982</v>
      </c>
      <c r="O138" s="46">
        <f>(N138+M138)/F138</f>
        <v>7.2709090909090848E-2</v>
      </c>
      <c r="P138" s="234" t="s">
        <v>250</v>
      </c>
    </row>
    <row r="139" spans="1:16" ht="18" hidden="1" customHeight="1" outlineLevel="1" x14ac:dyDescent="0.25">
      <c r="A139" s="242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hidden="1" customHeight="1" outlineLevel="1" x14ac:dyDescent="0.25">
      <c r="A140" s="242"/>
      <c r="B140" s="36">
        <v>42151</v>
      </c>
      <c r="C140" s="35">
        <v>5</v>
      </c>
      <c r="D140" s="32">
        <v>54.2</v>
      </c>
      <c r="E140" s="38"/>
      <c r="F140" s="32">
        <f t="shared" ref="F140:F146" si="6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hidden="1" customHeight="1" outlineLevel="1" x14ac:dyDescent="0.25">
      <c r="A141" s="242"/>
      <c r="B141" s="36">
        <v>42152</v>
      </c>
      <c r="C141" s="35">
        <v>20</v>
      </c>
      <c r="D141" s="32">
        <v>53.35</v>
      </c>
      <c r="E141" s="38"/>
      <c r="F141" s="32">
        <f t="shared" si="6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hidden="1" customHeight="1" outlineLevel="1" x14ac:dyDescent="0.25">
      <c r="A142" s="242"/>
      <c r="B142" s="36">
        <v>42153</v>
      </c>
      <c r="C142" s="35">
        <v>25</v>
      </c>
      <c r="D142" s="32">
        <v>52.35</v>
      </c>
      <c r="E142" s="38"/>
      <c r="F142" s="32">
        <f t="shared" si="6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hidden="1" customHeight="1" outlineLevel="1" x14ac:dyDescent="0.25">
      <c r="A143" s="242"/>
      <c r="B143" s="36">
        <v>42153</v>
      </c>
      <c r="C143" s="35">
        <v>25</v>
      </c>
      <c r="D143" s="32">
        <v>51.75</v>
      </c>
      <c r="E143" s="38"/>
      <c r="F143" s="32">
        <f t="shared" si="6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hidden="1" customHeight="1" outlineLevel="1" x14ac:dyDescent="0.25">
      <c r="A144" s="242"/>
      <c r="B144" s="36">
        <v>42166</v>
      </c>
      <c r="C144" s="35">
        <v>25</v>
      </c>
      <c r="D144" s="32">
        <v>52.1</v>
      </c>
      <c r="E144" s="38"/>
      <c r="F144" s="32">
        <f t="shared" si="6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hidden="1" customHeight="1" outlineLevel="1" x14ac:dyDescent="0.25">
      <c r="A145" s="242"/>
      <c r="B145" s="36">
        <v>42166</v>
      </c>
      <c r="C145" s="35">
        <v>50</v>
      </c>
      <c r="D145" s="32">
        <v>51.5</v>
      </c>
      <c r="E145" s="38"/>
      <c r="F145" s="32">
        <f t="shared" si="6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hidden="1" customHeight="1" outlineLevel="1" x14ac:dyDescent="0.25">
      <c r="A146" s="242"/>
      <c r="B146" s="36">
        <v>42166</v>
      </c>
      <c r="C146" s="35">
        <v>100</v>
      </c>
      <c r="D146" s="32">
        <v>51.35</v>
      </c>
      <c r="E146" s="38"/>
      <c r="F146" s="32">
        <f t="shared" si="6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collapsed="1" x14ac:dyDescent="0.25">
      <c r="A147" s="242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34" t="s">
        <v>250</v>
      </c>
    </row>
    <row r="148" spans="1:16" ht="18" hidden="1" customHeight="1" outlineLevel="1" x14ac:dyDescent="0.25">
      <c r="A148" s="243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hidden="1" customHeight="1" outlineLevel="1" x14ac:dyDescent="0.25">
      <c r="A149" s="243"/>
      <c r="B149" s="40">
        <v>42153</v>
      </c>
      <c r="C149" s="34">
        <v>50</v>
      </c>
      <c r="D149" s="33">
        <v>20.99</v>
      </c>
      <c r="E149" s="183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hidden="1" customHeight="1" outlineLevel="1" x14ac:dyDescent="0.25">
      <c r="A150" s="243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hidden="1" customHeight="1" outlineLevel="1" x14ac:dyDescent="0.25">
      <c r="A151" s="243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hidden="1" customHeight="1" outlineLevel="1" x14ac:dyDescent="0.25">
      <c r="A152" s="243"/>
      <c r="B152" s="40">
        <v>42186</v>
      </c>
      <c r="C152" s="34">
        <v>300</v>
      </c>
      <c r="D152" s="33">
        <v>19.7</v>
      </c>
      <c r="E152" s="183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hidden="1" customHeight="1" outlineLevel="1" x14ac:dyDescent="0.25">
      <c r="A153" s="243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collapsed="1" x14ac:dyDescent="0.25">
      <c r="A154" s="243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34" t="s">
        <v>250</v>
      </c>
    </row>
    <row r="155" spans="1:16" ht="18" hidden="1" customHeight="1" outlineLevel="1" x14ac:dyDescent="0.25">
      <c r="A155" s="242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hidden="1" customHeight="1" outlineLevel="1" x14ac:dyDescent="0.25">
      <c r="A156" s="242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collapsed="1" x14ac:dyDescent="0.25">
      <c r="A157" s="242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34" t="s">
        <v>250</v>
      </c>
    </row>
    <row r="159" spans="1:16" ht="18" customHeight="1" x14ac:dyDescent="0.25">
      <c r="M159" s="44" t="s">
        <v>246</v>
      </c>
      <c r="N159" s="239">
        <f>SUM(N1:N157)</f>
        <v>5886.6700000000146</v>
      </c>
    </row>
    <row r="160" spans="1:16" ht="18" customHeight="1" x14ac:dyDescent="0.25">
      <c r="M160" s="41" t="s">
        <v>248</v>
      </c>
      <c r="N160" s="240">
        <v>2.5499999999999998</v>
      </c>
    </row>
    <row r="161" spans="1:15" ht="18" customHeight="1" x14ac:dyDescent="0.25">
      <c r="M161" s="41" t="s">
        <v>245</v>
      </c>
      <c r="N161" s="241">
        <f>SUM(ACTIVE!J2:J26)</f>
        <v>-58132.9</v>
      </c>
    </row>
    <row r="162" spans="1:15" ht="18" customHeight="1" x14ac:dyDescent="0.25">
      <c r="M162" s="41" t="s">
        <v>70</v>
      </c>
      <c r="N162" s="241">
        <f>SUM(N159:N161)</f>
        <v>-52243.679999999986</v>
      </c>
    </row>
    <row r="163" spans="1:15" ht="18" customHeight="1" x14ac:dyDescent="0.25">
      <c r="M163" s="41" t="s">
        <v>247</v>
      </c>
      <c r="N163" s="42">
        <f>-N162+E191</f>
        <v>758.77999999996246</v>
      </c>
    </row>
    <row r="165" spans="1:15" ht="18" customHeight="1" x14ac:dyDescent="0.25">
      <c r="A165" s="70"/>
      <c r="B165" s="71"/>
      <c r="C165" s="72"/>
      <c r="D165" s="71"/>
      <c r="E165" s="73"/>
      <c r="F165" s="71"/>
      <c r="G165" s="72"/>
      <c r="H165" s="71"/>
      <c r="I165" s="73"/>
      <c r="J165" s="72"/>
      <c r="K165" s="73"/>
      <c r="L165" s="72"/>
      <c r="M165" s="72"/>
      <c r="N165" s="71"/>
      <c r="O165" s="71"/>
    </row>
    <row r="166" spans="1:15" ht="18" customHeight="1" x14ac:dyDescent="0.25">
      <c r="A166" s="252" t="s">
        <v>107</v>
      </c>
      <c r="B166" s="252"/>
      <c r="C166" s="252"/>
      <c r="D166" s="252"/>
      <c r="E166" s="252"/>
      <c r="F166" s="252"/>
    </row>
    <row r="167" spans="1:15" ht="18" customHeight="1" x14ac:dyDescent="0.25">
      <c r="A167" s="253"/>
      <c r="B167" s="253"/>
      <c r="C167" s="253"/>
      <c r="D167" s="253"/>
      <c r="E167" s="253"/>
      <c r="F167" s="253"/>
    </row>
    <row r="168" spans="1:15" ht="18" customHeight="1" x14ac:dyDescent="0.25">
      <c r="B168" s="69"/>
      <c r="C168" s="69"/>
      <c r="D168" s="69"/>
      <c r="E168" s="69"/>
      <c r="F168" s="69"/>
    </row>
    <row r="169" spans="1:15" ht="18" customHeight="1" x14ac:dyDescent="0.25">
      <c r="A169" s="31" t="s">
        <v>252</v>
      </c>
      <c r="B169" s="31" t="s">
        <v>109</v>
      </c>
      <c r="C169" s="31" t="s">
        <v>108</v>
      </c>
      <c r="D169" s="31" t="s">
        <v>110</v>
      </c>
      <c r="E169" s="44" t="s">
        <v>132</v>
      </c>
      <c r="F169" s="184" t="s">
        <v>81</v>
      </c>
    </row>
    <row r="170" spans="1:15" ht="18" customHeight="1" x14ac:dyDescent="0.25">
      <c r="B170" s="68"/>
      <c r="C170" s="42"/>
      <c r="D170" s="42"/>
    </row>
    <row r="171" spans="1:15" ht="18" hidden="1" customHeight="1" outlineLevel="1" x14ac:dyDescent="0.25">
      <c r="A171" s="38"/>
      <c r="B171" s="68">
        <v>42233</v>
      </c>
      <c r="C171" s="74">
        <v>322588.21000000002</v>
      </c>
      <c r="D171" s="42">
        <v>360000</v>
      </c>
      <c r="E171" s="42">
        <f>C171-D171</f>
        <v>-37411.789999999979</v>
      </c>
      <c r="F171" s="99">
        <f>E171/D171</f>
        <v>-0.10392163888888883</v>
      </c>
    </row>
    <row r="172" spans="1:15" ht="18" hidden="1" customHeight="1" outlineLevel="1" x14ac:dyDescent="0.25">
      <c r="A172" s="38"/>
      <c r="B172" s="68">
        <v>42234</v>
      </c>
      <c r="C172" s="74">
        <v>319994.03000000003</v>
      </c>
      <c r="D172" s="42">
        <v>360000</v>
      </c>
      <c r="E172" s="42">
        <f t="shared" ref="E172:E180" si="7">C172-D172</f>
        <v>-40005.969999999972</v>
      </c>
      <c r="F172" s="99">
        <f t="shared" ref="F172:F180" si="8">E172/D172</f>
        <v>-0.11112769444444437</v>
      </c>
    </row>
    <row r="173" spans="1:15" ht="18" hidden="1" customHeight="1" outlineLevel="1" x14ac:dyDescent="0.25">
      <c r="A173" s="38"/>
      <c r="B173" s="68">
        <v>42235</v>
      </c>
      <c r="C173" s="74">
        <v>311839.78000000003</v>
      </c>
      <c r="D173" s="42">
        <v>360000</v>
      </c>
      <c r="E173" s="42">
        <f t="shared" si="7"/>
        <v>-48160.219999999972</v>
      </c>
      <c r="F173" s="99">
        <f t="shared" si="8"/>
        <v>-0.13377838888888882</v>
      </c>
    </row>
    <row r="174" spans="1:15" ht="18" hidden="1" customHeight="1" outlineLevel="1" x14ac:dyDescent="0.25">
      <c r="A174" s="38"/>
      <c r="B174" s="68">
        <v>42236</v>
      </c>
      <c r="C174" s="74">
        <v>301697.40999999997</v>
      </c>
      <c r="D174" s="42">
        <v>360000</v>
      </c>
      <c r="E174" s="42">
        <f t="shared" si="7"/>
        <v>-58302.590000000026</v>
      </c>
      <c r="F174" s="99">
        <f t="shared" si="8"/>
        <v>-0.16195163888888897</v>
      </c>
    </row>
    <row r="175" spans="1:15" ht="18" customHeight="1" collapsed="1" x14ac:dyDescent="0.25">
      <c r="A175" s="38"/>
      <c r="B175" s="68">
        <v>42237</v>
      </c>
      <c r="C175" s="74">
        <v>295093.56</v>
      </c>
      <c r="D175" s="42">
        <v>360000</v>
      </c>
      <c r="E175" s="42">
        <f t="shared" si="7"/>
        <v>-64906.44</v>
      </c>
      <c r="F175" s="99">
        <f t="shared" si="8"/>
        <v>-0.18029566666666666</v>
      </c>
    </row>
    <row r="176" spans="1:15" ht="18" hidden="1" customHeight="1" outlineLevel="1" x14ac:dyDescent="0.25">
      <c r="A176" s="38"/>
      <c r="B176" s="68">
        <v>42240</v>
      </c>
      <c r="C176" s="74">
        <v>283095.28999999998</v>
      </c>
      <c r="D176" s="42">
        <v>360000</v>
      </c>
      <c r="E176" s="42">
        <f t="shared" si="7"/>
        <v>-76904.710000000021</v>
      </c>
      <c r="F176" s="99">
        <f t="shared" si="8"/>
        <v>-0.2136241944444445</v>
      </c>
    </row>
    <row r="177" spans="1:6" ht="18" hidden="1" customHeight="1" outlineLevel="1" x14ac:dyDescent="0.25">
      <c r="A177" s="38"/>
      <c r="B177" s="68">
        <v>42241</v>
      </c>
      <c r="C177" s="74">
        <v>276943.21000000002</v>
      </c>
      <c r="D177" s="42">
        <v>360000</v>
      </c>
      <c r="E177" s="42">
        <f t="shared" si="7"/>
        <v>-83056.789999999979</v>
      </c>
      <c r="F177" s="99">
        <f t="shared" si="8"/>
        <v>-0.2307133055555555</v>
      </c>
    </row>
    <row r="178" spans="1:6" ht="18" hidden="1" customHeight="1" outlineLevel="1" x14ac:dyDescent="0.25">
      <c r="A178" s="38"/>
      <c r="B178" s="68">
        <v>42242</v>
      </c>
      <c r="C178" s="74">
        <v>284832.2</v>
      </c>
      <c r="D178" s="42">
        <v>360000</v>
      </c>
      <c r="E178" s="42">
        <f t="shared" si="7"/>
        <v>-75167.799999999988</v>
      </c>
      <c r="F178" s="99">
        <f t="shared" si="8"/>
        <v>-0.2087994444444444</v>
      </c>
    </row>
    <row r="179" spans="1:6" ht="18" hidden="1" customHeight="1" outlineLevel="1" x14ac:dyDescent="0.25">
      <c r="A179" s="38"/>
      <c r="B179" s="68">
        <v>42243</v>
      </c>
      <c r="C179" s="74">
        <v>300742.98</v>
      </c>
      <c r="D179" s="42">
        <v>360000</v>
      </c>
      <c r="E179" s="42">
        <f t="shared" si="7"/>
        <v>-59257.020000000019</v>
      </c>
      <c r="F179" s="99">
        <f t="shared" si="8"/>
        <v>-0.16460283333333339</v>
      </c>
    </row>
    <row r="180" spans="1:6" ht="18" customHeight="1" collapsed="1" x14ac:dyDescent="0.25">
      <c r="A180" s="38"/>
      <c r="B180" s="68">
        <v>42244</v>
      </c>
      <c r="C180" s="74">
        <v>307941.06</v>
      </c>
      <c r="D180" s="42">
        <v>360000</v>
      </c>
      <c r="E180" s="42">
        <f t="shared" si="7"/>
        <v>-52058.94</v>
      </c>
      <c r="F180" s="99">
        <f t="shared" si="8"/>
        <v>-0.14460816666666668</v>
      </c>
    </row>
    <row r="181" spans="1:6" ht="18" hidden="1" customHeight="1" outlineLevel="1" x14ac:dyDescent="0.25">
      <c r="A181" s="38"/>
      <c r="B181" s="68">
        <v>42247</v>
      </c>
      <c r="C181" s="74">
        <v>311200.71000000002</v>
      </c>
      <c r="D181" s="42">
        <v>360000</v>
      </c>
      <c r="E181" s="42">
        <f t="shared" ref="E181:E191" si="9">C181-D181</f>
        <v>-48799.289999999979</v>
      </c>
      <c r="F181" s="99">
        <f t="shared" ref="F181:F191" si="10">E181/D181</f>
        <v>-0.13555358333333328</v>
      </c>
    </row>
    <row r="182" spans="1:6" ht="18" hidden="1" customHeight="1" outlineLevel="1" x14ac:dyDescent="0.25">
      <c r="A182" s="38"/>
      <c r="B182" s="68">
        <v>42248</v>
      </c>
      <c r="C182" s="74">
        <v>307440.78999999998</v>
      </c>
      <c r="D182" s="42">
        <v>365000</v>
      </c>
      <c r="E182" s="42">
        <f t="shared" si="9"/>
        <v>-57559.210000000021</v>
      </c>
      <c r="F182" s="99">
        <f t="shared" si="10"/>
        <v>-0.15769646575342472</v>
      </c>
    </row>
    <row r="183" spans="1:6" ht="18" hidden="1" customHeight="1" outlineLevel="1" x14ac:dyDescent="0.25">
      <c r="A183" s="38"/>
      <c r="B183" s="68">
        <v>42249</v>
      </c>
      <c r="C183" s="74">
        <v>326031.94</v>
      </c>
      <c r="D183" s="42">
        <v>380000</v>
      </c>
      <c r="E183" s="42">
        <f t="shared" si="9"/>
        <v>-53968.06</v>
      </c>
      <c r="F183" s="99">
        <f t="shared" si="10"/>
        <v>-0.14202121052631578</v>
      </c>
    </row>
    <row r="184" spans="1:6" ht="18" hidden="1" customHeight="1" outlineLevel="1" x14ac:dyDescent="0.25">
      <c r="A184" s="38"/>
      <c r="B184" s="68">
        <v>42250</v>
      </c>
      <c r="C184" s="74">
        <v>328219.34000000003</v>
      </c>
      <c r="D184" s="42">
        <v>380000</v>
      </c>
      <c r="E184" s="42">
        <f t="shared" si="9"/>
        <v>-51780.659999999974</v>
      </c>
      <c r="F184" s="99">
        <f t="shared" si="10"/>
        <v>-0.13626489473684203</v>
      </c>
    </row>
    <row r="185" spans="1:6" ht="18" customHeight="1" collapsed="1" x14ac:dyDescent="0.25">
      <c r="A185" s="38"/>
      <c r="B185" s="68">
        <v>42251</v>
      </c>
      <c r="C185" s="74">
        <v>324929.40000000002</v>
      </c>
      <c r="D185" s="42">
        <v>380000</v>
      </c>
      <c r="E185" s="42">
        <f t="shared" si="9"/>
        <v>-55070.599999999977</v>
      </c>
      <c r="F185" s="99">
        <f t="shared" si="10"/>
        <v>-0.1449226315789473</v>
      </c>
    </row>
    <row r="186" spans="1:6" ht="18" hidden="1" customHeight="1" outlineLevel="1" x14ac:dyDescent="0.25">
      <c r="A186" s="38"/>
      <c r="B186" s="68">
        <v>42255</v>
      </c>
      <c r="C186" s="74">
        <v>331613.90000000002</v>
      </c>
      <c r="D186" s="42">
        <v>380000</v>
      </c>
      <c r="E186" s="42">
        <f t="shared" si="9"/>
        <v>-48386.099999999977</v>
      </c>
      <c r="F186" s="99">
        <f t="shared" si="10"/>
        <v>-0.1273318421052631</v>
      </c>
    </row>
    <row r="187" spans="1:6" ht="18" hidden="1" customHeight="1" outlineLevel="1" x14ac:dyDescent="0.25">
      <c r="A187" s="38"/>
      <c r="B187" s="68">
        <v>42256</v>
      </c>
      <c r="C187" s="74">
        <v>321792.48</v>
      </c>
      <c r="D187" s="42">
        <v>380000</v>
      </c>
      <c r="E187" s="42">
        <f t="shared" si="9"/>
        <v>-58207.520000000019</v>
      </c>
      <c r="F187" s="99">
        <f t="shared" si="10"/>
        <v>-0.15317768421052635</v>
      </c>
    </row>
    <row r="188" spans="1:6" ht="18" hidden="1" customHeight="1" outlineLevel="1" x14ac:dyDescent="0.25">
      <c r="A188" s="38"/>
      <c r="B188" s="68">
        <v>42257</v>
      </c>
      <c r="C188" s="74">
        <v>323389.99</v>
      </c>
      <c r="D188" s="42">
        <v>380000</v>
      </c>
      <c r="E188" s="42">
        <f t="shared" si="9"/>
        <v>-56610.010000000009</v>
      </c>
      <c r="F188" s="99">
        <f t="shared" si="10"/>
        <v>-0.14897371052631581</v>
      </c>
    </row>
    <row r="189" spans="1:6" ht="18" customHeight="1" collapsed="1" x14ac:dyDescent="0.25">
      <c r="A189" s="38"/>
      <c r="B189" s="68">
        <v>42258</v>
      </c>
      <c r="C189" s="74">
        <v>323039.64</v>
      </c>
      <c r="D189" s="42">
        <v>380000</v>
      </c>
      <c r="E189" s="42">
        <f t="shared" si="9"/>
        <v>-56960.359999999986</v>
      </c>
      <c r="F189" s="99">
        <f t="shared" si="10"/>
        <v>-0.14989568421052629</v>
      </c>
    </row>
    <row r="190" spans="1:6" ht="18" customHeight="1" outlineLevel="1" x14ac:dyDescent="0.25">
      <c r="A190" s="38"/>
      <c r="B190" s="68">
        <v>42261</v>
      </c>
      <c r="C190" s="74">
        <v>326015.75</v>
      </c>
      <c r="D190" s="42">
        <v>380000</v>
      </c>
      <c r="E190" s="42">
        <f t="shared" si="9"/>
        <v>-53984.25</v>
      </c>
      <c r="F190" s="99">
        <f t="shared" si="10"/>
        <v>-0.14206381578947369</v>
      </c>
    </row>
    <row r="191" spans="1:6" ht="18" customHeight="1" outlineLevel="1" x14ac:dyDescent="0.25">
      <c r="A191" s="195">
        <v>328528.74</v>
      </c>
      <c r="B191" s="68">
        <v>42262</v>
      </c>
      <c r="C191" s="74">
        <v>328515.09999999998</v>
      </c>
      <c r="D191" s="42">
        <v>380000</v>
      </c>
      <c r="E191" s="42">
        <f t="shared" si="9"/>
        <v>-51484.900000000023</v>
      </c>
      <c r="F191" s="99">
        <f t="shared" si="10"/>
        <v>-0.13548657894736849</v>
      </c>
    </row>
    <row r="192" spans="1:6" ht="18" customHeight="1" outlineLevel="1" x14ac:dyDescent="0.25">
      <c r="B192" s="68">
        <v>42263</v>
      </c>
      <c r="D192" s="42">
        <v>380000</v>
      </c>
      <c r="F192" s="99"/>
    </row>
    <row r="193" spans="2:6" ht="18" customHeight="1" x14ac:dyDescent="0.25">
      <c r="B193" s="68">
        <v>42264</v>
      </c>
      <c r="D193" s="42">
        <v>380000</v>
      </c>
      <c r="F193" s="99"/>
    </row>
    <row r="194" spans="2:6" ht="18" customHeight="1" x14ac:dyDescent="0.25">
      <c r="B194" s="68">
        <v>42265</v>
      </c>
    </row>
    <row r="195" spans="2:6" ht="18" customHeight="1" x14ac:dyDescent="0.25">
      <c r="B195" s="68">
        <v>42266</v>
      </c>
    </row>
    <row r="196" spans="2:6" ht="18" customHeight="1" x14ac:dyDescent="0.25">
      <c r="B196" s="68">
        <v>42267</v>
      </c>
    </row>
    <row r="197" spans="2:6" ht="18" customHeight="1" x14ac:dyDescent="0.25">
      <c r="B197" s="68">
        <v>42268</v>
      </c>
    </row>
    <row r="198" spans="2:6" ht="18" customHeight="1" x14ac:dyDescent="0.25">
      <c r="B198" s="68">
        <v>42269</v>
      </c>
    </row>
  </sheetData>
  <mergeCells count="26">
    <mergeCell ref="A166:F167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O33"/>
  <sheetViews>
    <sheetView tabSelected="1" workbookViewId="0">
      <pane ySplit="1" topLeftCell="A2" activePane="bottomLeft" state="frozen"/>
      <selection pane="bottomLeft" activeCell="P18" sqref="P18"/>
    </sheetView>
  </sheetViews>
  <sheetFormatPr defaultRowHeight="18.95" customHeight="1" x14ac:dyDescent="0.25"/>
  <cols>
    <col min="1" max="1" width="9.140625" style="84"/>
    <col min="2" max="2" width="8.28515625" style="84" bestFit="1" customWidth="1"/>
    <col min="3" max="3" width="9.140625" style="84"/>
    <col min="4" max="4" width="9.140625" style="81"/>
    <col min="5" max="5" width="6.85546875" style="86" bestFit="1" customWidth="1"/>
    <col min="6" max="6" width="13.42578125" style="80" bestFit="1" customWidth="1"/>
    <col min="7" max="7" width="10.7109375" style="80" bestFit="1" customWidth="1"/>
    <col min="8" max="8" width="7.42578125" style="81" bestFit="1" customWidth="1"/>
    <col min="9" max="9" width="10.7109375" style="80" bestFit="1" customWidth="1"/>
    <col min="10" max="10" width="10.28515625" style="80" bestFit="1" customWidth="1"/>
    <col min="11" max="11" width="7.85546875" style="173" bestFit="1" customWidth="1"/>
    <col min="12" max="12" width="7.140625" style="98" bestFit="1" customWidth="1"/>
    <col min="13" max="16384" width="9.140625" style="81"/>
  </cols>
  <sheetData>
    <row r="1" spans="1:15" s="92" customFormat="1" ht="30" customHeight="1" x14ac:dyDescent="0.25">
      <c r="A1" s="93"/>
      <c r="B1" s="93" t="s">
        <v>114</v>
      </c>
      <c r="C1" s="93"/>
      <c r="D1" s="89"/>
      <c r="E1" s="89" t="s">
        <v>76</v>
      </c>
      <c r="F1" s="90" t="s">
        <v>79</v>
      </c>
      <c r="G1" s="90" t="s">
        <v>77</v>
      </c>
      <c r="H1" s="89" t="s">
        <v>57</v>
      </c>
      <c r="I1" s="90" t="s">
        <v>78</v>
      </c>
      <c r="J1" s="90" t="s">
        <v>65</v>
      </c>
      <c r="K1" s="171" t="s">
        <v>111</v>
      </c>
      <c r="L1" s="91" t="s">
        <v>115</v>
      </c>
      <c r="M1" s="89" t="s">
        <v>249</v>
      </c>
    </row>
    <row r="2" spans="1:15" ht="18.95" customHeight="1" x14ac:dyDescent="0.25">
      <c r="A2" s="82"/>
      <c r="B2" s="82"/>
      <c r="C2" s="83"/>
      <c r="D2" s="84"/>
      <c r="E2" s="30" t="s">
        <v>10</v>
      </c>
      <c r="F2" s="80">
        <v>9.6300000000000008</v>
      </c>
      <c r="G2" s="80">
        <v>12.064525000000003</v>
      </c>
      <c r="H2" s="81">
        <v>400</v>
      </c>
      <c r="I2" s="80">
        <v>4825.8100000000013</v>
      </c>
      <c r="J2" s="80">
        <v>-973.81000000000085</v>
      </c>
      <c r="K2" s="172">
        <v>-0.20179203076789196</v>
      </c>
      <c r="L2" s="97" t="str">
        <f>HYPERLINK("http://finance.yahoo.com/q?s=" &amp; E2, "Link")</f>
        <v>Link</v>
      </c>
      <c r="M2" s="236" t="s">
        <v>250</v>
      </c>
    </row>
    <row r="3" spans="1:15" ht="18.95" customHeight="1" x14ac:dyDescent="0.25">
      <c r="A3" s="82"/>
      <c r="B3" s="82"/>
      <c r="C3" s="83"/>
      <c r="D3" s="84"/>
      <c r="E3" s="30" t="s">
        <v>18</v>
      </c>
      <c r="F3" s="80">
        <v>10.75</v>
      </c>
      <c r="G3" s="80">
        <v>29.640625</v>
      </c>
      <c r="H3" s="81">
        <v>80</v>
      </c>
      <c r="I3" s="80">
        <v>2371.25</v>
      </c>
      <c r="J3" s="80">
        <v>-1511.25</v>
      </c>
      <c r="K3" s="172">
        <v>-0.63732208750658936</v>
      </c>
      <c r="L3" s="97" t="str">
        <f>HYPERLINK("http://finance.yahoo.com/q?s=" &amp; E3, "Link")</f>
        <v>Link</v>
      </c>
      <c r="M3" s="236" t="s">
        <v>250</v>
      </c>
    </row>
    <row r="4" spans="1:15" ht="18.95" customHeight="1" x14ac:dyDescent="0.25">
      <c r="A4" s="82"/>
      <c r="B4" s="83"/>
      <c r="C4" s="83"/>
      <c r="D4" s="84"/>
      <c r="E4" s="30" t="s">
        <v>45</v>
      </c>
      <c r="F4" s="80">
        <v>58.98</v>
      </c>
      <c r="G4" s="80">
        <v>62.166699999999992</v>
      </c>
      <c r="H4" s="81">
        <v>100</v>
      </c>
      <c r="I4" s="80">
        <v>6216.6699999999992</v>
      </c>
      <c r="J4" s="80">
        <v>-318.66999999999916</v>
      </c>
      <c r="K4" s="172">
        <v>-5.1260562326776157E-2</v>
      </c>
      <c r="L4" s="97" t="str">
        <f>HYPERLINK("http://finance.yahoo.com/q?s=" &amp; E4, "Link")</f>
        <v>Link</v>
      </c>
      <c r="M4" s="236" t="s">
        <v>250</v>
      </c>
      <c r="N4" s="96"/>
      <c r="O4" s="96"/>
    </row>
    <row r="5" spans="1:15" ht="18.95" customHeight="1" x14ac:dyDescent="0.25">
      <c r="A5" s="82"/>
      <c r="B5" s="82"/>
      <c r="C5" s="83"/>
      <c r="D5" s="84"/>
      <c r="E5" s="30" t="s">
        <v>68</v>
      </c>
      <c r="F5" s="80">
        <v>7.72</v>
      </c>
      <c r="G5" s="80">
        <v>10.082666666666666</v>
      </c>
      <c r="H5" s="81">
        <v>120</v>
      </c>
      <c r="I5" s="80">
        <v>1209.92</v>
      </c>
      <c r="J5" s="80">
        <v>-283.5200000000001</v>
      </c>
      <c r="K5" s="172">
        <v>-0.23432954244908755</v>
      </c>
      <c r="L5" s="97" t="str">
        <f>HYPERLINK("http://finance.yahoo.com/q?s=" &amp; E5, "Link")</f>
        <v>Link</v>
      </c>
      <c r="M5" s="236" t="s">
        <v>250</v>
      </c>
    </row>
    <row r="6" spans="1:15" ht="18.95" customHeight="1" x14ac:dyDescent="0.25">
      <c r="A6" s="82"/>
      <c r="B6" s="82"/>
      <c r="C6" s="83"/>
      <c r="D6" s="84"/>
      <c r="E6" s="30" t="s">
        <v>33</v>
      </c>
      <c r="F6" s="80">
        <v>134.38</v>
      </c>
      <c r="G6" s="80">
        <v>78.848000000000326</v>
      </c>
      <c r="H6" s="81">
        <v>5</v>
      </c>
      <c r="I6" s="80">
        <v>394.2400000000016</v>
      </c>
      <c r="J6" s="80">
        <v>277.65999999999838</v>
      </c>
      <c r="K6" s="172">
        <v>0.70429180194804486</v>
      </c>
      <c r="L6" s="97" t="str">
        <f>HYPERLINK("http://finance.yahoo.com/q?s=" &amp; E6, "Link")</f>
        <v>Link</v>
      </c>
      <c r="M6" s="237" t="s">
        <v>251</v>
      </c>
      <c r="N6" s="96"/>
      <c r="O6" s="96"/>
    </row>
    <row r="7" spans="1:15" ht="18.95" customHeight="1" x14ac:dyDescent="0.25">
      <c r="A7" s="94"/>
      <c r="B7" s="95"/>
      <c r="C7" s="94"/>
      <c r="D7" s="84"/>
      <c r="E7" s="30" t="s">
        <v>62</v>
      </c>
      <c r="F7" s="80">
        <v>319.86</v>
      </c>
      <c r="G7" s="80">
        <v>315.10599999999999</v>
      </c>
      <c r="H7" s="81">
        <v>5</v>
      </c>
      <c r="I7" s="80">
        <v>1575.53</v>
      </c>
      <c r="J7" s="80">
        <v>23.770000000000209</v>
      </c>
      <c r="K7" s="172">
        <v>1.5086986601334215E-2</v>
      </c>
      <c r="L7" s="97" t="str">
        <f>HYPERLINK("http://finance.yahoo.com/q?s=" &amp; E7, "Link")</f>
        <v>Link</v>
      </c>
      <c r="M7" s="236" t="s">
        <v>250</v>
      </c>
    </row>
    <row r="8" spans="1:15" ht="18.95" customHeight="1" x14ac:dyDescent="0.25">
      <c r="A8" s="82"/>
      <c r="B8" s="82"/>
      <c r="C8" s="83"/>
      <c r="D8" s="84"/>
      <c r="E8" s="30" t="s">
        <v>11</v>
      </c>
      <c r="F8" s="80">
        <v>132.51</v>
      </c>
      <c r="G8" s="80">
        <v>150.82599999999991</v>
      </c>
      <c r="H8" s="81">
        <v>50</v>
      </c>
      <c r="I8" s="80">
        <v>7541.2999999999956</v>
      </c>
      <c r="J8" s="80">
        <v>-915.79999999999563</v>
      </c>
      <c r="K8" s="172">
        <v>-0.1214379483643399</v>
      </c>
      <c r="L8" s="97" t="str">
        <f>HYPERLINK("http://finance.yahoo.com/q?s=" &amp; E8, "Link")</f>
        <v>Link</v>
      </c>
      <c r="M8" s="236" t="s">
        <v>250</v>
      </c>
      <c r="N8" s="96"/>
      <c r="O8" s="96"/>
    </row>
    <row r="9" spans="1:15" ht="18.95" customHeight="1" x14ac:dyDescent="0.25">
      <c r="A9" s="82"/>
      <c r="B9" s="82"/>
      <c r="C9" s="83"/>
      <c r="D9" s="84"/>
      <c r="E9" s="30" t="s">
        <v>17</v>
      </c>
      <c r="F9" s="80">
        <v>15.79</v>
      </c>
      <c r="G9" s="80">
        <v>18.124006016545501</v>
      </c>
      <c r="H9" s="81">
        <v>3989</v>
      </c>
      <c r="I9" s="80">
        <v>62986.31</v>
      </c>
      <c r="J9" s="80">
        <v>-9310.3500000000058</v>
      </c>
      <c r="K9" s="172">
        <v>-0.12877980808518685</v>
      </c>
      <c r="L9" s="97" t="str">
        <f>HYPERLINK("http://finance.yahoo.com/q?s=" &amp; E9, "Link")</f>
        <v>Link</v>
      </c>
      <c r="M9" s="237" t="s">
        <v>251</v>
      </c>
    </row>
    <row r="10" spans="1:15" ht="18.95" customHeight="1" x14ac:dyDescent="0.25">
      <c r="A10" s="82"/>
      <c r="B10" s="82"/>
      <c r="C10" s="83"/>
      <c r="D10" s="84"/>
      <c r="E10" s="30" t="s">
        <v>63</v>
      </c>
      <c r="F10" s="80">
        <v>103.43</v>
      </c>
      <c r="G10" s="80">
        <v>110.09500000000001</v>
      </c>
      <c r="H10" s="81">
        <v>30</v>
      </c>
      <c r="I10" s="80">
        <v>3302.8500000000004</v>
      </c>
      <c r="J10" s="80">
        <v>-199.95000000000027</v>
      </c>
      <c r="K10" s="172">
        <v>-6.0538625732322132E-2</v>
      </c>
      <c r="L10" s="97" t="str">
        <f>HYPERLINK("http://finance.yahoo.com/q?s=" &amp; E10, "Link")</f>
        <v>Link</v>
      </c>
      <c r="M10" s="236" t="s">
        <v>250</v>
      </c>
    </row>
    <row r="11" spans="1:15" ht="18.95" customHeight="1" x14ac:dyDescent="0.25">
      <c r="A11" s="82"/>
      <c r="B11" s="82"/>
      <c r="C11" s="82"/>
      <c r="D11" s="84"/>
      <c r="E11" s="30" t="s">
        <v>55</v>
      </c>
      <c r="F11" s="80">
        <v>111.05</v>
      </c>
      <c r="G11" s="80">
        <v>108.29133333333336</v>
      </c>
      <c r="H11" s="81">
        <v>15</v>
      </c>
      <c r="I11" s="80">
        <v>1624.3700000000003</v>
      </c>
      <c r="J11" s="80">
        <v>41.379999999999654</v>
      </c>
      <c r="K11" s="172">
        <v>2.5474491649069866E-2</v>
      </c>
      <c r="L11" s="97" t="str">
        <f>HYPERLINK("http://finance.yahoo.com/q?s=" &amp; E11, "Link")</f>
        <v>Link</v>
      </c>
      <c r="M11" s="237" t="s">
        <v>251</v>
      </c>
    </row>
    <row r="12" spans="1:15" ht="18.95" customHeight="1" x14ac:dyDescent="0.25">
      <c r="A12" s="82"/>
      <c r="B12" s="82"/>
      <c r="C12" s="83"/>
      <c r="D12" s="84"/>
      <c r="E12" s="30" t="s">
        <v>56</v>
      </c>
      <c r="F12" s="80">
        <v>30.99</v>
      </c>
      <c r="G12" s="80">
        <v>30.988999999999997</v>
      </c>
      <c r="H12" s="81">
        <v>40</v>
      </c>
      <c r="I12" s="80">
        <v>1239.56</v>
      </c>
      <c r="J12" s="80">
        <v>3.999999999996362E-2</v>
      </c>
      <c r="K12" s="172">
        <v>3.226951498922915E-5</v>
      </c>
      <c r="L12" s="97" t="str">
        <f>HYPERLINK("http://finance.yahoo.com/q?s=" &amp; E12, "Link")</f>
        <v>Link</v>
      </c>
      <c r="M12" s="236" t="s">
        <v>250</v>
      </c>
      <c r="N12" s="96"/>
      <c r="O12" s="96"/>
    </row>
    <row r="13" spans="1:15" ht="18.95" customHeight="1" x14ac:dyDescent="0.25">
      <c r="A13" s="82"/>
      <c r="B13" s="82"/>
      <c r="C13" s="83"/>
      <c r="D13" s="84"/>
      <c r="E13" s="30" t="s">
        <v>22</v>
      </c>
      <c r="F13" s="80">
        <v>52.79</v>
      </c>
      <c r="G13" s="80">
        <v>56.510733333333334</v>
      </c>
      <c r="H13" s="81">
        <v>150</v>
      </c>
      <c r="I13" s="80">
        <v>8476.61</v>
      </c>
      <c r="J13" s="80">
        <v>-558.11000000000058</v>
      </c>
      <c r="K13" s="172">
        <v>-6.5841179433759514E-2</v>
      </c>
      <c r="L13" s="97" t="str">
        <f>HYPERLINK("http://finance.yahoo.com/q?s=" &amp; E13, "Link")</f>
        <v>Link</v>
      </c>
      <c r="M13" s="237" t="s">
        <v>251</v>
      </c>
    </row>
    <row r="14" spans="1:15" ht="18.95" customHeight="1" x14ac:dyDescent="0.25">
      <c r="A14" s="82"/>
      <c r="B14" s="82"/>
      <c r="C14" s="83"/>
      <c r="D14" s="84"/>
      <c r="E14" s="30" t="s">
        <v>27</v>
      </c>
      <c r="F14" s="80">
        <v>29.73</v>
      </c>
      <c r="G14" s="80">
        <v>29.980666666666664</v>
      </c>
      <c r="H14" s="81">
        <v>390</v>
      </c>
      <c r="I14" s="80">
        <v>11692.46</v>
      </c>
      <c r="J14" s="80">
        <v>-97.759999999998399</v>
      </c>
      <c r="K14" s="172">
        <v>-8.3609437192856718E-3</v>
      </c>
      <c r="L14" s="97" t="str">
        <f>HYPERLINK("http://finance.yahoo.com/q?s=" &amp; E14, "Link")</f>
        <v>Link</v>
      </c>
      <c r="M14" s="237" t="s">
        <v>251</v>
      </c>
      <c r="N14" s="96"/>
      <c r="O14" s="96"/>
    </row>
    <row r="15" spans="1:15" ht="18.95" customHeight="1" x14ac:dyDescent="0.25">
      <c r="A15" s="83"/>
      <c r="B15" s="83"/>
      <c r="C15" s="83"/>
      <c r="D15" s="84"/>
      <c r="E15" s="30" t="s">
        <v>15</v>
      </c>
      <c r="F15" s="80">
        <v>20.13</v>
      </c>
      <c r="G15" s="80">
        <v>20.774749999999987</v>
      </c>
      <c r="H15" s="81">
        <v>120</v>
      </c>
      <c r="I15" s="80">
        <v>2492.9699999999984</v>
      </c>
      <c r="J15" s="80">
        <v>-77.369999999998527</v>
      </c>
      <c r="K15" s="172">
        <v>-3.1035271182564803E-2</v>
      </c>
      <c r="L15" s="97" t="str">
        <f>HYPERLINK("http://finance.yahoo.com/q?s=" &amp; E15, "Link")</f>
        <v>Link</v>
      </c>
      <c r="M15" s="237" t="s">
        <v>251</v>
      </c>
    </row>
    <row r="16" spans="1:15" ht="18.95" customHeight="1" x14ac:dyDescent="0.25">
      <c r="A16" s="82"/>
      <c r="B16" s="82"/>
      <c r="C16" s="83"/>
      <c r="D16" s="84"/>
      <c r="E16" s="30" t="s">
        <v>24</v>
      </c>
      <c r="F16" s="80">
        <v>43.86</v>
      </c>
      <c r="G16" s="80">
        <v>48.688999999999986</v>
      </c>
      <c r="H16" s="81">
        <v>40</v>
      </c>
      <c r="I16" s="80">
        <v>1947.5599999999995</v>
      </c>
      <c r="J16" s="80">
        <v>-193.1599999999994</v>
      </c>
      <c r="K16" s="172">
        <v>-9.9180513052229205E-2</v>
      </c>
      <c r="L16" s="97" t="str">
        <f>HYPERLINK("http://finance.yahoo.com/q?s=" &amp; E16, "Link")</f>
        <v>Link</v>
      </c>
      <c r="M16" s="236" t="s">
        <v>250</v>
      </c>
      <c r="O16" s="30"/>
    </row>
    <row r="17" spans="1:15" ht="18.95" customHeight="1" x14ac:dyDescent="0.25">
      <c r="A17" s="82"/>
      <c r="B17" s="82"/>
      <c r="C17" s="83"/>
      <c r="D17" s="84"/>
      <c r="E17" s="30" t="s">
        <v>50</v>
      </c>
      <c r="F17" s="80">
        <v>15.45</v>
      </c>
      <c r="G17" s="80">
        <v>24.470571084337347</v>
      </c>
      <c r="H17" s="81">
        <v>4150</v>
      </c>
      <c r="I17" s="80">
        <v>101552.87</v>
      </c>
      <c r="J17" s="80">
        <v>-37435.369999999995</v>
      </c>
      <c r="K17" s="172">
        <v>-0.36862936517697625</v>
      </c>
      <c r="L17" s="97" t="str">
        <f>HYPERLINK("http://finance.yahoo.com/q?s=" &amp; E17, "Link")</f>
        <v>Link</v>
      </c>
      <c r="M17" s="237" t="s">
        <v>251</v>
      </c>
      <c r="N17" s="96"/>
      <c r="O17" s="96"/>
    </row>
    <row r="18" spans="1:15" ht="18.95" customHeight="1" x14ac:dyDescent="0.25">
      <c r="A18" s="83"/>
      <c r="B18" s="82"/>
      <c r="C18" s="83"/>
      <c r="D18" s="84"/>
      <c r="E18" s="30" t="s">
        <v>34</v>
      </c>
      <c r="F18" s="80">
        <v>16.52</v>
      </c>
      <c r="G18" s="80">
        <v>18.344307947019871</v>
      </c>
      <c r="H18" s="81">
        <v>3020</v>
      </c>
      <c r="I18" s="80">
        <v>55399.810000000012</v>
      </c>
      <c r="J18" s="80">
        <v>-5509.4100000000108</v>
      </c>
      <c r="K18" s="172">
        <v>-9.9448175002766454E-2</v>
      </c>
      <c r="L18" s="97" t="str">
        <f>HYPERLINK("http://finance.yahoo.com/q?s=" &amp; E18, "Link")</f>
        <v>Link</v>
      </c>
      <c r="M18" s="236" t="s">
        <v>250</v>
      </c>
    </row>
    <row r="19" spans="1:15" ht="18.95" customHeight="1" x14ac:dyDescent="0.25">
      <c r="A19" s="82"/>
      <c r="B19" s="82"/>
      <c r="C19" s="83"/>
      <c r="D19" s="84"/>
      <c r="E19" s="30" t="s">
        <v>47</v>
      </c>
      <c r="F19" s="80">
        <v>80.52</v>
      </c>
      <c r="G19" s="80">
        <v>84.198333333333338</v>
      </c>
      <c r="H19" s="81">
        <v>60</v>
      </c>
      <c r="I19" s="80">
        <v>5051.9000000000005</v>
      </c>
      <c r="J19" s="80">
        <v>-220.70000000000073</v>
      </c>
      <c r="K19" s="172">
        <v>-4.3686533779370235E-2</v>
      </c>
      <c r="L19" s="97" t="str">
        <f>HYPERLINK("http://finance.yahoo.com/q?s=" &amp; E19, "Link")</f>
        <v>Link</v>
      </c>
      <c r="M19" s="236" t="s">
        <v>250</v>
      </c>
      <c r="N19" s="96"/>
      <c r="O19" s="96"/>
    </row>
    <row r="20" spans="1:15" ht="18.95" customHeight="1" x14ac:dyDescent="0.25">
      <c r="A20" s="82"/>
      <c r="B20" s="82"/>
      <c r="C20" s="83"/>
      <c r="D20" s="84"/>
      <c r="E20" s="30" t="s">
        <v>35</v>
      </c>
      <c r="F20" s="80">
        <v>48.97</v>
      </c>
      <c r="G20" s="80">
        <v>47.586571428571425</v>
      </c>
      <c r="H20" s="81">
        <v>35</v>
      </c>
      <c r="I20" s="80">
        <v>1665.53</v>
      </c>
      <c r="J20" s="80">
        <v>48.420000000000073</v>
      </c>
      <c r="K20" s="172">
        <v>2.9071826986004513E-2</v>
      </c>
      <c r="L20" s="97" t="str">
        <f>HYPERLINK("http://finance.yahoo.com/q?s=" &amp; E20, "Link")</f>
        <v>Link</v>
      </c>
      <c r="M20" s="236" t="s">
        <v>250</v>
      </c>
      <c r="O20" s="96"/>
    </row>
    <row r="21" spans="1:15" ht="18.95" customHeight="1" x14ac:dyDescent="0.25">
      <c r="A21" s="82"/>
      <c r="B21" s="82"/>
      <c r="C21" s="83"/>
      <c r="D21" s="84"/>
      <c r="E21" s="30" t="s">
        <v>44</v>
      </c>
      <c r="F21" s="80">
        <v>69.19</v>
      </c>
      <c r="G21" s="80">
        <v>62.052</v>
      </c>
      <c r="H21" s="81">
        <v>5</v>
      </c>
      <c r="I21" s="80">
        <v>310.26</v>
      </c>
      <c r="J21" s="80">
        <v>35.69</v>
      </c>
      <c r="K21" s="172">
        <v>0.115032553342358</v>
      </c>
      <c r="L21" s="97" t="str">
        <f>HYPERLINK("http://finance.yahoo.com/q?s=" &amp; E21, "Link")</f>
        <v>Link</v>
      </c>
      <c r="M21" s="236" t="s">
        <v>250</v>
      </c>
    </row>
    <row r="22" spans="1:15" ht="18.95" customHeight="1" x14ac:dyDescent="0.25">
      <c r="A22" s="82"/>
      <c r="B22" s="82"/>
      <c r="C22" s="83"/>
      <c r="D22" s="84"/>
      <c r="E22" s="30" t="s">
        <v>39</v>
      </c>
      <c r="F22" s="80">
        <v>29.75</v>
      </c>
      <c r="G22" s="80">
        <v>33.327500000000001</v>
      </c>
      <c r="H22" s="81">
        <v>80</v>
      </c>
      <c r="I22" s="80">
        <v>2666.2</v>
      </c>
      <c r="J22" s="80">
        <v>-286.19999999999982</v>
      </c>
      <c r="K22" s="172">
        <v>-0.10734378516240344</v>
      </c>
      <c r="L22" s="97" t="str">
        <f>HYPERLINK("http://finance.yahoo.com/q?s=" &amp; E22, "Link")</f>
        <v>Link</v>
      </c>
      <c r="M22" s="236" t="s">
        <v>250</v>
      </c>
      <c r="N22" s="96"/>
      <c r="O22" s="96"/>
    </row>
    <row r="23" spans="1:15" ht="18.95" customHeight="1" x14ac:dyDescent="0.25">
      <c r="A23" s="82"/>
      <c r="B23" s="82"/>
      <c r="C23" s="83"/>
      <c r="D23" s="84"/>
      <c r="E23" s="30" t="s">
        <v>51</v>
      </c>
      <c r="F23" s="80">
        <v>120.03</v>
      </c>
      <c r="G23" s="80">
        <v>119.52666666666667</v>
      </c>
      <c r="H23" s="81">
        <v>15</v>
      </c>
      <c r="I23" s="80">
        <v>1792.9</v>
      </c>
      <c r="J23" s="80">
        <v>7.5499999999999545</v>
      </c>
      <c r="K23" s="172">
        <v>4.2110547158235008E-3</v>
      </c>
      <c r="L23" s="97" t="str">
        <f>HYPERLINK("http://finance.yahoo.com/q?s=" &amp; E23, "Link")</f>
        <v>Link</v>
      </c>
      <c r="M23" s="236" t="s">
        <v>250</v>
      </c>
      <c r="N23" s="96"/>
      <c r="O23" s="96"/>
    </row>
    <row r="24" spans="1:15" ht="18.95" customHeight="1" x14ac:dyDescent="0.25">
      <c r="A24" s="83"/>
      <c r="B24" s="83"/>
      <c r="C24" s="83"/>
      <c r="D24" s="84"/>
      <c r="E24" s="30" t="s">
        <v>42</v>
      </c>
      <c r="F24" s="80">
        <v>87.98</v>
      </c>
      <c r="G24" s="80">
        <v>96.712666666666664</v>
      </c>
      <c r="H24" s="81">
        <v>60</v>
      </c>
      <c r="I24" s="80">
        <v>5802.76</v>
      </c>
      <c r="J24" s="80">
        <v>-523.96</v>
      </c>
      <c r="K24" s="172">
        <v>-9.0294963086531163E-2</v>
      </c>
      <c r="L24" s="97" t="str">
        <f>HYPERLINK("http://finance.yahoo.com/q?s=" &amp; E24, "Link")</f>
        <v>Link</v>
      </c>
      <c r="M24" s="236" t="s">
        <v>250</v>
      </c>
    </row>
    <row r="25" spans="1:15" ht="18.95" customHeight="1" x14ac:dyDescent="0.25">
      <c r="A25" s="82"/>
      <c r="B25" s="82"/>
      <c r="C25" s="83"/>
      <c r="D25" s="84"/>
      <c r="E25" s="30" t="s">
        <v>54</v>
      </c>
      <c r="F25" s="80">
        <v>92.68</v>
      </c>
      <c r="G25" s="80">
        <v>96.073999999999984</v>
      </c>
      <c r="H25" s="81">
        <v>5</v>
      </c>
      <c r="I25" s="80">
        <v>480.36999999999989</v>
      </c>
      <c r="J25" s="80">
        <v>-16.969999999999857</v>
      </c>
      <c r="K25" s="172">
        <v>-3.5326935487228359E-2</v>
      </c>
      <c r="L25" s="97" t="str">
        <f>HYPERLINK("http://finance.yahoo.com/q?s=" &amp; E25, "Link")</f>
        <v>Link</v>
      </c>
      <c r="M25" s="236" t="s">
        <v>250</v>
      </c>
    </row>
    <row r="26" spans="1:15" ht="18.95" customHeight="1" x14ac:dyDescent="0.25">
      <c r="A26" s="82"/>
      <c r="B26" s="82"/>
      <c r="C26" s="83"/>
      <c r="D26" s="84"/>
      <c r="E26" s="30" t="s">
        <v>53</v>
      </c>
      <c r="F26" s="80">
        <v>43.67</v>
      </c>
      <c r="G26" s="80">
        <v>47.528571428571432</v>
      </c>
      <c r="H26" s="81">
        <v>35</v>
      </c>
      <c r="I26" s="80">
        <v>1663.5000000000002</v>
      </c>
      <c r="J26" s="80">
        <v>-135.05000000000018</v>
      </c>
      <c r="K26" s="172">
        <v>-8.1184250075142808E-2</v>
      </c>
      <c r="L26" s="97" t="str">
        <f>HYPERLINK("http://finance.yahoo.com/q?s=" &amp; E26, "Link")</f>
        <v>Link</v>
      </c>
      <c r="M26" s="236" t="s">
        <v>250</v>
      </c>
    </row>
    <row r="27" spans="1:15" ht="18.95" customHeight="1" x14ac:dyDescent="0.25">
      <c r="A27" s="82"/>
      <c r="B27" s="82"/>
      <c r="C27" s="83"/>
      <c r="D27" s="84"/>
      <c r="E27" s="30"/>
      <c r="K27" s="172"/>
      <c r="L27" s="97"/>
      <c r="M27" s="236"/>
    </row>
    <row r="28" spans="1:15" ht="18.95" customHeight="1" x14ac:dyDescent="0.25">
      <c r="A28" s="85"/>
      <c r="B28" s="85"/>
      <c r="D28" s="84"/>
      <c r="E28" s="30"/>
      <c r="K28" s="172"/>
      <c r="L28" s="97"/>
    </row>
    <row r="29" spans="1:15" ht="18.95" customHeight="1" x14ac:dyDescent="0.25">
      <c r="A29" s="85"/>
      <c r="D29" s="84"/>
      <c r="E29" s="30"/>
      <c r="K29" s="172"/>
      <c r="L29" s="97"/>
      <c r="N29" s="96"/>
      <c r="O29" s="96"/>
    </row>
    <row r="30" spans="1:15" ht="18.95" customHeight="1" x14ac:dyDescent="0.25">
      <c r="A30" s="85"/>
      <c r="D30" s="84"/>
      <c r="E30" s="30"/>
      <c r="K30" s="172"/>
      <c r="L30" s="97"/>
    </row>
    <row r="31" spans="1:15" ht="18.95" customHeight="1" x14ac:dyDescent="0.25">
      <c r="A31" s="85"/>
      <c r="D31" s="84"/>
      <c r="E31" s="30"/>
      <c r="K31" s="172"/>
      <c r="L31" s="97"/>
    </row>
    <row r="32" spans="1:15" ht="18.95" customHeight="1" x14ac:dyDescent="0.25">
      <c r="D32" s="84"/>
    </row>
    <row r="33" spans="4:4" ht="18.95" customHeight="1" x14ac:dyDescent="0.25">
      <c r="D33" s="84"/>
    </row>
  </sheetData>
  <sortState ref="A2:O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13"/>
    <col min="9" max="9" width="9.5703125" style="130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20" t="s">
        <v>6</v>
      </c>
      <c r="I1" s="126" t="s">
        <v>7</v>
      </c>
      <c r="J1" s="28" t="s">
        <v>112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8" t="s">
        <v>156</v>
      </c>
      <c r="X1" s="148" t="s">
        <v>157</v>
      </c>
      <c r="Y1" s="148" t="s">
        <v>158</v>
      </c>
      <c r="Z1" s="148" t="s">
        <v>159</v>
      </c>
      <c r="AA1" s="148" t="s">
        <v>160</v>
      </c>
      <c r="AB1" s="148" t="s">
        <v>161</v>
      </c>
      <c r="AC1" s="148" t="s">
        <v>162</v>
      </c>
      <c r="AD1" s="17" t="s">
        <v>234</v>
      </c>
      <c r="AE1" s="17" t="s">
        <v>235</v>
      </c>
    </row>
    <row r="2" spans="1:31" x14ac:dyDescent="0.25">
      <c r="A2" s="6" t="s">
        <v>50</v>
      </c>
      <c r="B2" s="117">
        <v>42187</v>
      </c>
      <c r="C2" s="7">
        <v>1000</v>
      </c>
      <c r="D2" s="63">
        <v>27.25</v>
      </c>
      <c r="E2" s="63"/>
      <c r="F2" s="63">
        <f>C2*D2</f>
        <v>27250</v>
      </c>
      <c r="G2" s="117">
        <v>42187</v>
      </c>
      <c r="H2" s="135">
        <v>2000</v>
      </c>
      <c r="I2" s="127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C32-H32</f>
        <v>4150</v>
      </c>
      <c r="T2" s="60">
        <v>42233</v>
      </c>
      <c r="U2" s="51" t="s">
        <v>100</v>
      </c>
      <c r="W2" s="212">
        <v>42261</v>
      </c>
      <c r="X2" s="15">
        <v>14.99</v>
      </c>
      <c r="Y2" s="15">
        <v>15.48</v>
      </c>
      <c r="Z2" s="15">
        <v>14.81</v>
      </c>
      <c r="AA2" s="15">
        <v>15.41</v>
      </c>
      <c r="AB2" s="150">
        <v>15436900</v>
      </c>
      <c r="AC2" s="15">
        <v>15.41</v>
      </c>
      <c r="AD2">
        <f t="shared" ref="AD2:AD14" si="0">Y2-Z2</f>
        <v>0.66999999999999993</v>
      </c>
      <c r="AE2" s="217">
        <f t="shared" ref="AE2:AE14" si="1">AC2/AC3-1</f>
        <v>2.1206096752816483E-2</v>
      </c>
    </row>
    <row r="3" spans="1:31" x14ac:dyDescent="0.25">
      <c r="A3" s="30" t="s">
        <v>75</v>
      </c>
      <c r="B3" s="117">
        <v>42187</v>
      </c>
      <c r="C3">
        <v>80</v>
      </c>
      <c r="D3" s="2">
        <v>27.15</v>
      </c>
      <c r="F3" s="2">
        <f t="shared" ref="F3:F31" si="2">C3*D3</f>
        <v>2172</v>
      </c>
      <c r="G3" s="117">
        <v>42199</v>
      </c>
      <c r="H3" s="116">
        <v>102</v>
      </c>
      <c r="I3" s="128">
        <v>25.28</v>
      </c>
      <c r="J3" s="21">
        <v>0.05</v>
      </c>
      <c r="K3" s="21">
        <f t="shared" ref="K3:K8" si="3">H3*I3-J3</f>
        <v>2578.5099999999998</v>
      </c>
      <c r="O3" s="17" t="s">
        <v>58</v>
      </c>
      <c r="Q3" s="2">
        <f>(F32-K32-M32)/Q2</f>
        <v>24.470571084337347</v>
      </c>
      <c r="T3" s="60">
        <v>42257</v>
      </c>
      <c r="U3" s="51" t="s">
        <v>101</v>
      </c>
      <c r="W3" s="212">
        <v>42258</v>
      </c>
      <c r="X3" s="15">
        <v>14.75</v>
      </c>
      <c r="Y3" s="15">
        <v>15.14</v>
      </c>
      <c r="Z3" s="15">
        <v>14.59</v>
      </c>
      <c r="AA3" s="15">
        <v>15.09</v>
      </c>
      <c r="AB3" s="150">
        <v>15624900</v>
      </c>
      <c r="AC3" s="15">
        <v>15.09</v>
      </c>
      <c r="AD3">
        <f t="shared" si="0"/>
        <v>0.55000000000000071</v>
      </c>
      <c r="AE3" s="217">
        <f t="shared" si="1"/>
        <v>7.3431241655539381E-3</v>
      </c>
    </row>
    <row r="4" spans="1:31" x14ac:dyDescent="0.25">
      <c r="B4" s="117">
        <v>42187</v>
      </c>
      <c r="C4" s="7">
        <v>1000</v>
      </c>
      <c r="D4" s="63">
        <v>27.1</v>
      </c>
      <c r="E4" s="63"/>
      <c r="F4" s="63">
        <f t="shared" si="2"/>
        <v>27100</v>
      </c>
      <c r="G4" s="117">
        <v>42227</v>
      </c>
      <c r="H4" s="136">
        <v>200</v>
      </c>
      <c r="I4" s="129">
        <v>19.649999999999999</v>
      </c>
      <c r="J4" s="64">
        <v>7.0000000000000007E-2</v>
      </c>
      <c r="K4" s="64">
        <f t="shared" si="3"/>
        <v>3929.9299999999994</v>
      </c>
      <c r="O4" s="17" t="s">
        <v>66</v>
      </c>
      <c r="Q4" s="87">
        <v>15.45</v>
      </c>
      <c r="W4" s="212">
        <v>42257</v>
      </c>
      <c r="X4" s="15">
        <v>15.03</v>
      </c>
      <c r="Y4" s="15">
        <v>15.42</v>
      </c>
      <c r="Z4" s="15">
        <v>14.74</v>
      </c>
      <c r="AA4" s="15">
        <v>14.98</v>
      </c>
      <c r="AB4" s="150">
        <v>18701700</v>
      </c>
      <c r="AC4" s="15">
        <v>14.98</v>
      </c>
      <c r="AD4">
        <f t="shared" si="0"/>
        <v>0.67999999999999972</v>
      </c>
      <c r="AE4" s="217">
        <f t="shared" si="1"/>
        <v>4.6948356807512415E-3</v>
      </c>
    </row>
    <row r="5" spans="1:31" x14ac:dyDescent="0.25">
      <c r="B5" s="117">
        <v>42187</v>
      </c>
      <c r="C5">
        <v>3000</v>
      </c>
      <c r="D5" s="2">
        <v>27.04</v>
      </c>
      <c r="F5" s="2">
        <f t="shared" si="2"/>
        <v>81120</v>
      </c>
      <c r="G5" s="117">
        <v>42227</v>
      </c>
      <c r="H5" s="136">
        <v>200</v>
      </c>
      <c r="I5" s="129">
        <v>18.7</v>
      </c>
      <c r="J5" s="64">
        <v>7.0000000000000007E-2</v>
      </c>
      <c r="K5" s="64">
        <f t="shared" si="3"/>
        <v>3739.93</v>
      </c>
      <c r="O5" s="17" t="s">
        <v>67</v>
      </c>
      <c r="Q5" s="3">
        <f>Q4*Q2</f>
        <v>64117.5</v>
      </c>
      <c r="T5" s="107">
        <v>42256</v>
      </c>
      <c r="U5" s="51" t="s">
        <v>224</v>
      </c>
      <c r="W5" s="212">
        <v>42256</v>
      </c>
      <c r="X5" s="15">
        <v>16.420000000000002</v>
      </c>
      <c r="Y5" s="15">
        <v>16.88</v>
      </c>
      <c r="Z5" s="15">
        <v>14.86</v>
      </c>
      <c r="AA5" s="15">
        <v>14.91</v>
      </c>
      <c r="AB5" s="150">
        <v>33846500</v>
      </c>
      <c r="AC5" s="15">
        <v>14.91</v>
      </c>
      <c r="AD5">
        <f t="shared" si="0"/>
        <v>2.0199999999999996</v>
      </c>
      <c r="AE5" s="217">
        <f t="shared" si="1"/>
        <v>-8.6397058823529438E-2</v>
      </c>
    </row>
    <row r="6" spans="1:31" x14ac:dyDescent="0.25">
      <c r="B6" s="117">
        <v>42198</v>
      </c>
      <c r="C6" s="174">
        <v>100</v>
      </c>
      <c r="D6" s="175">
        <v>24.77</v>
      </c>
      <c r="E6" s="175"/>
      <c r="F6" s="175">
        <f t="shared" si="2"/>
        <v>2477</v>
      </c>
      <c r="G6" s="117">
        <v>42257</v>
      </c>
      <c r="H6" s="137">
        <v>1600</v>
      </c>
      <c r="I6" s="134">
        <v>16.445</v>
      </c>
      <c r="J6" s="133">
        <v>0.48</v>
      </c>
      <c r="K6" s="133">
        <f t="shared" si="3"/>
        <v>26311.52</v>
      </c>
      <c r="O6" s="17" t="s">
        <v>64</v>
      </c>
      <c r="Q6" s="2">
        <f>Q3*Q2</f>
        <v>101552.87</v>
      </c>
      <c r="U6" s="51" t="s">
        <v>122</v>
      </c>
      <c r="W6" s="212">
        <v>42255</v>
      </c>
      <c r="X6" s="15">
        <v>16.579999999999998</v>
      </c>
      <c r="Y6" s="15">
        <v>16.63</v>
      </c>
      <c r="Z6" s="15">
        <v>16.04</v>
      </c>
      <c r="AA6" s="15">
        <v>16.32</v>
      </c>
      <c r="AB6" s="150">
        <v>13650100</v>
      </c>
      <c r="AC6" s="15">
        <v>16.32</v>
      </c>
      <c r="AD6">
        <f t="shared" si="0"/>
        <v>0.58999999999999986</v>
      </c>
      <c r="AE6" s="217">
        <f t="shared" si="1"/>
        <v>-2.4449877750610804E-3</v>
      </c>
    </row>
    <row r="7" spans="1:31" ht="15.75" x14ac:dyDescent="0.25">
      <c r="B7" s="117">
        <v>42205</v>
      </c>
      <c r="C7" s="8">
        <v>50</v>
      </c>
      <c r="D7" s="21">
        <v>24.35</v>
      </c>
      <c r="E7" s="21"/>
      <c r="F7" s="21">
        <f t="shared" si="2"/>
        <v>1217.5</v>
      </c>
      <c r="G7" s="258">
        <v>42265</v>
      </c>
      <c r="H7" s="225">
        <v>200</v>
      </c>
      <c r="I7" s="226">
        <v>15.65</v>
      </c>
      <c r="J7" s="227">
        <v>0.05</v>
      </c>
      <c r="K7" s="227">
        <f t="shared" si="3"/>
        <v>3129.95</v>
      </c>
      <c r="O7" s="17" t="s">
        <v>65</v>
      </c>
      <c r="Q7" s="2">
        <f>Q5-Q6</f>
        <v>-37435.369999999995</v>
      </c>
      <c r="R7" s="237" t="s">
        <v>251</v>
      </c>
      <c r="T7" s="60">
        <v>42311</v>
      </c>
      <c r="U7" s="51" t="s">
        <v>129</v>
      </c>
      <c r="W7" s="212">
        <v>42251</v>
      </c>
      <c r="X7" s="15">
        <v>16.59</v>
      </c>
      <c r="Y7" s="15">
        <v>16.71</v>
      </c>
      <c r="Z7" s="15">
        <v>16.239999999999998</v>
      </c>
      <c r="AA7" s="15">
        <v>16.36</v>
      </c>
      <c r="AB7" s="150">
        <v>15418700</v>
      </c>
      <c r="AC7" s="15">
        <v>16.36</v>
      </c>
      <c r="AD7">
        <f t="shared" si="0"/>
        <v>0.47000000000000242</v>
      </c>
      <c r="AE7" s="217">
        <f t="shared" si="1"/>
        <v>-3.0231179608773084E-2</v>
      </c>
    </row>
    <row r="8" spans="1:31" x14ac:dyDescent="0.25">
      <c r="B8" s="117">
        <v>42207</v>
      </c>
      <c r="C8" s="8">
        <v>20</v>
      </c>
      <c r="D8" s="21">
        <v>24.02</v>
      </c>
      <c r="E8" s="21"/>
      <c r="F8" s="21">
        <f t="shared" si="2"/>
        <v>480.4</v>
      </c>
      <c r="G8" s="258"/>
      <c r="H8" s="225">
        <v>2400</v>
      </c>
      <c r="I8" s="226">
        <v>15.7</v>
      </c>
      <c r="J8" s="227">
        <v>0.7</v>
      </c>
      <c r="K8" s="227">
        <f t="shared" si="3"/>
        <v>37679.300000000003</v>
      </c>
      <c r="W8" s="212">
        <v>42250</v>
      </c>
      <c r="X8" s="15">
        <v>16.940000000000001</v>
      </c>
      <c r="Y8" s="15">
        <v>17.59</v>
      </c>
      <c r="Z8" s="15">
        <v>16.649999999999999</v>
      </c>
      <c r="AA8" s="15">
        <v>16.87</v>
      </c>
      <c r="AB8" s="150">
        <v>13560400</v>
      </c>
      <c r="AC8" s="15">
        <v>16.87</v>
      </c>
      <c r="AD8">
        <f t="shared" si="0"/>
        <v>0.94000000000000128</v>
      </c>
      <c r="AE8" s="217">
        <f t="shared" si="1"/>
        <v>0</v>
      </c>
    </row>
    <row r="9" spans="1:31" x14ac:dyDescent="0.25">
      <c r="B9" s="117">
        <v>42207</v>
      </c>
      <c r="C9" s="8">
        <v>20</v>
      </c>
      <c r="D9" s="21">
        <v>23.91</v>
      </c>
      <c r="E9" s="21"/>
      <c r="F9" s="21">
        <f t="shared" si="2"/>
        <v>478.2</v>
      </c>
      <c r="W9" s="212">
        <v>42249</v>
      </c>
      <c r="X9" s="15">
        <v>17.11</v>
      </c>
      <c r="Y9" s="15">
        <v>17.14</v>
      </c>
      <c r="Z9" s="15">
        <v>16.149999999999999</v>
      </c>
      <c r="AA9" s="15">
        <v>16.87</v>
      </c>
      <c r="AB9" s="150">
        <v>14654000</v>
      </c>
      <c r="AC9" s="15">
        <v>16.87</v>
      </c>
      <c r="AD9">
        <f t="shared" si="0"/>
        <v>0.99000000000000199</v>
      </c>
      <c r="AE9" s="217">
        <f t="shared" si="1"/>
        <v>1.1869436201781269E-3</v>
      </c>
    </row>
    <row r="10" spans="1:31" x14ac:dyDescent="0.25">
      <c r="B10" s="117">
        <v>42207</v>
      </c>
      <c r="C10">
        <v>20</v>
      </c>
      <c r="D10" s="2">
        <v>23.7</v>
      </c>
      <c r="F10" s="2">
        <f t="shared" si="2"/>
        <v>474</v>
      </c>
      <c r="W10" s="212">
        <v>42248</v>
      </c>
      <c r="X10" s="15">
        <v>16.72</v>
      </c>
      <c r="Y10" s="15">
        <v>17.22</v>
      </c>
      <c r="Z10" s="15">
        <v>16.46</v>
      </c>
      <c r="AA10" s="15">
        <v>16.850000000000001</v>
      </c>
      <c r="AB10" s="150">
        <v>17803600</v>
      </c>
      <c r="AC10" s="15">
        <v>16.850000000000001</v>
      </c>
      <c r="AD10">
        <f t="shared" si="0"/>
        <v>0.75999999999999801</v>
      </c>
      <c r="AE10" s="217">
        <f t="shared" si="1"/>
        <v>-2.5448235974551592E-2</v>
      </c>
    </row>
    <row r="11" spans="1:31" x14ac:dyDescent="0.25">
      <c r="B11" s="117">
        <v>42207</v>
      </c>
      <c r="C11">
        <v>20</v>
      </c>
      <c r="D11" s="2">
        <v>23.6</v>
      </c>
      <c r="F11" s="2">
        <f t="shared" si="2"/>
        <v>472</v>
      </c>
      <c r="W11" s="212">
        <v>42247</v>
      </c>
      <c r="X11" s="15">
        <v>16.41</v>
      </c>
      <c r="Y11" s="15">
        <v>17.36</v>
      </c>
      <c r="Z11" s="15">
        <v>15.82</v>
      </c>
      <c r="AA11" s="15">
        <v>17.29</v>
      </c>
      <c r="AB11" s="150">
        <v>18409800</v>
      </c>
      <c r="AC11" s="15">
        <v>17.29</v>
      </c>
      <c r="AD11">
        <f t="shared" si="0"/>
        <v>1.5399999999999991</v>
      </c>
      <c r="AE11" s="217">
        <f t="shared" si="1"/>
        <v>3.8438438438438416E-2</v>
      </c>
    </row>
    <row r="12" spans="1:31" x14ac:dyDescent="0.25">
      <c r="B12" s="117">
        <v>42209</v>
      </c>
      <c r="C12">
        <v>40</v>
      </c>
      <c r="D12" s="2">
        <v>22.3</v>
      </c>
      <c r="F12" s="2">
        <f t="shared" si="2"/>
        <v>892</v>
      </c>
      <c r="W12" s="212">
        <v>42244</v>
      </c>
      <c r="X12" s="15">
        <v>15.89</v>
      </c>
      <c r="Y12" s="15">
        <v>17.100000000000001</v>
      </c>
      <c r="Z12" s="15">
        <v>15.87</v>
      </c>
      <c r="AA12" s="15">
        <v>16.649999999999999</v>
      </c>
      <c r="AB12" s="150">
        <v>20994300</v>
      </c>
      <c r="AC12" s="15">
        <v>16.649999999999999</v>
      </c>
      <c r="AD12">
        <f t="shared" si="0"/>
        <v>1.2300000000000022</v>
      </c>
      <c r="AE12" s="217">
        <f t="shared" si="1"/>
        <v>4.25798371947399E-2</v>
      </c>
    </row>
    <row r="13" spans="1:31" x14ac:dyDescent="0.25">
      <c r="B13" s="117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12">
        <v>42243</v>
      </c>
      <c r="X13" s="15">
        <v>14.93</v>
      </c>
      <c r="Y13" s="15">
        <v>16.13</v>
      </c>
      <c r="Z13" s="15">
        <v>14.87</v>
      </c>
      <c r="AA13" s="15">
        <v>15.97</v>
      </c>
      <c r="AB13" s="150">
        <v>22345600</v>
      </c>
      <c r="AC13" s="15">
        <v>15.97</v>
      </c>
      <c r="AD13">
        <f t="shared" si="0"/>
        <v>1.2599999999999998</v>
      </c>
      <c r="AE13" s="217">
        <f t="shared" si="1"/>
        <v>9.0102389078498213E-2</v>
      </c>
    </row>
    <row r="14" spans="1:31" x14ac:dyDescent="0.25">
      <c r="B14" s="117">
        <v>42223</v>
      </c>
      <c r="C14">
        <v>100</v>
      </c>
      <c r="D14" s="2">
        <v>20.399999999999999</v>
      </c>
      <c r="F14" s="2">
        <f t="shared" si="2"/>
        <v>2039.9999999999998</v>
      </c>
      <c r="W14" s="212">
        <v>42242</v>
      </c>
      <c r="X14" s="15">
        <v>14.32</v>
      </c>
      <c r="Y14" s="15">
        <v>14.67</v>
      </c>
      <c r="Z14" s="15">
        <v>14.07</v>
      </c>
      <c r="AA14" s="15">
        <v>14.65</v>
      </c>
      <c r="AB14" s="150">
        <v>13532100</v>
      </c>
      <c r="AC14" s="15">
        <v>14.65</v>
      </c>
      <c r="AD14">
        <f t="shared" si="0"/>
        <v>0.59999999999999964</v>
      </c>
      <c r="AE14" s="217">
        <f t="shared" si="1"/>
        <v>4.3447293447293589E-2</v>
      </c>
    </row>
    <row r="15" spans="1:31" x14ac:dyDescent="0.25">
      <c r="B15" s="117">
        <v>42226</v>
      </c>
      <c r="C15">
        <v>200</v>
      </c>
      <c r="D15" s="2">
        <v>19.95</v>
      </c>
      <c r="F15" s="2">
        <f t="shared" si="2"/>
        <v>3990</v>
      </c>
      <c r="W15" s="212">
        <v>42241</v>
      </c>
      <c r="X15" s="15">
        <v>15.1</v>
      </c>
      <c r="Y15" s="15">
        <v>15.1</v>
      </c>
      <c r="Z15" s="15">
        <v>14.03</v>
      </c>
      <c r="AA15" s="15">
        <v>14.04</v>
      </c>
      <c r="AB15" s="150">
        <v>13362400</v>
      </c>
      <c r="AC15" s="15">
        <v>14.04</v>
      </c>
      <c r="AD15">
        <f>Y15-Z15</f>
        <v>1.0700000000000003</v>
      </c>
      <c r="AE15" s="217">
        <f>AC15/AC16-1</f>
        <v>-2.4322446143155041E-2</v>
      </c>
    </row>
    <row r="16" spans="1:31" x14ac:dyDescent="0.25">
      <c r="B16" s="117">
        <v>42226</v>
      </c>
      <c r="C16">
        <v>50</v>
      </c>
      <c r="D16" s="2">
        <v>20.010000000000002</v>
      </c>
      <c r="F16" s="2">
        <f t="shared" si="2"/>
        <v>1000.5000000000001</v>
      </c>
      <c r="W16" s="212">
        <v>42240</v>
      </c>
      <c r="X16" s="15">
        <v>14.51</v>
      </c>
      <c r="Y16" s="15">
        <v>15.24</v>
      </c>
      <c r="Z16" s="15">
        <v>14.29</v>
      </c>
      <c r="AA16" s="15">
        <v>14.39</v>
      </c>
      <c r="AB16" s="150">
        <v>22316000</v>
      </c>
      <c r="AC16" s="15">
        <v>14.39</v>
      </c>
      <c r="AD16">
        <f t="shared" ref="AD16:AD69" si="4">Y16-Z16</f>
        <v>0.95000000000000107</v>
      </c>
      <c r="AE16" s="217">
        <f t="shared" ref="AE16:AE69" si="5">AC16/AC17-1</f>
        <v>-8.5187539732994311E-2</v>
      </c>
    </row>
    <row r="17" spans="1:31" x14ac:dyDescent="0.25">
      <c r="B17" s="117">
        <v>42226</v>
      </c>
      <c r="C17">
        <v>100</v>
      </c>
      <c r="D17" s="2">
        <v>20.2</v>
      </c>
      <c r="F17" s="2">
        <f t="shared" si="2"/>
        <v>2020</v>
      </c>
      <c r="W17" s="212">
        <v>42237</v>
      </c>
      <c r="X17" s="15">
        <v>16.03</v>
      </c>
      <c r="Y17" s="15">
        <v>16.28</v>
      </c>
      <c r="Z17" s="15">
        <v>15.7</v>
      </c>
      <c r="AA17" s="15">
        <v>15.73</v>
      </c>
      <c r="AB17" s="150">
        <v>18792000</v>
      </c>
      <c r="AC17" s="15">
        <v>15.73</v>
      </c>
      <c r="AD17">
        <f t="shared" si="4"/>
        <v>0.58000000000000185</v>
      </c>
      <c r="AE17" s="217">
        <f t="shared" si="5"/>
        <v>-2.4798512089274527E-2</v>
      </c>
    </row>
    <row r="18" spans="1:31" x14ac:dyDescent="0.25">
      <c r="B18" s="117">
        <v>42227</v>
      </c>
      <c r="C18" s="9">
        <v>200</v>
      </c>
      <c r="D18" s="64">
        <v>18.399999999999999</v>
      </c>
      <c r="E18" s="64"/>
      <c r="F18" s="64">
        <f t="shared" si="2"/>
        <v>3679.9999999999995</v>
      </c>
      <c r="Q18" s="2"/>
      <c r="W18" s="212">
        <v>42236</v>
      </c>
      <c r="X18" s="15">
        <v>16.170000000000002</v>
      </c>
      <c r="Y18" s="15">
        <v>16.57</v>
      </c>
      <c r="Z18" s="15">
        <v>15.95</v>
      </c>
      <c r="AA18" s="15">
        <v>16.13</v>
      </c>
      <c r="AB18" s="150">
        <v>14223100</v>
      </c>
      <c r="AC18" s="15">
        <v>16.13</v>
      </c>
      <c r="AD18">
        <f t="shared" si="4"/>
        <v>0.62000000000000099</v>
      </c>
      <c r="AE18" s="217">
        <f t="shared" si="5"/>
        <v>-6.1614294516328938E-3</v>
      </c>
    </row>
    <row r="19" spans="1:31" x14ac:dyDescent="0.25">
      <c r="B19" s="117">
        <v>42227</v>
      </c>
      <c r="C19" s="9">
        <v>200</v>
      </c>
      <c r="D19" s="64">
        <v>19.55</v>
      </c>
      <c r="E19" s="64"/>
      <c r="F19" s="64">
        <f t="shared" si="2"/>
        <v>3910</v>
      </c>
      <c r="Q19" s="2"/>
      <c r="W19" s="212">
        <v>42235</v>
      </c>
      <c r="X19" s="15">
        <v>17.34</v>
      </c>
      <c r="Y19" s="15">
        <v>17.48</v>
      </c>
      <c r="Z19" s="15">
        <v>16.079999999999998</v>
      </c>
      <c r="AA19" s="15">
        <v>16.23</v>
      </c>
      <c r="AB19" s="150">
        <v>19790000</v>
      </c>
      <c r="AC19" s="15">
        <v>16.23</v>
      </c>
      <c r="AD19">
        <f t="shared" si="4"/>
        <v>1.4000000000000021</v>
      </c>
      <c r="AE19" s="217">
        <f t="shared" si="5"/>
        <v>-7.1510297482837548E-2</v>
      </c>
    </row>
    <row r="20" spans="1:31" x14ac:dyDescent="0.25">
      <c r="B20" s="117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12">
        <v>42234</v>
      </c>
      <c r="X20" s="15">
        <v>17.329999999999998</v>
      </c>
      <c r="Y20" s="15">
        <v>17.8</v>
      </c>
      <c r="Z20" s="15">
        <v>17.260000000000002</v>
      </c>
      <c r="AA20" s="15">
        <v>17.48</v>
      </c>
      <c r="AB20" s="150">
        <v>8936600</v>
      </c>
      <c r="AC20" s="15">
        <v>17.48</v>
      </c>
      <c r="AD20">
        <f t="shared" si="4"/>
        <v>0.53999999999999915</v>
      </c>
      <c r="AE20" s="217">
        <f t="shared" si="5"/>
        <v>6.9124423963133896E-3</v>
      </c>
    </row>
    <row r="21" spans="1:31" x14ac:dyDescent="0.25">
      <c r="B21" s="117">
        <v>42234</v>
      </c>
      <c r="C21">
        <v>100</v>
      </c>
      <c r="D21" s="2">
        <v>18</v>
      </c>
      <c r="F21" s="2">
        <f t="shared" si="2"/>
        <v>1800</v>
      </c>
      <c r="Q21" s="2"/>
      <c r="W21" s="212">
        <v>42233</v>
      </c>
      <c r="X21" s="15">
        <v>17.149999999999999</v>
      </c>
      <c r="Y21" s="15">
        <v>17.39</v>
      </c>
      <c r="Z21" s="15">
        <v>16.899999999999999</v>
      </c>
      <c r="AA21" s="15">
        <v>17.36</v>
      </c>
      <c r="AB21" s="150">
        <v>15383100</v>
      </c>
      <c r="AC21" s="15">
        <v>17.36</v>
      </c>
      <c r="AD21">
        <f t="shared" si="4"/>
        <v>0.49000000000000199</v>
      </c>
      <c r="AE21" s="217" t="e">
        <f t="shared" si="5"/>
        <v>#DIV/0!</v>
      </c>
    </row>
    <row r="22" spans="1:31" x14ac:dyDescent="0.25">
      <c r="B22" s="117">
        <v>42235</v>
      </c>
      <c r="C22" s="132">
        <v>100</v>
      </c>
      <c r="D22" s="133">
        <v>17.78</v>
      </c>
      <c r="E22" s="133"/>
      <c r="F22" s="133">
        <f t="shared" si="2"/>
        <v>1778</v>
      </c>
      <c r="Q22" s="2"/>
      <c r="W22" s="212">
        <v>42233</v>
      </c>
      <c r="X22" s="15" t="s">
        <v>225</v>
      </c>
      <c r="Y22" s="15"/>
      <c r="Z22" s="15"/>
      <c r="AA22" s="15"/>
      <c r="AB22" s="150"/>
      <c r="AC22" s="15"/>
      <c r="AD22">
        <f t="shared" si="4"/>
        <v>0</v>
      </c>
      <c r="AE22" s="217">
        <f t="shared" si="5"/>
        <v>-1</v>
      </c>
    </row>
    <row r="23" spans="1:31" x14ac:dyDescent="0.25">
      <c r="B23" s="117">
        <v>42235</v>
      </c>
      <c r="C23">
        <v>100</v>
      </c>
      <c r="D23" s="2">
        <v>17.68</v>
      </c>
      <c r="F23" s="2">
        <f t="shared" si="2"/>
        <v>1768</v>
      </c>
      <c r="Q23" s="2"/>
      <c r="W23" s="212">
        <v>42230</v>
      </c>
      <c r="X23" s="15">
        <v>18</v>
      </c>
      <c r="Y23" s="15">
        <v>18.27</v>
      </c>
      <c r="Z23" s="15">
        <v>17.36</v>
      </c>
      <c r="AA23" s="15">
        <v>17.399999999999999</v>
      </c>
      <c r="AB23" s="150">
        <v>12877300</v>
      </c>
      <c r="AC23" s="15">
        <v>17.190000000000001</v>
      </c>
      <c r="AD23">
        <f t="shared" si="4"/>
        <v>0.91000000000000014</v>
      </c>
      <c r="AE23" s="217">
        <f t="shared" si="5"/>
        <v>-3.4269662921348254E-2</v>
      </c>
    </row>
    <row r="24" spans="1:31" x14ac:dyDescent="0.25">
      <c r="B24" s="117">
        <v>42240</v>
      </c>
      <c r="C24" s="228">
        <v>100</v>
      </c>
      <c r="D24" s="227">
        <v>16.649999999999999</v>
      </c>
      <c r="E24" s="227"/>
      <c r="F24" s="227">
        <f t="shared" si="2"/>
        <v>1664.9999999999998</v>
      </c>
      <c r="Q24" s="2"/>
      <c r="W24" s="212">
        <v>42229</v>
      </c>
      <c r="X24" s="15">
        <v>18.79</v>
      </c>
      <c r="Y24" s="15">
        <v>18.87</v>
      </c>
      <c r="Z24" s="15">
        <v>17.98</v>
      </c>
      <c r="AA24" s="15">
        <v>18.02</v>
      </c>
      <c r="AB24" s="150">
        <v>10108900</v>
      </c>
      <c r="AC24" s="15">
        <v>17.8</v>
      </c>
      <c r="AD24">
        <f t="shared" si="4"/>
        <v>0.89000000000000057</v>
      </c>
      <c r="AE24" s="217">
        <f t="shared" si="5"/>
        <v>-5.4699946893255302E-2</v>
      </c>
    </row>
    <row r="25" spans="1:31" x14ac:dyDescent="0.25">
      <c r="B25" s="117">
        <v>42240</v>
      </c>
      <c r="C25" s="228">
        <v>100</v>
      </c>
      <c r="D25" s="227">
        <v>16.100000000000001</v>
      </c>
      <c r="E25" s="227"/>
      <c r="F25" s="227">
        <f t="shared" si="2"/>
        <v>1610.0000000000002</v>
      </c>
      <c r="Q25" s="2"/>
      <c r="T25" s="193"/>
      <c r="W25" s="212">
        <v>42228</v>
      </c>
      <c r="X25" s="15">
        <v>18.84</v>
      </c>
      <c r="Y25" s="15">
        <v>19.22</v>
      </c>
      <c r="Z25" s="15">
        <v>18.54</v>
      </c>
      <c r="AA25" s="15">
        <v>19.059999999999999</v>
      </c>
      <c r="AB25" s="150">
        <v>12432300</v>
      </c>
      <c r="AC25" s="15">
        <v>18.829999999999998</v>
      </c>
      <c r="AD25">
        <f t="shared" si="4"/>
        <v>0.67999999999999972</v>
      </c>
      <c r="AE25" s="217">
        <f t="shared" si="5"/>
        <v>9.65147453083115E-3</v>
      </c>
    </row>
    <row r="26" spans="1:31" x14ac:dyDescent="0.25">
      <c r="B26" s="117">
        <v>42257</v>
      </c>
      <c r="C26" s="132">
        <v>1500</v>
      </c>
      <c r="D26" s="133">
        <v>16.350000000000001</v>
      </c>
      <c r="E26" s="133"/>
      <c r="F26" s="133">
        <f t="shared" si="2"/>
        <v>24525.000000000004</v>
      </c>
      <c r="Q26" s="2"/>
      <c r="W26" s="212">
        <v>42227</v>
      </c>
      <c r="X26" s="15">
        <v>18.48</v>
      </c>
      <c r="Y26" s="15">
        <v>18.920000000000002</v>
      </c>
      <c r="Z26" s="15">
        <v>18.11</v>
      </c>
      <c r="AA26" s="15">
        <v>18.88</v>
      </c>
      <c r="AB26" s="150">
        <v>14193500</v>
      </c>
      <c r="AC26" s="15">
        <v>18.649999999999999</v>
      </c>
      <c r="AD26">
        <f t="shared" si="4"/>
        <v>0.81000000000000227</v>
      </c>
      <c r="AE26" s="217">
        <f t="shared" si="5"/>
        <v>-5.3333333333334121E-3</v>
      </c>
    </row>
    <row r="27" spans="1:31" x14ac:dyDescent="0.25">
      <c r="B27" s="117">
        <v>42258</v>
      </c>
      <c r="C27" s="4">
        <v>100</v>
      </c>
      <c r="D27" s="3">
        <v>16.100000000000001</v>
      </c>
      <c r="E27" s="3"/>
      <c r="F27" s="3">
        <f t="shared" si="2"/>
        <v>1610.0000000000002</v>
      </c>
      <c r="Q27" s="2"/>
      <c r="W27" s="212">
        <v>42226</v>
      </c>
      <c r="X27" s="15">
        <v>18.420000000000002</v>
      </c>
      <c r="Y27" s="15">
        <v>19.09</v>
      </c>
      <c r="Z27" s="15">
        <v>18.149999999999999</v>
      </c>
      <c r="AA27" s="15">
        <v>18.98</v>
      </c>
      <c r="AB27" s="150">
        <v>11948200</v>
      </c>
      <c r="AC27" s="15">
        <v>18.75</v>
      </c>
      <c r="AD27">
        <f t="shared" si="4"/>
        <v>0.94000000000000128</v>
      </c>
      <c r="AE27" s="217">
        <f t="shared" si="5"/>
        <v>3.1353135313531455E-2</v>
      </c>
    </row>
    <row r="28" spans="1:31" x14ac:dyDescent="0.25">
      <c r="B28" s="117">
        <v>42261</v>
      </c>
      <c r="C28" s="228">
        <v>1000</v>
      </c>
      <c r="D28" s="227">
        <v>15.416</v>
      </c>
      <c r="E28" s="227"/>
      <c r="F28" s="227">
        <f t="shared" si="2"/>
        <v>15416</v>
      </c>
      <c r="Q28" s="2"/>
      <c r="W28" s="212">
        <v>42223</v>
      </c>
      <c r="X28" s="15">
        <v>19.37</v>
      </c>
      <c r="Y28" s="15">
        <v>19.91</v>
      </c>
      <c r="Z28" s="15">
        <v>18.25</v>
      </c>
      <c r="AA28" s="15">
        <v>18.399999999999999</v>
      </c>
      <c r="AB28" s="150">
        <v>11654700</v>
      </c>
      <c r="AC28" s="15">
        <v>18.18</v>
      </c>
      <c r="AD28">
        <f t="shared" si="4"/>
        <v>1.6600000000000001</v>
      </c>
      <c r="AE28" s="217">
        <f t="shared" si="5"/>
        <v>-5.4110301768990565E-2</v>
      </c>
    </row>
    <row r="29" spans="1:31" x14ac:dyDescent="0.25">
      <c r="B29" s="117">
        <v>42261</v>
      </c>
      <c r="C29" s="228">
        <v>1000</v>
      </c>
      <c r="D29" s="227">
        <v>15.1</v>
      </c>
      <c r="E29" s="227"/>
      <c r="F29" s="227">
        <f t="shared" si="2"/>
        <v>15100</v>
      </c>
      <c r="Q29" s="2"/>
      <c r="W29" s="212">
        <v>42222</v>
      </c>
      <c r="X29" s="15">
        <v>19.05</v>
      </c>
      <c r="Y29" s="15">
        <v>19.739999999999998</v>
      </c>
      <c r="Z29" s="15">
        <v>17.86</v>
      </c>
      <c r="AA29" s="15">
        <v>19.45</v>
      </c>
      <c r="AB29" s="150">
        <v>21784200</v>
      </c>
      <c r="AC29" s="15">
        <v>19.22</v>
      </c>
      <c r="AD29">
        <f t="shared" si="4"/>
        <v>1.879999999999999</v>
      </c>
      <c r="AE29" s="217">
        <f t="shared" si="5"/>
        <v>-1.6879795396419484E-2</v>
      </c>
    </row>
    <row r="30" spans="1:31" x14ac:dyDescent="0.25">
      <c r="B30" s="117">
        <v>42261</v>
      </c>
      <c r="C30" s="4">
        <v>200</v>
      </c>
      <c r="D30" s="3">
        <v>14.87</v>
      </c>
      <c r="E30" s="3"/>
      <c r="F30" s="3">
        <f t="shared" si="2"/>
        <v>2974</v>
      </c>
      <c r="Q30" s="2"/>
      <c r="W30" s="212">
        <v>42221</v>
      </c>
      <c r="X30" s="15">
        <v>20.82</v>
      </c>
      <c r="Y30" s="15">
        <v>21.06</v>
      </c>
      <c r="Z30" s="15">
        <v>19.739999999999998</v>
      </c>
      <c r="AA30" s="15">
        <v>19.79</v>
      </c>
      <c r="AB30" s="150">
        <v>16224000</v>
      </c>
      <c r="AC30" s="15">
        <v>19.55</v>
      </c>
      <c r="AD30">
        <f t="shared" si="4"/>
        <v>1.3200000000000003</v>
      </c>
      <c r="AE30" s="217">
        <f t="shared" si="5"/>
        <v>-3.5044422507403805E-2</v>
      </c>
    </row>
    <row r="31" spans="1:31" x14ac:dyDescent="0.25">
      <c r="B31" s="117">
        <v>42261</v>
      </c>
      <c r="C31" s="228">
        <v>300</v>
      </c>
      <c r="D31" s="227">
        <v>14.87</v>
      </c>
      <c r="E31" s="227"/>
      <c r="F31" s="227">
        <f t="shared" si="2"/>
        <v>4461</v>
      </c>
      <c r="Q31" s="2"/>
      <c r="W31" s="212">
        <v>42220</v>
      </c>
      <c r="X31" s="15">
        <v>20.71</v>
      </c>
      <c r="Y31" s="15">
        <v>20.99</v>
      </c>
      <c r="Z31" s="15">
        <v>20.28</v>
      </c>
      <c r="AA31" s="15">
        <v>20.51</v>
      </c>
      <c r="AB31" s="150">
        <v>9375600</v>
      </c>
      <c r="AC31" s="15">
        <v>20.260000000000002</v>
      </c>
      <c r="AD31">
        <f t="shared" si="4"/>
        <v>0.7099999999999973</v>
      </c>
      <c r="AE31" s="217">
        <f t="shared" si="5"/>
        <v>-2.9527559055116948E-3</v>
      </c>
    </row>
    <row r="32" spans="1:31" x14ac:dyDescent="0.25">
      <c r="A32" s="49" t="s">
        <v>87</v>
      </c>
      <c r="B32" s="20"/>
      <c r="C32" s="20">
        <f>SUM(C2:C31)</f>
        <v>10852</v>
      </c>
      <c r="D32" s="20"/>
      <c r="E32" s="20"/>
      <c r="F32" s="25">
        <f>SUM(F2:F31)</f>
        <v>234458</v>
      </c>
      <c r="G32" s="20"/>
      <c r="H32" s="114">
        <f>SUM(H2:H25)</f>
        <v>6702</v>
      </c>
      <c r="I32" s="131"/>
      <c r="J32" s="25"/>
      <c r="K32" s="25">
        <f>SUM(K2:K25)</f>
        <v>132054.63</v>
      </c>
      <c r="L32" s="20"/>
      <c r="M32" s="25">
        <f>SUM(M2:M12)</f>
        <v>850.5</v>
      </c>
      <c r="Q32" s="2"/>
      <c r="W32" s="212">
        <v>42219</v>
      </c>
      <c r="X32" s="15">
        <v>20.7</v>
      </c>
      <c r="Y32" s="15">
        <v>21.22</v>
      </c>
      <c r="Z32" s="15">
        <v>20.47</v>
      </c>
      <c r="AA32" s="15">
        <v>20.57</v>
      </c>
      <c r="AB32" s="150">
        <v>11247500</v>
      </c>
      <c r="AC32" s="15">
        <v>20.32</v>
      </c>
      <c r="AD32">
        <f t="shared" si="4"/>
        <v>0.75</v>
      </c>
      <c r="AE32" s="217">
        <f t="shared" si="5"/>
        <v>-2.1194605009633993E-2</v>
      </c>
    </row>
    <row r="33" spans="7:31" x14ac:dyDescent="0.25">
      <c r="W33" s="212">
        <v>42216</v>
      </c>
      <c r="X33" s="15">
        <v>21.68</v>
      </c>
      <c r="Y33" s="15">
        <v>21.76</v>
      </c>
      <c r="Z33" s="15">
        <v>20.93</v>
      </c>
      <c r="AA33" s="15">
        <v>21.01</v>
      </c>
      <c r="AB33" s="150">
        <v>8947500</v>
      </c>
      <c r="AC33" s="15">
        <v>20.76</v>
      </c>
      <c r="AD33">
        <f t="shared" si="4"/>
        <v>0.83000000000000185</v>
      </c>
      <c r="AE33" s="217">
        <f t="shared" si="5"/>
        <v>-3.8888888888888862E-2</v>
      </c>
    </row>
    <row r="34" spans="7:31" x14ac:dyDescent="0.25">
      <c r="W34" s="212">
        <v>42215</v>
      </c>
      <c r="X34" s="15">
        <v>21.86</v>
      </c>
      <c r="Y34" s="15">
        <v>21.94</v>
      </c>
      <c r="Z34" s="15">
        <v>21.47</v>
      </c>
      <c r="AA34" s="15">
        <v>21.86</v>
      </c>
      <c r="AB34" s="150">
        <v>8454800</v>
      </c>
      <c r="AC34" s="15">
        <v>21.6</v>
      </c>
      <c r="AD34">
        <f t="shared" si="4"/>
        <v>0.47000000000000242</v>
      </c>
      <c r="AE34" s="217">
        <f t="shared" si="5"/>
        <v>4.6511627906977715E-3</v>
      </c>
    </row>
    <row r="35" spans="7:31" x14ac:dyDescent="0.25">
      <c r="W35" s="212">
        <v>42214</v>
      </c>
      <c r="X35" s="15">
        <v>21.16</v>
      </c>
      <c r="Y35" s="15">
        <v>21.87</v>
      </c>
      <c r="Z35" s="15">
        <v>20.91</v>
      </c>
      <c r="AA35" s="15">
        <v>21.76</v>
      </c>
      <c r="AB35" s="150">
        <v>12555700</v>
      </c>
      <c r="AC35" s="15">
        <v>21.5</v>
      </c>
      <c r="AD35">
        <f t="shared" si="4"/>
        <v>0.96000000000000085</v>
      </c>
      <c r="AE35" s="217">
        <f t="shared" si="5"/>
        <v>2.6743075453677045E-2</v>
      </c>
    </row>
    <row r="36" spans="7:31" x14ac:dyDescent="0.25">
      <c r="W36" s="212">
        <v>42213</v>
      </c>
      <c r="X36" s="15">
        <v>20.77</v>
      </c>
      <c r="Y36" s="15">
        <v>21.57</v>
      </c>
      <c r="Z36" s="15">
        <v>20.440000000000001</v>
      </c>
      <c r="AA36" s="15">
        <v>21.2</v>
      </c>
      <c r="AB36" s="150">
        <v>11840500</v>
      </c>
      <c r="AC36" s="15">
        <v>20.94</v>
      </c>
      <c r="AD36">
        <f t="shared" si="4"/>
        <v>1.129999999999999</v>
      </c>
      <c r="AE36" s="217">
        <f t="shared" si="5"/>
        <v>2.4461839530332652E-2</v>
      </c>
    </row>
    <row r="37" spans="7:31" x14ac:dyDescent="0.25">
      <c r="G37" s="2"/>
      <c r="W37" s="212">
        <v>42212</v>
      </c>
      <c r="X37" s="15">
        <v>21.1</v>
      </c>
      <c r="Y37" s="15">
        <v>21.22</v>
      </c>
      <c r="Z37" s="15">
        <v>20.57</v>
      </c>
      <c r="AA37" s="15">
        <v>20.69</v>
      </c>
      <c r="AB37" s="150">
        <v>9137000</v>
      </c>
      <c r="AC37" s="15">
        <v>20.440000000000001</v>
      </c>
      <c r="AD37">
        <f t="shared" si="4"/>
        <v>0.64999999999999858</v>
      </c>
      <c r="AE37" s="217">
        <f t="shared" si="5"/>
        <v>-3.3569739952718503E-2</v>
      </c>
    </row>
    <row r="38" spans="7:31" x14ac:dyDescent="0.25">
      <c r="W38" s="212">
        <v>42209</v>
      </c>
      <c r="X38" s="15">
        <v>22.06</v>
      </c>
      <c r="Y38" s="15">
        <v>22.1</v>
      </c>
      <c r="Z38" s="15">
        <v>21.1</v>
      </c>
      <c r="AA38" s="15">
        <v>21.41</v>
      </c>
      <c r="AB38" s="150">
        <v>13124600</v>
      </c>
      <c r="AC38" s="15">
        <v>21.15</v>
      </c>
      <c r="AD38">
        <f t="shared" si="4"/>
        <v>1</v>
      </c>
      <c r="AE38" s="217">
        <f t="shared" si="5"/>
        <v>-3.1149793861658281E-2</v>
      </c>
    </row>
    <row r="39" spans="7:31" x14ac:dyDescent="0.25">
      <c r="W39" s="212">
        <v>42208</v>
      </c>
      <c r="X39" s="15">
        <v>22.36</v>
      </c>
      <c r="Y39" s="15">
        <v>22.48</v>
      </c>
      <c r="Z39" s="15">
        <v>21.72</v>
      </c>
      <c r="AA39" s="15">
        <v>22.1</v>
      </c>
      <c r="AB39" s="150">
        <v>12029000</v>
      </c>
      <c r="AC39" s="15">
        <v>21.83</v>
      </c>
      <c r="AD39">
        <f t="shared" si="4"/>
        <v>0.76000000000000156</v>
      </c>
      <c r="AE39" s="217">
        <f t="shared" si="5"/>
        <v>-1.0874490258269254E-2</v>
      </c>
    </row>
    <row r="40" spans="7:31" x14ac:dyDescent="0.25">
      <c r="W40" s="212">
        <v>42207</v>
      </c>
      <c r="X40" s="15">
        <v>23.07</v>
      </c>
      <c r="Y40" s="15">
        <v>23.11</v>
      </c>
      <c r="Z40" s="15">
        <v>22.23</v>
      </c>
      <c r="AA40" s="15">
        <v>22.34</v>
      </c>
      <c r="AB40" s="150">
        <v>11190200</v>
      </c>
      <c r="AC40" s="15">
        <v>22.07</v>
      </c>
      <c r="AD40">
        <f t="shared" si="4"/>
        <v>0.87999999999999901</v>
      </c>
      <c r="AE40" s="217">
        <f t="shared" si="5"/>
        <v>-3.582350371341203E-2</v>
      </c>
    </row>
    <row r="41" spans="7:31" x14ac:dyDescent="0.25">
      <c r="W41" s="212">
        <v>42206</v>
      </c>
      <c r="X41" s="15">
        <v>23.37</v>
      </c>
      <c r="Y41" s="15">
        <v>23.59</v>
      </c>
      <c r="Z41" s="15">
        <v>23.1</v>
      </c>
      <c r="AA41" s="15">
        <v>23.17</v>
      </c>
      <c r="AB41" s="150">
        <v>9206200</v>
      </c>
      <c r="AC41" s="15">
        <v>22.89</v>
      </c>
      <c r="AD41">
        <f t="shared" si="4"/>
        <v>0.48999999999999844</v>
      </c>
      <c r="AE41" s="217">
        <f t="shared" si="5"/>
        <v>-3.0487804878048808E-3</v>
      </c>
    </row>
    <row r="42" spans="7:31" x14ac:dyDescent="0.25">
      <c r="W42" s="212">
        <v>42205</v>
      </c>
      <c r="X42" s="15">
        <v>23.59</v>
      </c>
      <c r="Y42" s="15">
        <v>23.6</v>
      </c>
      <c r="Z42" s="15">
        <v>23.06</v>
      </c>
      <c r="AA42" s="15">
        <v>23.24</v>
      </c>
      <c r="AB42" s="150">
        <v>8700400</v>
      </c>
      <c r="AC42" s="15">
        <v>22.96</v>
      </c>
      <c r="AD42">
        <f t="shared" si="4"/>
        <v>0.5400000000000027</v>
      </c>
      <c r="AE42" s="217">
        <f t="shared" si="5"/>
        <v>-1.4169171318162199E-2</v>
      </c>
    </row>
    <row r="43" spans="7:31" x14ac:dyDescent="0.25">
      <c r="W43" s="212">
        <v>42202</v>
      </c>
      <c r="X43" s="15">
        <v>24.2</v>
      </c>
      <c r="Y43" s="15">
        <v>24.24</v>
      </c>
      <c r="Z43" s="15">
        <v>23.55</v>
      </c>
      <c r="AA43" s="15">
        <v>23.57</v>
      </c>
      <c r="AB43" s="150">
        <v>6230600</v>
      </c>
      <c r="AC43" s="15">
        <v>23.29</v>
      </c>
      <c r="AD43">
        <f t="shared" si="4"/>
        <v>0.68999999999999773</v>
      </c>
      <c r="AE43" s="217">
        <f t="shared" si="5"/>
        <v>-2.8773978315262738E-2</v>
      </c>
    </row>
    <row r="44" spans="7:31" x14ac:dyDescent="0.25">
      <c r="W44" s="212">
        <v>42201</v>
      </c>
      <c r="X44" s="15">
        <v>24.65</v>
      </c>
      <c r="Y44" s="15">
        <v>24.68</v>
      </c>
      <c r="Z44" s="15">
        <v>24.16</v>
      </c>
      <c r="AA44" s="15">
        <v>24.27</v>
      </c>
      <c r="AB44" s="150">
        <v>6634000</v>
      </c>
      <c r="AC44" s="15">
        <v>23.98</v>
      </c>
      <c r="AD44">
        <f t="shared" si="4"/>
        <v>0.51999999999999957</v>
      </c>
      <c r="AE44" s="217">
        <f t="shared" si="5"/>
        <v>-5.3919535462463308E-3</v>
      </c>
    </row>
    <row r="45" spans="7:31" x14ac:dyDescent="0.25">
      <c r="W45" s="212">
        <v>42200</v>
      </c>
      <c r="X45" s="15">
        <v>24.97</v>
      </c>
      <c r="Y45" s="15">
        <v>25.1</v>
      </c>
      <c r="Z45" s="15">
        <v>24.21</v>
      </c>
      <c r="AA45" s="15">
        <v>24.4</v>
      </c>
      <c r="AB45" s="150">
        <v>8365100</v>
      </c>
      <c r="AC45" s="15">
        <v>24.11</v>
      </c>
      <c r="AD45">
        <f t="shared" si="4"/>
        <v>0.89000000000000057</v>
      </c>
      <c r="AE45" s="217">
        <f t="shared" si="5"/>
        <v>-2.7037933817594895E-2</v>
      </c>
    </row>
    <row r="46" spans="7:31" x14ac:dyDescent="0.25">
      <c r="W46" s="212">
        <v>42199</v>
      </c>
      <c r="X46" s="15">
        <v>24.72</v>
      </c>
      <c r="Y46" s="15">
        <v>25.25</v>
      </c>
      <c r="Z46" s="15">
        <v>24.62</v>
      </c>
      <c r="AA46" s="15">
        <v>25.08</v>
      </c>
      <c r="AB46" s="150">
        <v>9034300</v>
      </c>
      <c r="AC46" s="15">
        <v>24.78</v>
      </c>
      <c r="AD46">
        <f t="shared" si="4"/>
        <v>0.62999999999999901</v>
      </c>
      <c r="AE46" s="217">
        <f t="shared" si="5"/>
        <v>1.4326647564469885E-2</v>
      </c>
    </row>
    <row r="47" spans="7:31" x14ac:dyDescent="0.25">
      <c r="W47" s="212">
        <v>42198</v>
      </c>
      <c r="X47" s="15">
        <v>24.38</v>
      </c>
      <c r="Y47" s="15">
        <v>24.77</v>
      </c>
      <c r="Z47" s="15">
        <v>24.32</v>
      </c>
      <c r="AA47" s="15">
        <v>24.73</v>
      </c>
      <c r="AB47" s="150">
        <v>5953300</v>
      </c>
      <c r="AC47" s="15">
        <v>24.43</v>
      </c>
      <c r="AD47">
        <f t="shared" si="4"/>
        <v>0.44999999999999929</v>
      </c>
      <c r="AE47" s="217">
        <f t="shared" si="5"/>
        <v>1.1175496688741626E-2</v>
      </c>
    </row>
    <row r="48" spans="7:31" x14ac:dyDescent="0.25">
      <c r="W48" s="212">
        <v>42195</v>
      </c>
      <c r="X48" s="15">
        <v>24.98</v>
      </c>
      <c r="Y48" s="15">
        <v>25.23</v>
      </c>
      <c r="Z48" s="15">
        <v>24.35</v>
      </c>
      <c r="AA48" s="15">
        <v>24.46</v>
      </c>
      <c r="AB48" s="150">
        <v>6841800</v>
      </c>
      <c r="AC48" s="15">
        <v>24.16</v>
      </c>
      <c r="AD48">
        <f t="shared" si="4"/>
        <v>0.87999999999999901</v>
      </c>
      <c r="AE48" s="217">
        <f t="shared" si="5"/>
        <v>-1.3071895424836666E-2</v>
      </c>
    </row>
    <row r="49" spans="15:31" x14ac:dyDescent="0.25">
      <c r="W49" s="212">
        <v>42194</v>
      </c>
      <c r="X49" s="15">
        <v>25.22</v>
      </c>
      <c r="Y49" s="15">
        <v>25.38</v>
      </c>
      <c r="Z49" s="15">
        <v>24.75</v>
      </c>
      <c r="AA49" s="15">
        <v>24.78</v>
      </c>
      <c r="AB49" s="150">
        <v>9405400</v>
      </c>
      <c r="AC49" s="15">
        <v>24.48</v>
      </c>
      <c r="AD49">
        <f t="shared" si="4"/>
        <v>0.62999999999999901</v>
      </c>
      <c r="AE49" s="217">
        <f t="shared" si="5"/>
        <v>2.0466639377814122E-3</v>
      </c>
    </row>
    <row r="50" spans="15:31" ht="20.25" thickBot="1" x14ac:dyDescent="0.35">
      <c r="O50" s="257" t="s">
        <v>83</v>
      </c>
      <c r="P50" s="257"/>
      <c r="T50" s="213" t="s">
        <v>115</v>
      </c>
      <c r="W50" s="212">
        <v>42193</v>
      </c>
      <c r="X50" s="15">
        <v>25.52</v>
      </c>
      <c r="Y50" s="15">
        <v>25.66</v>
      </c>
      <c r="Z50" s="15">
        <v>24.54</v>
      </c>
      <c r="AA50" s="15">
        <v>24.73</v>
      </c>
      <c r="AB50" s="150">
        <v>7133500</v>
      </c>
      <c r="AC50" s="15">
        <v>24.43</v>
      </c>
      <c r="AD50">
        <f t="shared" si="4"/>
        <v>1.120000000000001</v>
      </c>
      <c r="AE50" s="217">
        <f t="shared" si="5"/>
        <v>-3.818897637795271E-2</v>
      </c>
    </row>
    <row r="51" spans="15:31" ht="15.75" thickTop="1" x14ac:dyDescent="0.25">
      <c r="O51" s="138">
        <v>1.1000000000000001</v>
      </c>
      <c r="P51" s="138">
        <f>O51*$Q$4</f>
        <v>16.995000000000001</v>
      </c>
      <c r="T51" s="214" t="s">
        <v>137</v>
      </c>
      <c r="U51" s="208">
        <v>14.98</v>
      </c>
      <c r="W51" s="212">
        <v>42192</v>
      </c>
      <c r="X51" s="15">
        <v>25.07</v>
      </c>
      <c r="Y51" s="15">
        <v>25.84</v>
      </c>
      <c r="Z51" s="15">
        <v>24.45</v>
      </c>
      <c r="AA51" s="15">
        <v>25.71</v>
      </c>
      <c r="AB51" s="150">
        <v>8451100</v>
      </c>
      <c r="AC51" s="15">
        <v>25.4</v>
      </c>
      <c r="AD51">
        <f t="shared" si="4"/>
        <v>1.3900000000000006</v>
      </c>
      <c r="AE51" s="217">
        <f t="shared" si="5"/>
        <v>2.3368251410152974E-2</v>
      </c>
    </row>
    <row r="52" spans="15:31" x14ac:dyDescent="0.25">
      <c r="O52" s="138">
        <v>1.0900000000000001</v>
      </c>
      <c r="P52" s="138">
        <f t="shared" ref="P52:P71" si="6">O52*$Q$4</f>
        <v>16.840499999999999</v>
      </c>
      <c r="T52" s="215" t="s">
        <v>138</v>
      </c>
      <c r="U52" s="209">
        <v>14.75</v>
      </c>
      <c r="W52" s="212">
        <v>42191</v>
      </c>
      <c r="X52" s="15">
        <v>25.28</v>
      </c>
      <c r="Y52" s="15">
        <v>25.48</v>
      </c>
      <c r="Z52" s="15">
        <v>25.05</v>
      </c>
      <c r="AA52" s="15">
        <v>25.12</v>
      </c>
      <c r="AB52" s="150">
        <v>6449200</v>
      </c>
      <c r="AC52" s="15">
        <v>24.82</v>
      </c>
      <c r="AD52">
        <f t="shared" si="4"/>
        <v>0.42999999999999972</v>
      </c>
      <c r="AE52" s="217">
        <f t="shared" si="5"/>
        <v>-2.3603461841070095E-2</v>
      </c>
    </row>
    <row r="53" spans="15:31" x14ac:dyDescent="0.25">
      <c r="O53" s="138">
        <v>1.08</v>
      </c>
      <c r="P53" s="138">
        <f t="shared" si="6"/>
        <v>16.686</v>
      </c>
      <c r="T53" s="215" t="s">
        <v>139</v>
      </c>
      <c r="U53" s="209" t="s">
        <v>217</v>
      </c>
      <c r="W53" s="212">
        <v>42187</v>
      </c>
      <c r="X53" s="15">
        <v>25.87</v>
      </c>
      <c r="Y53" s="15">
        <v>26.38</v>
      </c>
      <c r="Z53" s="15">
        <v>25.67</v>
      </c>
      <c r="AA53" s="15">
        <v>25.73</v>
      </c>
      <c r="AB53" s="150">
        <v>6216200</v>
      </c>
      <c r="AC53" s="15">
        <v>25.42</v>
      </c>
      <c r="AD53">
        <f t="shared" si="4"/>
        <v>0.7099999999999973</v>
      </c>
      <c r="AE53" s="217">
        <f t="shared" si="5"/>
        <v>-2.3547880690737433E-3</v>
      </c>
    </row>
    <row r="54" spans="15:31" x14ac:dyDescent="0.25">
      <c r="O54" s="138">
        <v>1.07</v>
      </c>
      <c r="P54" s="138">
        <f t="shared" si="6"/>
        <v>16.531500000000001</v>
      </c>
      <c r="T54" s="215" t="s">
        <v>140</v>
      </c>
      <c r="U54" s="209" t="s">
        <v>218</v>
      </c>
      <c r="W54" s="212">
        <v>42186</v>
      </c>
      <c r="X54" s="15">
        <v>26.59</v>
      </c>
      <c r="Y54" s="15">
        <v>26.61</v>
      </c>
      <c r="Z54" s="15">
        <v>25.6</v>
      </c>
      <c r="AA54" s="15">
        <v>25.79</v>
      </c>
      <c r="AB54" s="150">
        <v>8710900</v>
      </c>
      <c r="AC54" s="15">
        <v>25.48</v>
      </c>
      <c r="AD54">
        <f t="shared" si="4"/>
        <v>1.009999999999998</v>
      </c>
      <c r="AE54" s="217">
        <f t="shared" si="5"/>
        <v>-2.822273073989312E-2</v>
      </c>
    </row>
    <row r="55" spans="15:31" x14ac:dyDescent="0.25">
      <c r="O55" s="138">
        <v>1.06</v>
      </c>
      <c r="P55" s="138">
        <f t="shared" si="6"/>
        <v>16.376999999999999</v>
      </c>
      <c r="T55" s="215" t="s">
        <v>141</v>
      </c>
      <c r="U55" s="209">
        <v>25.2</v>
      </c>
      <c r="W55" s="212">
        <v>42185</v>
      </c>
      <c r="X55" s="15">
        <v>27</v>
      </c>
      <c r="Y55" s="15">
        <v>27</v>
      </c>
      <c r="Z55" s="15">
        <v>26.46</v>
      </c>
      <c r="AA55" s="15">
        <v>26.54</v>
      </c>
      <c r="AB55" s="150">
        <v>8529000</v>
      </c>
      <c r="AC55" s="15">
        <v>26.22</v>
      </c>
      <c r="AD55">
        <f t="shared" si="4"/>
        <v>0.53999999999999915</v>
      </c>
      <c r="AE55" s="217">
        <f t="shared" si="5"/>
        <v>-5.6882821387941318E-3</v>
      </c>
    </row>
    <row r="56" spans="15:31" x14ac:dyDescent="0.25">
      <c r="O56" s="138">
        <v>1.05</v>
      </c>
      <c r="P56" s="138">
        <f t="shared" si="6"/>
        <v>16.2225</v>
      </c>
      <c r="T56" s="215" t="s">
        <v>142</v>
      </c>
      <c r="U56" s="209">
        <v>1.27922</v>
      </c>
      <c r="W56" s="212">
        <v>42184</v>
      </c>
      <c r="X56" s="15">
        <v>27.24</v>
      </c>
      <c r="Y56" s="15">
        <v>27.38</v>
      </c>
      <c r="Z56" s="15">
        <v>26.68</v>
      </c>
      <c r="AA56" s="15">
        <v>26.69</v>
      </c>
      <c r="AB56" s="150">
        <v>13296400</v>
      </c>
      <c r="AC56" s="15">
        <v>26.37</v>
      </c>
      <c r="AD56">
        <f t="shared" si="4"/>
        <v>0.69999999999999929</v>
      </c>
      <c r="AE56" s="217">
        <f t="shared" si="5"/>
        <v>-3.8293216630196913E-2</v>
      </c>
    </row>
    <row r="57" spans="15:31" x14ac:dyDescent="0.25">
      <c r="O57" s="138">
        <v>1.04</v>
      </c>
      <c r="P57" s="138">
        <f t="shared" si="6"/>
        <v>16.068000000000001</v>
      </c>
      <c r="T57" s="215" t="s">
        <v>168</v>
      </c>
      <c r="U57" s="209" t="s">
        <v>219</v>
      </c>
      <c r="W57" s="212">
        <v>42181</v>
      </c>
      <c r="X57" s="15">
        <v>26.87</v>
      </c>
      <c r="Y57" s="15">
        <v>27.77</v>
      </c>
      <c r="Z57" s="15">
        <v>26.55</v>
      </c>
      <c r="AA57" s="15">
        <v>27.75</v>
      </c>
      <c r="AB57" s="150">
        <v>18316800</v>
      </c>
      <c r="AC57" s="15">
        <v>27.42</v>
      </c>
      <c r="AD57">
        <f t="shared" si="4"/>
        <v>1.2199999999999989</v>
      </c>
      <c r="AE57" s="217">
        <f t="shared" si="5"/>
        <v>3.5107587768969495E-2</v>
      </c>
    </row>
    <row r="58" spans="15:31" x14ac:dyDescent="0.25">
      <c r="O58" s="138">
        <v>1.03</v>
      </c>
      <c r="P58" s="138">
        <f t="shared" si="6"/>
        <v>15.913499999999999</v>
      </c>
      <c r="T58" s="215"/>
      <c r="U58" s="209"/>
      <c r="W58" s="212">
        <v>42180</v>
      </c>
      <c r="X58" s="15">
        <v>27.18</v>
      </c>
      <c r="Y58" s="15">
        <v>27.2</v>
      </c>
      <c r="Z58" s="15">
        <v>26.75</v>
      </c>
      <c r="AA58" s="15">
        <v>26.81</v>
      </c>
      <c r="AB58" s="150">
        <v>10990800</v>
      </c>
      <c r="AC58" s="15">
        <v>26.49</v>
      </c>
      <c r="AD58">
        <f t="shared" si="4"/>
        <v>0.44999999999999929</v>
      </c>
      <c r="AE58" s="217">
        <f t="shared" si="5"/>
        <v>7.607455306199995E-3</v>
      </c>
    </row>
    <row r="59" spans="15:31" x14ac:dyDescent="0.25">
      <c r="O59" s="138">
        <v>1.02</v>
      </c>
      <c r="P59" s="138">
        <f t="shared" si="6"/>
        <v>15.759</v>
      </c>
      <c r="T59" s="215" t="s">
        <v>144</v>
      </c>
      <c r="U59" s="209" t="s">
        <v>220</v>
      </c>
      <c r="W59" s="212">
        <v>42179</v>
      </c>
      <c r="X59" s="15">
        <v>26.72</v>
      </c>
      <c r="Y59" s="15">
        <v>27.02</v>
      </c>
      <c r="Z59" s="15">
        <v>26.59</v>
      </c>
      <c r="AA59" s="15">
        <v>26.61</v>
      </c>
      <c r="AB59" s="150">
        <v>7571900</v>
      </c>
      <c r="AC59" s="15">
        <v>26.29</v>
      </c>
      <c r="AD59">
        <f t="shared" si="4"/>
        <v>0.42999999999999972</v>
      </c>
      <c r="AE59" s="217">
        <f t="shared" si="5"/>
        <v>0</v>
      </c>
    </row>
    <row r="60" spans="15:31" x14ac:dyDescent="0.25">
      <c r="O60" s="138">
        <v>1.01</v>
      </c>
      <c r="P60" s="138">
        <f t="shared" si="6"/>
        <v>15.6045</v>
      </c>
      <c r="T60" s="215" t="s">
        <v>145</v>
      </c>
      <c r="U60" s="209" t="s">
        <v>221</v>
      </c>
      <c r="W60" s="212">
        <v>42178</v>
      </c>
      <c r="X60" s="15">
        <v>26.24</v>
      </c>
      <c r="Y60" s="15">
        <v>26.66</v>
      </c>
      <c r="Z60" s="15">
        <v>26.14</v>
      </c>
      <c r="AA60" s="15">
        <v>26.61</v>
      </c>
      <c r="AB60" s="150">
        <v>4661600</v>
      </c>
      <c r="AC60" s="15">
        <v>26.29</v>
      </c>
      <c r="AD60">
        <f t="shared" si="4"/>
        <v>0.51999999999999957</v>
      </c>
      <c r="AE60" s="217">
        <f t="shared" si="5"/>
        <v>1.8992248062015493E-2</v>
      </c>
    </row>
    <row r="61" spans="15:31" x14ac:dyDescent="0.25">
      <c r="O61" s="138">
        <v>1</v>
      </c>
      <c r="P61" s="138">
        <f t="shared" si="6"/>
        <v>15.45</v>
      </c>
      <c r="T61" s="215" t="s">
        <v>146</v>
      </c>
      <c r="U61" s="210">
        <v>15640604</v>
      </c>
      <c r="W61" s="212">
        <v>42177</v>
      </c>
      <c r="X61" s="15">
        <v>26.18</v>
      </c>
      <c r="Y61" s="15">
        <v>26.24</v>
      </c>
      <c r="Z61" s="15">
        <v>25.79</v>
      </c>
      <c r="AA61" s="15">
        <v>26.12</v>
      </c>
      <c r="AB61" s="150">
        <v>3382900</v>
      </c>
      <c r="AC61" s="15">
        <v>25.8</v>
      </c>
      <c r="AD61">
        <f t="shared" si="4"/>
        <v>0.44999999999999929</v>
      </c>
      <c r="AE61" s="217">
        <f t="shared" si="5"/>
        <v>7.4189769621242352E-3</v>
      </c>
    </row>
    <row r="62" spans="15:31" x14ac:dyDescent="0.25">
      <c r="O62" s="138">
        <v>0.99</v>
      </c>
      <c r="P62" s="138">
        <f t="shared" si="6"/>
        <v>15.295499999999999</v>
      </c>
      <c r="T62" s="215" t="s">
        <v>151</v>
      </c>
      <c r="U62" s="210">
        <v>11646000</v>
      </c>
      <c r="W62" s="212">
        <v>42174</v>
      </c>
      <c r="X62" s="15">
        <v>26.38</v>
      </c>
      <c r="Y62" s="15">
        <v>26.61</v>
      </c>
      <c r="Z62" s="15">
        <v>25.89</v>
      </c>
      <c r="AA62" s="15">
        <v>25.92</v>
      </c>
      <c r="AB62" s="150">
        <v>8063700</v>
      </c>
      <c r="AC62" s="15">
        <v>25.61</v>
      </c>
      <c r="AD62">
        <f t="shared" si="4"/>
        <v>0.71999999999999886</v>
      </c>
      <c r="AE62" s="217">
        <f t="shared" si="5"/>
        <v>-2.2892025944296068E-2</v>
      </c>
    </row>
    <row r="63" spans="15:31" x14ac:dyDescent="0.25">
      <c r="O63" s="138">
        <v>0.98</v>
      </c>
      <c r="P63" s="138">
        <f t="shared" si="6"/>
        <v>15.140999999999998</v>
      </c>
      <c r="T63" s="215" t="s">
        <v>147</v>
      </c>
      <c r="U63" s="209" t="s">
        <v>222</v>
      </c>
      <c r="W63" s="212">
        <v>42173</v>
      </c>
      <c r="X63" s="15">
        <v>26.66</v>
      </c>
      <c r="Y63" s="15">
        <v>26.79</v>
      </c>
      <c r="Z63" s="15">
        <v>26.46</v>
      </c>
      <c r="AA63" s="15">
        <v>26.53</v>
      </c>
      <c r="AB63" s="150">
        <v>3904200</v>
      </c>
      <c r="AC63" s="15">
        <v>26.21</v>
      </c>
      <c r="AD63">
        <f t="shared" si="4"/>
        <v>0.32999999999999829</v>
      </c>
      <c r="AE63" s="217">
        <f t="shared" si="5"/>
        <v>-3.8138825324174341E-4</v>
      </c>
    </row>
    <row r="64" spans="15:31" x14ac:dyDescent="0.25">
      <c r="O64" s="138">
        <v>0.97</v>
      </c>
      <c r="P64" s="138">
        <f t="shared" si="6"/>
        <v>14.986499999999999</v>
      </c>
      <c r="T64" s="215" t="s">
        <v>152</v>
      </c>
      <c r="U64" s="209">
        <v>14.68</v>
      </c>
      <c r="W64" s="212">
        <v>42172</v>
      </c>
      <c r="X64" s="15">
        <v>27</v>
      </c>
      <c r="Y64" s="15">
        <v>27.05</v>
      </c>
      <c r="Z64" s="15">
        <v>26.31</v>
      </c>
      <c r="AA64" s="15">
        <v>26.54</v>
      </c>
      <c r="AB64" s="150">
        <v>3478000</v>
      </c>
      <c r="AC64" s="15">
        <v>26.22</v>
      </c>
      <c r="AD64">
        <f t="shared" si="4"/>
        <v>0.74000000000000199</v>
      </c>
      <c r="AE64" s="217">
        <f t="shared" si="5"/>
        <v>-6.8181818181818343E-3</v>
      </c>
    </row>
    <row r="65" spans="15:31" x14ac:dyDescent="0.25">
      <c r="O65" s="138">
        <v>0.96</v>
      </c>
      <c r="P65" s="138">
        <f t="shared" si="6"/>
        <v>14.831999999999999</v>
      </c>
      <c r="T65" s="215" t="s">
        <v>153</v>
      </c>
      <c r="U65" s="209">
        <v>1.03</v>
      </c>
      <c r="W65" s="212">
        <v>42171</v>
      </c>
      <c r="X65" s="15">
        <v>26.45</v>
      </c>
      <c r="Y65" s="15">
        <v>26.76</v>
      </c>
      <c r="Z65" s="15">
        <v>26.41</v>
      </c>
      <c r="AA65" s="15">
        <v>26.72</v>
      </c>
      <c r="AB65" s="150">
        <v>3288300</v>
      </c>
      <c r="AC65" s="15">
        <v>26.4</v>
      </c>
      <c r="AD65">
        <f t="shared" si="4"/>
        <v>0.35000000000000142</v>
      </c>
      <c r="AE65" s="217">
        <f t="shared" si="5"/>
        <v>1.0719754977029039E-2</v>
      </c>
    </row>
    <row r="66" spans="15:31" x14ac:dyDescent="0.25">
      <c r="O66" s="138">
        <v>0.95</v>
      </c>
      <c r="P66" s="138">
        <f t="shared" si="6"/>
        <v>14.677499999999998</v>
      </c>
      <c r="T66" s="215" t="s">
        <v>148</v>
      </c>
      <c r="U66" s="209" t="s">
        <v>223</v>
      </c>
      <c r="W66" s="212">
        <v>42170</v>
      </c>
      <c r="X66" s="15">
        <v>26.24</v>
      </c>
      <c r="Y66" s="15">
        <v>26.65</v>
      </c>
      <c r="Z66" s="15">
        <v>26.24</v>
      </c>
      <c r="AA66" s="15">
        <v>26.44</v>
      </c>
      <c r="AB66" s="150">
        <v>4643400</v>
      </c>
      <c r="AC66" s="15">
        <v>26.12</v>
      </c>
      <c r="AD66">
        <f t="shared" si="4"/>
        <v>0.41000000000000014</v>
      </c>
      <c r="AE66" s="217">
        <f t="shared" si="5"/>
        <v>-1.9105846388994818E-3</v>
      </c>
    </row>
    <row r="67" spans="15:31" x14ac:dyDescent="0.25">
      <c r="O67" s="138">
        <v>0.94</v>
      </c>
      <c r="P67" s="138">
        <f t="shared" si="6"/>
        <v>14.522999999999998</v>
      </c>
      <c r="W67" s="212">
        <v>42167</v>
      </c>
      <c r="X67" s="15">
        <v>26.79</v>
      </c>
      <c r="Y67" s="15">
        <v>26.86</v>
      </c>
      <c r="Z67" s="15">
        <v>26.48</v>
      </c>
      <c r="AA67" s="15">
        <v>26.49</v>
      </c>
      <c r="AB67" s="150">
        <v>4453900</v>
      </c>
      <c r="AC67" s="15">
        <v>26.17</v>
      </c>
      <c r="AD67">
        <f t="shared" si="4"/>
        <v>0.37999999999999901</v>
      </c>
      <c r="AE67" s="217">
        <f t="shared" si="5"/>
        <v>-1.6165413533834605E-2</v>
      </c>
    </row>
    <row r="68" spans="15:31" x14ac:dyDescent="0.25">
      <c r="O68" s="138">
        <v>0.93</v>
      </c>
      <c r="P68" s="138">
        <f t="shared" si="6"/>
        <v>14.368500000000001</v>
      </c>
      <c r="W68" s="212">
        <v>42166</v>
      </c>
      <c r="X68" s="15">
        <v>27.12</v>
      </c>
      <c r="Y68" s="15">
        <v>27.29</v>
      </c>
      <c r="Z68" s="15">
        <v>26.88</v>
      </c>
      <c r="AA68" s="15">
        <v>26.93</v>
      </c>
      <c r="AB68" s="150">
        <v>4144700</v>
      </c>
      <c r="AC68" s="15">
        <v>26.6</v>
      </c>
      <c r="AD68">
        <f t="shared" si="4"/>
        <v>0.41000000000000014</v>
      </c>
      <c r="AE68" s="217" t="e">
        <f t="shared" si="5"/>
        <v>#DIV/0!</v>
      </c>
    </row>
    <row r="69" spans="15:31" x14ac:dyDescent="0.25">
      <c r="O69" s="138">
        <v>0.92</v>
      </c>
      <c r="P69" s="138">
        <f t="shared" si="6"/>
        <v>14.214</v>
      </c>
      <c r="W69" s="15" t="s">
        <v>164</v>
      </c>
      <c r="X69" s="15"/>
      <c r="Y69" s="15"/>
      <c r="Z69" s="15"/>
      <c r="AA69" s="15"/>
      <c r="AB69" s="15"/>
      <c r="AC69" s="15"/>
      <c r="AD69">
        <f t="shared" si="4"/>
        <v>0</v>
      </c>
      <c r="AE69" s="217" t="e">
        <f t="shared" si="5"/>
        <v>#DIV/0!</v>
      </c>
    </row>
    <row r="70" spans="15:31" x14ac:dyDescent="0.25">
      <c r="O70" s="138">
        <v>0.91</v>
      </c>
      <c r="P70" s="138">
        <f t="shared" si="6"/>
        <v>14.0595</v>
      </c>
    </row>
    <row r="71" spans="15:31" x14ac:dyDescent="0.25">
      <c r="O71" s="138">
        <v>0.9</v>
      </c>
      <c r="P71" s="138">
        <f t="shared" si="6"/>
        <v>13.904999999999999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126</v>
      </c>
      <c r="K1" s="28" t="s">
        <v>61</v>
      </c>
      <c r="L1" s="22" t="s">
        <v>37</v>
      </c>
      <c r="M1" s="22" t="s">
        <v>38</v>
      </c>
      <c r="T1" s="17" t="s">
        <v>118</v>
      </c>
      <c r="U1" s="50"/>
      <c r="W1" s="201" t="s">
        <v>156</v>
      </c>
      <c r="X1" s="166" t="s">
        <v>157</v>
      </c>
      <c r="Y1" s="166" t="s">
        <v>158</v>
      </c>
      <c r="Z1" s="166" t="s">
        <v>159</v>
      </c>
      <c r="AA1" s="166" t="s">
        <v>160</v>
      </c>
      <c r="AB1" s="163" t="s">
        <v>161</v>
      </c>
      <c r="AC1" s="163" t="s">
        <v>162</v>
      </c>
      <c r="AD1" s="17" t="s">
        <v>234</v>
      </c>
      <c r="AE1" s="17" t="s">
        <v>236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7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C27-H27</f>
        <v>3989</v>
      </c>
      <c r="T2" s="17"/>
      <c r="W2" s="202">
        <v>42261</v>
      </c>
      <c r="X2" s="59">
        <v>15.26</v>
      </c>
      <c r="Y2" s="59">
        <v>15.6</v>
      </c>
      <c r="Z2" s="59">
        <v>15.12</v>
      </c>
      <c r="AA2" s="59">
        <v>15.57</v>
      </c>
      <c r="AB2" s="159">
        <v>4760800</v>
      </c>
      <c r="AC2" s="13">
        <v>15.57</v>
      </c>
      <c r="AD2" s="2">
        <f>Y2-Z2</f>
        <v>0.48000000000000043</v>
      </c>
      <c r="AE2" s="217">
        <f>AC2/AC3-1</f>
        <v>2.5016458196181812E-2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7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(F27-K27)/Q2</f>
        <v>18.124006016545501</v>
      </c>
      <c r="W3" s="202">
        <v>42258</v>
      </c>
      <c r="X3" s="59">
        <v>15.26</v>
      </c>
      <c r="Y3" s="59">
        <v>15.36</v>
      </c>
      <c r="Z3" s="59">
        <v>15.05</v>
      </c>
      <c r="AA3" s="59">
        <v>15.19</v>
      </c>
      <c r="AB3" s="159">
        <v>3650700</v>
      </c>
      <c r="AC3" s="13">
        <v>15.19</v>
      </c>
      <c r="AD3" s="2">
        <f t="shared" ref="AD3:AD66" si="2">Y3-Z3</f>
        <v>0.30999999999999872</v>
      </c>
      <c r="AE3" s="217">
        <f t="shared" ref="AE3:AE66" si="3">AC3/AC4-1</f>
        <v>-5.8900523560209139E-3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5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8">
        <v>15.79</v>
      </c>
      <c r="T4" s="1">
        <v>42263</v>
      </c>
      <c r="U4" s="51" t="s">
        <v>130</v>
      </c>
      <c r="W4" s="202">
        <v>42257</v>
      </c>
      <c r="X4" s="59">
        <v>15.46</v>
      </c>
      <c r="Y4" s="59">
        <v>15.58</v>
      </c>
      <c r="Z4" s="59">
        <v>15.22</v>
      </c>
      <c r="AA4" s="59">
        <v>15.28</v>
      </c>
      <c r="AB4" s="159">
        <v>3522800</v>
      </c>
      <c r="AC4" s="13">
        <v>15.28</v>
      </c>
      <c r="AD4" s="2">
        <f t="shared" si="2"/>
        <v>0.35999999999999943</v>
      </c>
      <c r="AE4" s="217">
        <f t="shared" si="3"/>
        <v>-1.2919896640826933E-2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F27-K27</f>
        <v>72296.66</v>
      </c>
      <c r="T5" s="1">
        <v>42313</v>
      </c>
      <c r="U5" s="51" t="s">
        <v>200</v>
      </c>
      <c r="W5" s="202">
        <v>42256</v>
      </c>
      <c r="X5" s="59">
        <v>15.57</v>
      </c>
      <c r="Y5" s="59">
        <v>15.82</v>
      </c>
      <c r="Z5" s="59">
        <v>15.46</v>
      </c>
      <c r="AA5" s="59">
        <v>15.48</v>
      </c>
      <c r="AB5" s="159">
        <v>3903500</v>
      </c>
      <c r="AC5" s="13">
        <v>15.48</v>
      </c>
      <c r="AD5" s="2">
        <f t="shared" si="2"/>
        <v>0.35999999999999943</v>
      </c>
      <c r="AE5" s="217">
        <f t="shared" si="3"/>
        <v>0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Q4*Q2</f>
        <v>62986.31</v>
      </c>
      <c r="W6" s="202">
        <v>42255</v>
      </c>
      <c r="X6" s="59">
        <v>15.22</v>
      </c>
      <c r="Y6" s="59">
        <v>15.52</v>
      </c>
      <c r="Z6" s="59">
        <v>15.1</v>
      </c>
      <c r="AA6" s="59">
        <v>15.48</v>
      </c>
      <c r="AB6" s="159">
        <v>4954300</v>
      </c>
      <c r="AC6" s="13">
        <v>15.48</v>
      </c>
      <c r="AD6" s="2">
        <f t="shared" si="2"/>
        <v>0.41999999999999993</v>
      </c>
      <c r="AE6" s="217">
        <f t="shared" si="3"/>
        <v>2.5165562913907369E-2</v>
      </c>
    </row>
    <row r="7" spans="1:31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Q6-Q5</f>
        <v>-9310.3500000000058</v>
      </c>
      <c r="R7" s="109" t="s">
        <v>251</v>
      </c>
      <c r="W7" s="202">
        <v>42251</v>
      </c>
      <c r="X7" s="59">
        <v>15.24</v>
      </c>
      <c r="Y7" s="59">
        <v>15.43</v>
      </c>
      <c r="Z7" s="59">
        <v>15.01</v>
      </c>
      <c r="AA7" s="59">
        <v>15.1</v>
      </c>
      <c r="AB7" s="159">
        <v>3889000</v>
      </c>
      <c r="AC7" s="13">
        <v>15.1</v>
      </c>
      <c r="AD7" s="2">
        <f t="shared" si="2"/>
        <v>0.41999999999999993</v>
      </c>
      <c r="AE7" s="217">
        <f t="shared" si="3"/>
        <v>-2.1386908619572265E-2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202">
        <v>42250</v>
      </c>
      <c r="X8" s="59">
        <v>15.32</v>
      </c>
      <c r="Y8" s="59">
        <v>15.74</v>
      </c>
      <c r="Z8" s="59">
        <v>15.2</v>
      </c>
      <c r="AA8" s="59">
        <v>15.43</v>
      </c>
      <c r="AB8" s="159">
        <v>3853100</v>
      </c>
      <c r="AC8" s="13">
        <v>15.43</v>
      </c>
      <c r="AD8" s="2">
        <f t="shared" si="2"/>
        <v>0.54000000000000092</v>
      </c>
      <c r="AE8" s="217">
        <f t="shared" si="3"/>
        <v>8.4967320261437607E-3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202">
        <v>42249</v>
      </c>
      <c r="X9" s="59">
        <v>15.66</v>
      </c>
      <c r="Y9" s="59">
        <v>15.69</v>
      </c>
      <c r="Z9" s="59">
        <v>15.07</v>
      </c>
      <c r="AA9" s="59">
        <v>15.3</v>
      </c>
      <c r="AB9" s="159">
        <v>3721200</v>
      </c>
      <c r="AC9" s="13">
        <v>15.3</v>
      </c>
      <c r="AD9" s="2">
        <f t="shared" si="2"/>
        <v>0.61999999999999922</v>
      </c>
      <c r="AE9" s="217">
        <f t="shared" si="3"/>
        <v>-7.1382219338091968E-3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202">
        <v>42248</v>
      </c>
      <c r="X10" s="59">
        <v>15.67</v>
      </c>
      <c r="Y10" s="59">
        <v>15.85</v>
      </c>
      <c r="Z10" s="59">
        <v>15.3</v>
      </c>
      <c r="AA10" s="59">
        <v>15.41</v>
      </c>
      <c r="AB10" s="159">
        <v>6971500</v>
      </c>
      <c r="AC10" s="13">
        <v>15.41</v>
      </c>
      <c r="AD10" s="2">
        <f t="shared" si="2"/>
        <v>0.54999999999999893</v>
      </c>
      <c r="AE10" s="217">
        <f t="shared" si="3"/>
        <v>-3.3249686323713834E-2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202">
        <v>42247</v>
      </c>
      <c r="X11" s="59">
        <v>16.09</v>
      </c>
      <c r="Y11" s="59">
        <v>16.16</v>
      </c>
      <c r="Z11" s="59">
        <v>15.8</v>
      </c>
      <c r="AA11" s="59">
        <v>15.94</v>
      </c>
      <c r="AB11" s="159">
        <v>4875600</v>
      </c>
      <c r="AC11" s="13">
        <v>15.94</v>
      </c>
      <c r="AD11" s="2">
        <f t="shared" si="2"/>
        <v>0.35999999999999943</v>
      </c>
      <c r="AE11" s="217">
        <f t="shared" si="3"/>
        <v>-1.6656384947563274E-2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202">
        <v>42244</v>
      </c>
      <c r="X12" s="59">
        <v>15.87</v>
      </c>
      <c r="Y12" s="59">
        <v>16.47</v>
      </c>
      <c r="Z12" s="59">
        <v>15.83</v>
      </c>
      <c r="AA12" s="59">
        <v>16.21</v>
      </c>
      <c r="AB12" s="159">
        <v>6175300</v>
      </c>
      <c r="AC12" s="13">
        <v>16.21</v>
      </c>
      <c r="AD12" s="2">
        <f t="shared" si="2"/>
        <v>0.63999999999999879</v>
      </c>
      <c r="AE12" s="217">
        <f t="shared" si="3"/>
        <v>2.0138451856513528E-2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202">
        <v>42243</v>
      </c>
      <c r="X13" s="59">
        <v>15.62</v>
      </c>
      <c r="Y13" s="59">
        <v>15.93</v>
      </c>
      <c r="Z13" s="59">
        <v>15.51</v>
      </c>
      <c r="AA13" s="59">
        <v>15.89</v>
      </c>
      <c r="AB13" s="159">
        <v>12038900</v>
      </c>
      <c r="AC13" s="13">
        <v>15.89</v>
      </c>
      <c r="AD13" s="2">
        <f t="shared" si="2"/>
        <v>0.41999999999999993</v>
      </c>
      <c r="AE13" s="217">
        <f t="shared" si="3"/>
        <v>2.9145077720207357E-2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202">
        <v>42242</v>
      </c>
      <c r="X14" s="59">
        <v>15.41</v>
      </c>
      <c r="Y14" s="59">
        <v>15.55</v>
      </c>
      <c r="Z14" s="59">
        <v>14.93</v>
      </c>
      <c r="AA14" s="59">
        <v>15.44</v>
      </c>
      <c r="AB14" s="159">
        <v>9433300</v>
      </c>
      <c r="AC14" s="13">
        <v>15.44</v>
      </c>
      <c r="AD14" s="2">
        <f t="shared" si="2"/>
        <v>0.62000000000000099</v>
      </c>
      <c r="AE14" s="217">
        <f t="shared" si="3"/>
        <v>1.9815059445178251E-2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202">
        <v>42241</v>
      </c>
      <c r="X15" s="59">
        <v>16.3</v>
      </c>
      <c r="Y15" s="59">
        <v>16.37</v>
      </c>
      <c r="Z15" s="59">
        <v>15.14</v>
      </c>
      <c r="AA15" s="59">
        <v>15.14</v>
      </c>
      <c r="AB15" s="159">
        <v>6009700</v>
      </c>
      <c r="AC15" s="13">
        <v>15.14</v>
      </c>
      <c r="AD15" s="2">
        <f t="shared" si="2"/>
        <v>1.2300000000000004</v>
      </c>
      <c r="AE15" s="217">
        <f t="shared" si="3"/>
        <v>-4.5998739760554463E-2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202">
        <v>42240</v>
      </c>
      <c r="X16" s="59">
        <v>15.44</v>
      </c>
      <c r="Y16" s="59">
        <v>16.760000000000002</v>
      </c>
      <c r="Z16" s="59">
        <v>15</v>
      </c>
      <c r="AA16" s="59">
        <v>15.87</v>
      </c>
      <c r="AB16" s="159">
        <v>6552200</v>
      </c>
      <c r="AC16" s="13">
        <v>15.87</v>
      </c>
      <c r="AD16" s="2">
        <f t="shared" si="2"/>
        <v>1.7600000000000016</v>
      </c>
      <c r="AE16" s="217">
        <f t="shared" si="3"/>
        <v>-3.8181818181818206E-2</v>
      </c>
    </row>
    <row r="17" spans="1:31" x14ac:dyDescent="0.25">
      <c r="B17" s="117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202">
        <v>42237</v>
      </c>
      <c r="X17" s="59">
        <v>16.73</v>
      </c>
      <c r="Y17" s="59">
        <v>16.850000000000001</v>
      </c>
      <c r="Z17" s="59">
        <v>16.350000000000001</v>
      </c>
      <c r="AA17" s="59">
        <v>16.5</v>
      </c>
      <c r="AB17" s="159">
        <v>4323600</v>
      </c>
      <c r="AC17" s="13">
        <v>16.5</v>
      </c>
      <c r="AD17" s="2">
        <f t="shared" si="2"/>
        <v>0.5</v>
      </c>
      <c r="AE17" s="217">
        <f t="shared" si="3"/>
        <v>-2.5398700531600649E-2</v>
      </c>
    </row>
    <row r="18" spans="1:31" x14ac:dyDescent="0.25">
      <c r="B18" s="117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202">
        <v>42236</v>
      </c>
      <c r="X18" s="59">
        <v>17.239999999999998</v>
      </c>
      <c r="Y18" s="59">
        <v>17.420000000000002</v>
      </c>
      <c r="Z18" s="59">
        <v>16.920000000000002</v>
      </c>
      <c r="AA18" s="59">
        <v>16.93</v>
      </c>
      <c r="AB18" s="159">
        <v>4935900</v>
      </c>
      <c r="AC18" s="13">
        <v>16.93</v>
      </c>
      <c r="AD18" s="2">
        <f t="shared" si="2"/>
        <v>0.5</v>
      </c>
      <c r="AE18" s="217">
        <f t="shared" si="3"/>
        <v>-2.8686173264486525E-2</v>
      </c>
    </row>
    <row r="19" spans="1:31" x14ac:dyDescent="0.25">
      <c r="B19" s="117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202">
        <v>42235</v>
      </c>
      <c r="X19" s="59">
        <v>17.420000000000002</v>
      </c>
      <c r="Y19" s="59">
        <v>17.7</v>
      </c>
      <c r="Z19" s="59">
        <v>17.27</v>
      </c>
      <c r="AA19" s="59">
        <v>17.43</v>
      </c>
      <c r="AB19" s="159">
        <v>3380000</v>
      </c>
      <c r="AC19" s="13">
        <v>17.43</v>
      </c>
      <c r="AD19" s="2">
        <f t="shared" si="2"/>
        <v>0.42999999999999972</v>
      </c>
      <c r="AE19" s="217">
        <f t="shared" si="3"/>
        <v>-4.5688178183895811E-3</v>
      </c>
    </row>
    <row r="20" spans="1:31" x14ac:dyDescent="0.25">
      <c r="B20" s="117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202">
        <v>42234</v>
      </c>
      <c r="X20" s="59">
        <v>17.54</v>
      </c>
      <c r="Y20" s="59">
        <v>17.62</v>
      </c>
      <c r="Z20" s="59">
        <v>17.239999999999998</v>
      </c>
      <c r="AA20" s="59">
        <v>17.510000000000002</v>
      </c>
      <c r="AB20" s="159">
        <v>4677000</v>
      </c>
      <c r="AC20" s="13">
        <v>17.510000000000002</v>
      </c>
      <c r="AD20" s="2">
        <f t="shared" si="2"/>
        <v>0.38000000000000256</v>
      </c>
      <c r="AE20" s="217">
        <f t="shared" si="3"/>
        <v>-2.2792022792021971E-3</v>
      </c>
    </row>
    <row r="21" spans="1:31" x14ac:dyDescent="0.25">
      <c r="B21" s="117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202">
        <v>42233</v>
      </c>
      <c r="X21" s="59">
        <v>17.399999999999999</v>
      </c>
      <c r="Y21" s="59">
        <v>17.690000000000001</v>
      </c>
      <c r="Z21" s="59">
        <v>17.39</v>
      </c>
      <c r="AA21" s="59">
        <v>17.55</v>
      </c>
      <c r="AB21" s="159">
        <v>3783900</v>
      </c>
      <c r="AC21" s="13">
        <v>17.55</v>
      </c>
      <c r="AD21" s="2">
        <f t="shared" si="2"/>
        <v>0.30000000000000071</v>
      </c>
      <c r="AE21" s="217">
        <f t="shared" si="3"/>
        <v>4.004576659038861E-3</v>
      </c>
    </row>
    <row r="22" spans="1:31" x14ac:dyDescent="0.25">
      <c r="B22" s="117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202">
        <v>42230</v>
      </c>
      <c r="X22" s="59">
        <v>17.149999999999999</v>
      </c>
      <c r="Y22" s="59">
        <v>17.61</v>
      </c>
      <c r="Z22" s="59">
        <v>17.14</v>
      </c>
      <c r="AA22" s="59">
        <v>17.48</v>
      </c>
      <c r="AB22" s="159">
        <v>6089000</v>
      </c>
      <c r="AC22" s="13">
        <v>17.48</v>
      </c>
      <c r="AD22" s="2">
        <f t="shared" si="2"/>
        <v>0.46999999999999886</v>
      </c>
      <c r="AE22" s="217">
        <f t="shared" si="3"/>
        <v>2.7027027027026973E-2</v>
      </c>
    </row>
    <row r="23" spans="1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202">
        <v>42229</v>
      </c>
      <c r="X23" s="59">
        <v>17.2</v>
      </c>
      <c r="Y23" s="59">
        <v>17.22</v>
      </c>
      <c r="Z23" s="59">
        <v>16.57</v>
      </c>
      <c r="AA23" s="59">
        <v>17.02</v>
      </c>
      <c r="AB23" s="159">
        <v>4268300</v>
      </c>
      <c r="AC23" s="13">
        <v>17.02</v>
      </c>
      <c r="AD23" s="2">
        <f t="shared" si="2"/>
        <v>0.64999999999999858</v>
      </c>
      <c r="AE23" s="217">
        <f t="shared" si="3"/>
        <v>-9.3131548311990997E-3</v>
      </c>
    </row>
    <row r="24" spans="1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202">
        <v>42228</v>
      </c>
      <c r="X24" s="59">
        <v>16.579999999999998</v>
      </c>
      <c r="Y24" s="59">
        <v>17.27</v>
      </c>
      <c r="Z24" s="59">
        <v>16.399999999999999</v>
      </c>
      <c r="AA24" s="59">
        <v>17.18</v>
      </c>
      <c r="AB24" s="159">
        <v>6451500</v>
      </c>
      <c r="AC24" s="13">
        <v>17.18</v>
      </c>
      <c r="AD24" s="2">
        <f t="shared" si="2"/>
        <v>0.87000000000000099</v>
      </c>
      <c r="AE24" s="217">
        <f t="shared" si="3"/>
        <v>3.059388122375517E-2</v>
      </c>
    </row>
    <row r="25" spans="1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>C25*D25</f>
        <v>3080</v>
      </c>
      <c r="W25" s="202">
        <v>42227</v>
      </c>
      <c r="X25" s="59">
        <v>16.98</v>
      </c>
      <c r="Y25" s="59">
        <v>17.13</v>
      </c>
      <c r="Z25" s="59">
        <v>16.670000000000002</v>
      </c>
      <c r="AA25" s="59">
        <v>16.670000000000002</v>
      </c>
      <c r="AB25" s="159">
        <v>3924600</v>
      </c>
      <c r="AC25" s="13">
        <v>16.670000000000002</v>
      </c>
      <c r="AD25" s="2">
        <f t="shared" si="2"/>
        <v>0.4599999999999973</v>
      </c>
      <c r="AE25" s="217">
        <f t="shared" si="3"/>
        <v>-2.2287390029325449E-2</v>
      </c>
    </row>
    <row r="26" spans="1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>C26*D26</f>
        <v>3004</v>
      </c>
      <c r="W26" s="202">
        <v>42226</v>
      </c>
      <c r="X26" s="59">
        <v>17.04</v>
      </c>
      <c r="Y26" s="59">
        <v>17.149999999999999</v>
      </c>
      <c r="Z26" s="59">
        <v>16.88</v>
      </c>
      <c r="AA26" s="59">
        <v>17.05</v>
      </c>
      <c r="AB26" s="159">
        <v>4587800</v>
      </c>
      <c r="AC26" s="13">
        <v>17.05</v>
      </c>
      <c r="AD26" s="2">
        <f t="shared" si="2"/>
        <v>0.26999999999999957</v>
      </c>
      <c r="AE26" s="217">
        <f t="shared" si="3"/>
        <v>3.5314891112421254E-3</v>
      </c>
    </row>
    <row r="27" spans="1:31" x14ac:dyDescent="0.25">
      <c r="A27" s="49" t="s">
        <v>87</v>
      </c>
      <c r="B27" s="20"/>
      <c r="C27" s="20">
        <f>SUM(C2:C26)</f>
        <v>5400</v>
      </c>
      <c r="D27" s="20"/>
      <c r="E27" s="20"/>
      <c r="F27" s="25">
        <f>SUM(F2:F26)</f>
        <v>96356.35</v>
      </c>
      <c r="G27" s="20"/>
      <c r="H27" s="20">
        <f>SUM(H2:H26)</f>
        <v>1411</v>
      </c>
      <c r="I27" s="20"/>
      <c r="J27" s="20"/>
      <c r="K27" s="25">
        <f>SUM(K2:K26)</f>
        <v>24059.690000000002</v>
      </c>
      <c r="L27" s="20"/>
      <c r="M27" s="20"/>
      <c r="W27" s="202">
        <v>42223</v>
      </c>
      <c r="X27" s="59">
        <v>17.22</v>
      </c>
      <c r="Y27" s="59">
        <v>17.46</v>
      </c>
      <c r="Z27" s="59">
        <v>16.920000000000002</v>
      </c>
      <c r="AA27" s="59">
        <v>16.989999999999998</v>
      </c>
      <c r="AB27" s="159">
        <v>3574000</v>
      </c>
      <c r="AC27" s="13">
        <v>16.989999999999998</v>
      </c>
      <c r="AD27" s="2">
        <f t="shared" si="2"/>
        <v>0.53999999999999915</v>
      </c>
      <c r="AE27" s="217">
        <f t="shared" si="3"/>
        <v>-1.7351069982649014E-2</v>
      </c>
    </row>
    <row r="28" spans="1:31" x14ac:dyDescent="0.25">
      <c r="W28" s="202">
        <v>42222</v>
      </c>
      <c r="X28" s="59">
        <v>17.190000000000001</v>
      </c>
      <c r="Y28" s="59">
        <v>17.39</v>
      </c>
      <c r="Z28" s="59">
        <v>17.02</v>
      </c>
      <c r="AA28" s="59">
        <v>17.29</v>
      </c>
      <c r="AB28" s="159">
        <v>5911600</v>
      </c>
      <c r="AC28" s="13">
        <v>17.29</v>
      </c>
      <c r="AD28" s="2">
        <f t="shared" si="2"/>
        <v>0.37000000000000099</v>
      </c>
      <c r="AE28" s="217">
        <f t="shared" si="3"/>
        <v>4.6484601975593787E-3</v>
      </c>
    </row>
    <row r="29" spans="1:31" x14ac:dyDescent="0.25">
      <c r="W29" s="202">
        <v>42221</v>
      </c>
      <c r="X29" s="59">
        <v>17.41</v>
      </c>
      <c r="Y29" s="59">
        <v>17.690000000000001</v>
      </c>
      <c r="Z29" s="59">
        <v>17.18</v>
      </c>
      <c r="AA29" s="59">
        <v>17.21</v>
      </c>
      <c r="AB29" s="159">
        <v>4406400</v>
      </c>
      <c r="AC29" s="13">
        <v>17.21</v>
      </c>
      <c r="AD29" s="2">
        <f t="shared" si="2"/>
        <v>0.51000000000000156</v>
      </c>
      <c r="AE29" s="217">
        <f t="shared" si="3"/>
        <v>-6.3510392609699151E-3</v>
      </c>
    </row>
    <row r="30" spans="1:31" x14ac:dyDescent="0.25">
      <c r="H30" s="2"/>
      <c r="W30" s="202">
        <v>42220</v>
      </c>
      <c r="X30" s="59">
        <v>17.5</v>
      </c>
      <c r="Y30" s="59">
        <v>17.59</v>
      </c>
      <c r="Z30" s="59">
        <v>17.05</v>
      </c>
      <c r="AA30" s="59">
        <v>17.32</v>
      </c>
      <c r="AB30" s="159">
        <v>6909200</v>
      </c>
      <c r="AC30" s="13">
        <v>17.32</v>
      </c>
      <c r="AD30" s="2">
        <f t="shared" si="2"/>
        <v>0.53999999999999915</v>
      </c>
      <c r="AE30" s="217">
        <f t="shared" si="3"/>
        <v>-1.3667425968109215E-2</v>
      </c>
    </row>
    <row r="31" spans="1:31" x14ac:dyDescent="0.25">
      <c r="H31" s="2"/>
      <c r="Q31" s="2"/>
      <c r="W31" s="202">
        <v>42219</v>
      </c>
      <c r="X31" s="59">
        <v>18.3</v>
      </c>
      <c r="Y31" s="59">
        <v>18.38</v>
      </c>
      <c r="Z31" s="59">
        <v>17.45</v>
      </c>
      <c r="AA31" s="59">
        <v>17.559999999999999</v>
      </c>
      <c r="AB31" s="159">
        <v>6132500</v>
      </c>
      <c r="AC31" s="13">
        <v>17.559999999999999</v>
      </c>
      <c r="AD31" s="2">
        <f t="shared" si="2"/>
        <v>0.92999999999999972</v>
      </c>
      <c r="AE31" s="217">
        <f t="shared" si="3"/>
        <v>-4.0437158469945444E-2</v>
      </c>
    </row>
    <row r="32" spans="1:31" x14ac:dyDescent="0.25">
      <c r="Q32" s="2"/>
      <c r="W32" s="202">
        <v>42216</v>
      </c>
      <c r="X32" s="59">
        <v>17.71</v>
      </c>
      <c r="Y32" s="59">
        <v>18.73</v>
      </c>
      <c r="Z32" s="59">
        <v>17.71</v>
      </c>
      <c r="AA32" s="59">
        <v>18.3</v>
      </c>
      <c r="AB32" s="159">
        <v>9579500</v>
      </c>
      <c r="AC32" s="13">
        <v>18.3</v>
      </c>
      <c r="AD32" s="2">
        <f t="shared" si="2"/>
        <v>1.0199999999999996</v>
      </c>
      <c r="AE32" s="217">
        <f t="shared" si="3"/>
        <v>4.5714285714285818E-2</v>
      </c>
    </row>
    <row r="33" spans="15:31" x14ac:dyDescent="0.25">
      <c r="Q33" s="2"/>
      <c r="W33" s="202">
        <v>42215</v>
      </c>
      <c r="X33" s="59">
        <v>18.43</v>
      </c>
      <c r="Y33" s="59">
        <v>19.73</v>
      </c>
      <c r="Z33" s="59">
        <v>17.059999999999999</v>
      </c>
      <c r="AA33" s="59">
        <v>17.5</v>
      </c>
      <c r="AB33" s="159">
        <v>9904400</v>
      </c>
      <c r="AC33" s="13">
        <v>17.5</v>
      </c>
      <c r="AD33" s="2">
        <f t="shared" si="2"/>
        <v>2.6700000000000017</v>
      </c>
      <c r="AE33" s="217">
        <f t="shared" si="3"/>
        <v>5.2315093205051122E-2</v>
      </c>
    </row>
    <row r="34" spans="15:31" x14ac:dyDescent="0.25">
      <c r="W34" s="202">
        <v>42214</v>
      </c>
      <c r="X34" s="59">
        <v>16.649999999999999</v>
      </c>
      <c r="Y34" s="59">
        <v>16.77</v>
      </c>
      <c r="Z34" s="59">
        <v>16.57</v>
      </c>
      <c r="AA34" s="59">
        <v>16.63</v>
      </c>
      <c r="AB34" s="159">
        <v>4796900</v>
      </c>
      <c r="AC34" s="13">
        <v>16.63</v>
      </c>
      <c r="AD34" s="2">
        <f t="shared" si="2"/>
        <v>0.19999999999999929</v>
      </c>
      <c r="AE34" s="217">
        <f t="shared" si="3"/>
        <v>-2.9976019184653202E-3</v>
      </c>
    </row>
    <row r="35" spans="15:31" x14ac:dyDescent="0.25">
      <c r="W35" s="202">
        <v>42213</v>
      </c>
      <c r="X35" s="59">
        <v>16.559999999999999</v>
      </c>
      <c r="Y35" s="59">
        <v>16.79</v>
      </c>
      <c r="Z35" s="59">
        <v>16.510000000000002</v>
      </c>
      <c r="AA35" s="59">
        <v>16.68</v>
      </c>
      <c r="AB35" s="159">
        <v>4021900</v>
      </c>
      <c r="AC35" s="13">
        <v>16.68</v>
      </c>
      <c r="AD35" s="2">
        <f t="shared" si="2"/>
        <v>0.27999999999999758</v>
      </c>
      <c r="AE35" s="217">
        <f t="shared" si="3"/>
        <v>6.6385033192515319E-3</v>
      </c>
    </row>
    <row r="36" spans="15:31" x14ac:dyDescent="0.25">
      <c r="W36" s="202">
        <v>42212</v>
      </c>
      <c r="X36" s="59">
        <v>16.53</v>
      </c>
      <c r="Y36" s="59">
        <v>16.91</v>
      </c>
      <c r="Z36" s="59">
        <v>16.510000000000002</v>
      </c>
      <c r="AA36" s="59">
        <v>16.57</v>
      </c>
      <c r="AB36" s="159">
        <v>6105400</v>
      </c>
      <c r="AC36" s="13">
        <v>16.57</v>
      </c>
      <c r="AD36" s="2">
        <f t="shared" si="2"/>
        <v>0.39999999999999858</v>
      </c>
      <c r="AE36" s="217">
        <f t="shared" si="3"/>
        <v>-2.4081878386513766E-3</v>
      </c>
    </row>
    <row r="37" spans="15:31" x14ac:dyDescent="0.25">
      <c r="W37" s="202">
        <v>42209</v>
      </c>
      <c r="X37" s="59">
        <v>16.850000000000001</v>
      </c>
      <c r="Y37" s="59">
        <v>16.97</v>
      </c>
      <c r="Z37" s="59">
        <v>16.55</v>
      </c>
      <c r="AA37" s="59">
        <v>16.61</v>
      </c>
      <c r="AB37" s="159">
        <v>4244500</v>
      </c>
      <c r="AC37" s="13">
        <v>16.61</v>
      </c>
      <c r="AD37" s="2">
        <f t="shared" si="2"/>
        <v>0.41999999999999815</v>
      </c>
      <c r="AE37" s="217">
        <f t="shared" si="3"/>
        <v>-1.5411973918198041E-2</v>
      </c>
    </row>
    <row r="38" spans="15:31" x14ac:dyDescent="0.25">
      <c r="W38" s="202">
        <v>42208</v>
      </c>
      <c r="X38" s="59">
        <v>16.97</v>
      </c>
      <c r="Y38" s="59">
        <v>16.97</v>
      </c>
      <c r="Z38" s="59">
        <v>16.61</v>
      </c>
      <c r="AA38" s="59">
        <v>16.87</v>
      </c>
      <c r="AB38" s="159">
        <v>5287500</v>
      </c>
      <c r="AC38" s="13">
        <v>16.87</v>
      </c>
      <c r="AD38" s="2">
        <f t="shared" si="2"/>
        <v>0.35999999999999943</v>
      </c>
      <c r="AE38" s="217">
        <f t="shared" si="3"/>
        <v>-4.7197640117992989E-3</v>
      </c>
    </row>
    <row r="39" spans="15:31" x14ac:dyDescent="0.25">
      <c r="W39" s="202">
        <v>42207</v>
      </c>
      <c r="X39" s="59">
        <v>16.8</v>
      </c>
      <c r="Y39" s="59">
        <v>17.21</v>
      </c>
      <c r="Z39" s="59">
        <v>16.75</v>
      </c>
      <c r="AA39" s="59">
        <v>16.95</v>
      </c>
      <c r="AB39" s="159">
        <v>6536400</v>
      </c>
      <c r="AC39" s="13">
        <v>16.95</v>
      </c>
      <c r="AD39" s="2">
        <f t="shared" si="2"/>
        <v>0.46000000000000085</v>
      </c>
      <c r="AE39" s="217">
        <f t="shared" si="3"/>
        <v>5.9031877213677753E-4</v>
      </c>
    </row>
    <row r="40" spans="15:31" x14ac:dyDescent="0.25">
      <c r="W40" s="202">
        <v>42206</v>
      </c>
      <c r="X40" s="59">
        <v>16.940000000000001</v>
      </c>
      <c r="Y40" s="59">
        <v>17.04</v>
      </c>
      <c r="Z40" s="59">
        <v>16.77</v>
      </c>
      <c r="AA40" s="59">
        <v>16.940000000000001</v>
      </c>
      <c r="AB40" s="159">
        <v>5339600</v>
      </c>
      <c r="AC40" s="13">
        <v>16.940000000000001</v>
      </c>
      <c r="AD40" s="2">
        <f t="shared" si="2"/>
        <v>0.26999999999999957</v>
      </c>
      <c r="AE40" s="217">
        <f t="shared" si="3"/>
        <v>-1.7678255745431359E-3</v>
      </c>
    </row>
    <row r="41" spans="15:31" x14ac:dyDescent="0.25">
      <c r="W41" s="202">
        <v>42205</v>
      </c>
      <c r="X41" s="59">
        <v>17.32</v>
      </c>
      <c r="Y41" s="59">
        <v>17.559999999999999</v>
      </c>
      <c r="Z41" s="59">
        <v>16.95</v>
      </c>
      <c r="AA41" s="59">
        <v>16.97</v>
      </c>
      <c r="AB41" s="159">
        <v>11582500</v>
      </c>
      <c r="AC41" s="13">
        <v>16.97</v>
      </c>
      <c r="AD41" s="2">
        <f t="shared" si="2"/>
        <v>0.60999999999999943</v>
      </c>
      <c r="AE41" s="217">
        <f t="shared" si="3"/>
        <v>-1.9075144508670649E-2</v>
      </c>
    </row>
    <row r="42" spans="15:31" x14ac:dyDescent="0.25">
      <c r="W42" s="202">
        <v>42202</v>
      </c>
      <c r="X42" s="59">
        <v>17.66</v>
      </c>
      <c r="Y42" s="59">
        <v>17.73</v>
      </c>
      <c r="Z42" s="59">
        <v>17.29</v>
      </c>
      <c r="AA42" s="59">
        <v>17.3</v>
      </c>
      <c r="AB42" s="159">
        <v>2785600</v>
      </c>
      <c r="AC42" s="13">
        <v>17.3</v>
      </c>
      <c r="AD42" s="2">
        <f t="shared" si="2"/>
        <v>0.44000000000000128</v>
      </c>
      <c r="AE42" s="217">
        <f t="shared" si="3"/>
        <v>-2.2046353872244184E-2</v>
      </c>
    </row>
    <row r="43" spans="15:31" x14ac:dyDescent="0.25">
      <c r="W43" s="202">
        <v>42201</v>
      </c>
      <c r="X43" s="59">
        <v>17.48</v>
      </c>
      <c r="Y43" s="59">
        <v>17.760000000000002</v>
      </c>
      <c r="Z43" s="59">
        <v>17.43</v>
      </c>
      <c r="AA43" s="59">
        <v>17.690000000000001</v>
      </c>
      <c r="AB43" s="159">
        <v>4949800</v>
      </c>
      <c r="AC43" s="13">
        <v>17.690000000000001</v>
      </c>
      <c r="AD43" s="2">
        <f t="shared" si="2"/>
        <v>0.33000000000000185</v>
      </c>
      <c r="AE43" s="217">
        <f t="shared" si="3"/>
        <v>1.1435105774728616E-2</v>
      </c>
    </row>
    <row r="44" spans="15:31" x14ac:dyDescent="0.25">
      <c r="W44" s="202">
        <v>42200</v>
      </c>
      <c r="X44" s="59">
        <v>17.62</v>
      </c>
      <c r="Y44" s="59">
        <v>17.71</v>
      </c>
      <c r="Z44" s="59">
        <v>17.34</v>
      </c>
      <c r="AA44" s="59">
        <v>17.489999999999998</v>
      </c>
      <c r="AB44" s="159">
        <v>4210700</v>
      </c>
      <c r="AC44" s="13">
        <v>17.489999999999998</v>
      </c>
      <c r="AD44" s="2">
        <f t="shared" si="2"/>
        <v>0.37000000000000099</v>
      </c>
      <c r="AE44" s="217">
        <f t="shared" si="3"/>
        <v>-7.9410096426546506E-3</v>
      </c>
    </row>
    <row r="45" spans="15:31" x14ac:dyDescent="0.25">
      <c r="Q45" s="2"/>
      <c r="W45" s="202">
        <v>42199</v>
      </c>
      <c r="X45" s="59">
        <v>17.510000000000002</v>
      </c>
      <c r="Y45" s="59">
        <v>17.760000000000002</v>
      </c>
      <c r="Z45" s="59">
        <v>17.48</v>
      </c>
      <c r="AA45" s="59">
        <v>17.63</v>
      </c>
      <c r="AB45" s="159">
        <v>3891000</v>
      </c>
      <c r="AC45" s="13">
        <v>17.63</v>
      </c>
      <c r="AD45" s="2">
        <f t="shared" si="2"/>
        <v>0.28000000000000114</v>
      </c>
      <c r="AE45" s="217">
        <f t="shared" si="3"/>
        <v>5.1311288483466555E-3</v>
      </c>
    </row>
    <row r="46" spans="15:31" ht="20.25" thickBot="1" x14ac:dyDescent="0.35">
      <c r="O46" s="257" t="s">
        <v>83</v>
      </c>
      <c r="P46" s="257"/>
      <c r="Q46" s="2"/>
      <c r="T46" s="160" t="s">
        <v>115</v>
      </c>
      <c r="U46" s="164"/>
      <c r="W46" s="202">
        <v>42198</v>
      </c>
      <c r="X46" s="59">
        <v>17.41</v>
      </c>
      <c r="Y46" s="59">
        <v>17.61</v>
      </c>
      <c r="Z46" s="59">
        <v>17.27</v>
      </c>
      <c r="AA46" s="59">
        <v>17.54</v>
      </c>
      <c r="AB46" s="159">
        <v>3561000</v>
      </c>
      <c r="AC46" s="13">
        <v>17.54</v>
      </c>
      <c r="AD46" s="2">
        <f t="shared" si="2"/>
        <v>0.33999999999999986</v>
      </c>
      <c r="AE46" s="217">
        <f t="shared" si="3"/>
        <v>9.7869890616002486E-3</v>
      </c>
    </row>
    <row r="47" spans="15:31" ht="15.75" thickTop="1" x14ac:dyDescent="0.25">
      <c r="O47" s="138">
        <v>1.1000000000000001</v>
      </c>
      <c r="P47" s="138">
        <f>O47*$Q$4</f>
        <v>17.369</v>
      </c>
      <c r="Q47" s="2"/>
      <c r="T47" s="163" t="s">
        <v>137</v>
      </c>
      <c r="U47" s="161">
        <v>15.28</v>
      </c>
      <c r="W47" s="202">
        <v>42195</v>
      </c>
      <c r="X47" s="59">
        <v>17.38</v>
      </c>
      <c r="Y47" s="59">
        <v>17.64</v>
      </c>
      <c r="Z47" s="59">
        <v>17.329999999999998</v>
      </c>
      <c r="AA47" s="59">
        <v>17.37</v>
      </c>
      <c r="AB47" s="159">
        <v>4497700</v>
      </c>
      <c r="AC47" s="13">
        <v>17.37</v>
      </c>
      <c r="AD47" s="2">
        <f t="shared" si="2"/>
        <v>0.31000000000000227</v>
      </c>
      <c r="AE47" s="217">
        <f t="shared" si="3"/>
        <v>0</v>
      </c>
    </row>
    <row r="48" spans="15:31" x14ac:dyDescent="0.25">
      <c r="O48" s="138">
        <v>1.0900000000000001</v>
      </c>
      <c r="P48" s="138">
        <f t="shared" ref="P48:P67" si="4">O48*$Q$4</f>
        <v>17.211100000000002</v>
      </c>
      <c r="Q48" s="2"/>
      <c r="T48" s="163" t="s">
        <v>138</v>
      </c>
      <c r="U48" s="161">
        <v>15.26</v>
      </c>
      <c r="W48" s="202">
        <v>42194</v>
      </c>
      <c r="X48" s="59">
        <v>17.600000000000001</v>
      </c>
      <c r="Y48" s="59">
        <v>17.82</v>
      </c>
      <c r="Z48" s="59">
        <v>17.32</v>
      </c>
      <c r="AA48" s="59">
        <v>17.37</v>
      </c>
      <c r="AB48" s="159">
        <v>4763900</v>
      </c>
      <c r="AC48" s="13">
        <v>17.37</v>
      </c>
      <c r="AD48" s="2">
        <f t="shared" si="2"/>
        <v>0.5</v>
      </c>
      <c r="AE48" s="217">
        <f t="shared" si="3"/>
        <v>-3.4423407917383297E-3</v>
      </c>
    </row>
    <row r="49" spans="15:31" x14ac:dyDescent="0.25">
      <c r="O49" s="138">
        <v>1.08</v>
      </c>
      <c r="P49" s="138">
        <f t="shared" si="4"/>
        <v>17.0532</v>
      </c>
      <c r="Q49" s="2"/>
      <c r="T49" s="163" t="s">
        <v>139</v>
      </c>
      <c r="U49" s="161" t="s">
        <v>179</v>
      </c>
      <c r="W49" s="202">
        <v>42193</v>
      </c>
      <c r="X49" s="59">
        <v>17.55</v>
      </c>
      <c r="Y49" s="59">
        <v>17.989999999999998</v>
      </c>
      <c r="Z49" s="59">
        <v>17.25</v>
      </c>
      <c r="AA49" s="59">
        <v>17.43</v>
      </c>
      <c r="AB49" s="159">
        <v>9560300</v>
      </c>
      <c r="AC49" s="13">
        <v>17.43</v>
      </c>
      <c r="AD49" s="2">
        <f t="shared" si="2"/>
        <v>0.73999999999999844</v>
      </c>
      <c r="AE49" s="217">
        <f t="shared" si="3"/>
        <v>-1.4697569248162901E-2</v>
      </c>
    </row>
    <row r="50" spans="15:31" x14ac:dyDescent="0.25">
      <c r="O50" s="138">
        <v>1.07</v>
      </c>
      <c r="P50" s="138">
        <f t="shared" si="4"/>
        <v>16.895299999999999</v>
      </c>
      <c r="Q50" s="2"/>
      <c r="T50" s="163" t="s">
        <v>140</v>
      </c>
      <c r="U50" s="161" t="s">
        <v>180</v>
      </c>
      <c r="W50" s="202">
        <v>42192</v>
      </c>
      <c r="X50" s="59">
        <v>17.63</v>
      </c>
      <c r="Y50" s="59">
        <v>17.88</v>
      </c>
      <c r="Z50" s="59">
        <v>17.53</v>
      </c>
      <c r="AA50" s="59">
        <v>17.690000000000001</v>
      </c>
      <c r="AB50" s="159">
        <v>4918200</v>
      </c>
      <c r="AC50" s="13">
        <v>17.690000000000001</v>
      </c>
      <c r="AD50" s="2">
        <f t="shared" si="2"/>
        <v>0.34999999999999787</v>
      </c>
      <c r="AE50" s="217">
        <f t="shared" si="3"/>
        <v>3.9727582292850006E-3</v>
      </c>
    </row>
    <row r="51" spans="15:31" x14ac:dyDescent="0.25">
      <c r="O51" s="138">
        <v>1.06</v>
      </c>
      <c r="P51" s="138">
        <f t="shared" si="4"/>
        <v>16.737400000000001</v>
      </c>
      <c r="Q51" s="2"/>
      <c r="T51" s="163" t="s">
        <v>141</v>
      </c>
      <c r="U51" s="161">
        <v>22.92</v>
      </c>
      <c r="W51" s="202">
        <v>42191</v>
      </c>
      <c r="X51" s="59">
        <v>17.399999999999999</v>
      </c>
      <c r="Y51" s="59">
        <v>17.63</v>
      </c>
      <c r="Z51" s="59">
        <v>17.39</v>
      </c>
      <c r="AA51" s="59">
        <v>17.62</v>
      </c>
      <c r="AB51" s="159">
        <v>3738400</v>
      </c>
      <c r="AC51" s="13">
        <v>17.62</v>
      </c>
      <c r="AD51" s="2">
        <f t="shared" si="2"/>
        <v>0.23999999999999844</v>
      </c>
      <c r="AE51" s="217">
        <f t="shared" si="3"/>
        <v>2.2753128555177415E-3</v>
      </c>
    </row>
    <row r="52" spans="15:31" x14ac:dyDescent="0.25">
      <c r="O52" s="138">
        <v>1.05</v>
      </c>
      <c r="P52" s="138">
        <f t="shared" si="4"/>
        <v>16.579499999999999</v>
      </c>
      <c r="Q52" s="2"/>
      <c r="T52" s="163" t="s">
        <v>142</v>
      </c>
      <c r="U52" s="161">
        <v>1.00651</v>
      </c>
      <c r="W52" s="202">
        <v>42187</v>
      </c>
      <c r="X52" s="59">
        <v>17.829999999999998</v>
      </c>
      <c r="Y52" s="59">
        <v>18</v>
      </c>
      <c r="Z52" s="59">
        <v>17.48</v>
      </c>
      <c r="AA52" s="59">
        <v>17.579999999999998</v>
      </c>
      <c r="AB52" s="159">
        <v>4454300</v>
      </c>
      <c r="AC52" s="13">
        <v>17.579999999999998</v>
      </c>
      <c r="AD52" s="2">
        <f t="shared" si="2"/>
        <v>0.51999999999999957</v>
      </c>
      <c r="AE52" s="217">
        <f t="shared" si="3"/>
        <v>-7.3404856013553621E-3</v>
      </c>
    </row>
    <row r="53" spans="15:31" x14ac:dyDescent="0.25">
      <c r="O53" s="138">
        <v>1.04</v>
      </c>
      <c r="P53" s="138">
        <f t="shared" si="4"/>
        <v>16.421599999999998</v>
      </c>
      <c r="Q53" s="2"/>
      <c r="T53" s="163" t="s">
        <v>168</v>
      </c>
      <c r="U53" s="161" t="s">
        <v>169</v>
      </c>
      <c r="W53" s="202">
        <v>42186</v>
      </c>
      <c r="X53" s="59">
        <v>18.14</v>
      </c>
      <c r="Y53" s="59">
        <v>18.260000000000002</v>
      </c>
      <c r="Z53" s="59">
        <v>17.690000000000001</v>
      </c>
      <c r="AA53" s="59">
        <v>17.71</v>
      </c>
      <c r="AB53" s="159">
        <v>6640000</v>
      </c>
      <c r="AC53" s="13">
        <v>17.71</v>
      </c>
      <c r="AD53" s="2">
        <f t="shared" si="2"/>
        <v>0.57000000000000028</v>
      </c>
      <c r="AE53" s="217">
        <f t="shared" si="3"/>
        <v>-1.5564202334630184E-2</v>
      </c>
    </row>
    <row r="54" spans="15:31" x14ac:dyDescent="0.25">
      <c r="O54" s="138">
        <v>1.03</v>
      </c>
      <c r="P54" s="138">
        <f t="shared" si="4"/>
        <v>16.2637</v>
      </c>
      <c r="Q54" s="2"/>
      <c r="T54" s="163"/>
      <c r="U54" s="161"/>
      <c r="W54" s="202">
        <v>42185</v>
      </c>
      <c r="X54" s="59">
        <v>18.12</v>
      </c>
      <c r="Y54" s="59">
        <v>18.21</v>
      </c>
      <c r="Z54" s="59">
        <v>17.66</v>
      </c>
      <c r="AA54" s="59">
        <v>17.989999999999998</v>
      </c>
      <c r="AB54" s="159">
        <v>7809900</v>
      </c>
      <c r="AC54" s="13">
        <v>17.989999999999998</v>
      </c>
      <c r="AD54" s="2">
        <f t="shared" si="2"/>
        <v>0.55000000000000071</v>
      </c>
      <c r="AE54" s="217">
        <f t="shared" si="3"/>
        <v>0</v>
      </c>
    </row>
    <row r="55" spans="15:31" x14ac:dyDescent="0.25">
      <c r="O55" s="138">
        <v>1.02</v>
      </c>
      <c r="P55" s="138">
        <f t="shared" si="4"/>
        <v>16.105799999999999</v>
      </c>
      <c r="T55" s="163" t="s">
        <v>144</v>
      </c>
      <c r="U55" s="161" t="s">
        <v>181</v>
      </c>
      <c r="W55" s="202">
        <v>42184</v>
      </c>
      <c r="X55" s="59">
        <v>18.48</v>
      </c>
      <c r="Y55" s="59">
        <v>18.68</v>
      </c>
      <c r="Z55" s="59">
        <v>17.98</v>
      </c>
      <c r="AA55" s="59">
        <v>17.989999999999998</v>
      </c>
      <c r="AB55" s="159">
        <v>5143600</v>
      </c>
      <c r="AC55" s="13">
        <v>17.989999999999998</v>
      </c>
      <c r="AD55" s="2">
        <f t="shared" si="2"/>
        <v>0.69999999999999929</v>
      </c>
      <c r="AE55" s="217">
        <f t="shared" si="3"/>
        <v>-3.383458646616555E-2</v>
      </c>
    </row>
    <row r="56" spans="15:31" x14ac:dyDescent="0.25">
      <c r="O56" s="138">
        <v>1.01</v>
      </c>
      <c r="P56" s="138">
        <f t="shared" si="4"/>
        <v>15.947899999999999</v>
      </c>
      <c r="T56" s="163" t="s">
        <v>145</v>
      </c>
      <c r="U56" s="161" t="s">
        <v>170</v>
      </c>
      <c r="W56" s="202">
        <v>42181</v>
      </c>
      <c r="X56" s="59">
        <v>18.64</v>
      </c>
      <c r="Y56" s="59">
        <v>18.760000000000002</v>
      </c>
      <c r="Z56" s="59">
        <v>18.440000000000001</v>
      </c>
      <c r="AA56" s="59">
        <v>18.62</v>
      </c>
      <c r="AB56" s="159">
        <v>8043800</v>
      </c>
      <c r="AC56" s="13">
        <v>18.62</v>
      </c>
      <c r="AD56" s="2">
        <f t="shared" si="2"/>
        <v>0.32000000000000028</v>
      </c>
      <c r="AE56" s="217">
        <f t="shared" si="3"/>
        <v>-1.0729613733905241E-3</v>
      </c>
    </row>
    <row r="57" spans="15:31" x14ac:dyDescent="0.25">
      <c r="O57" s="138">
        <v>1</v>
      </c>
      <c r="P57" s="138">
        <f t="shared" si="4"/>
        <v>15.79</v>
      </c>
      <c r="T57" s="163" t="s">
        <v>146</v>
      </c>
      <c r="U57" s="162">
        <v>3696402</v>
      </c>
      <c r="W57" s="202">
        <v>42180</v>
      </c>
      <c r="X57" s="59">
        <v>19.03</v>
      </c>
      <c r="Y57" s="59">
        <v>19.149999999999999</v>
      </c>
      <c r="Z57" s="59">
        <v>18.63</v>
      </c>
      <c r="AA57" s="59">
        <v>18.64</v>
      </c>
      <c r="AB57" s="159">
        <v>6787100</v>
      </c>
      <c r="AC57" s="13">
        <v>18.64</v>
      </c>
      <c r="AD57" s="2">
        <f t="shared" si="2"/>
        <v>0.51999999999999957</v>
      </c>
      <c r="AE57" s="217">
        <f t="shared" si="3"/>
        <v>-1.7913593256059013E-2</v>
      </c>
    </row>
    <row r="58" spans="15:31" x14ac:dyDescent="0.25">
      <c r="O58" s="138">
        <v>0.99</v>
      </c>
      <c r="P58" s="138">
        <f t="shared" si="4"/>
        <v>15.632099999999999</v>
      </c>
      <c r="T58" s="163" t="s">
        <v>151</v>
      </c>
      <c r="U58" s="162">
        <v>5519550</v>
      </c>
      <c r="W58" s="202">
        <v>42179</v>
      </c>
      <c r="X58" s="59">
        <v>18.940000000000001</v>
      </c>
      <c r="Y58" s="59">
        <v>19.05</v>
      </c>
      <c r="Z58" s="59">
        <v>18.86</v>
      </c>
      <c r="AA58" s="59">
        <v>18.98</v>
      </c>
      <c r="AB58" s="159">
        <v>4721400</v>
      </c>
      <c r="AC58" s="13">
        <v>18.98</v>
      </c>
      <c r="AD58" s="2">
        <f t="shared" si="2"/>
        <v>0.19000000000000128</v>
      </c>
      <c r="AE58" s="217">
        <f t="shared" si="3"/>
        <v>2.1119324181626542E-3</v>
      </c>
    </row>
    <row r="59" spans="15:31" x14ac:dyDescent="0.25">
      <c r="O59" s="138">
        <v>0.98</v>
      </c>
      <c r="P59" s="138">
        <f t="shared" si="4"/>
        <v>15.4742</v>
      </c>
      <c r="T59" s="163" t="s">
        <v>147</v>
      </c>
      <c r="U59" s="161" t="s">
        <v>182</v>
      </c>
      <c r="W59" s="202">
        <v>42178</v>
      </c>
      <c r="X59" s="59">
        <v>19.28</v>
      </c>
      <c r="Y59" s="59">
        <v>19.309999999999999</v>
      </c>
      <c r="Z59" s="59">
        <v>18.86</v>
      </c>
      <c r="AA59" s="59">
        <v>18.940000000000001</v>
      </c>
      <c r="AB59" s="159">
        <v>4469500</v>
      </c>
      <c r="AC59" s="13">
        <v>18.940000000000001</v>
      </c>
      <c r="AD59" s="2">
        <f t="shared" si="2"/>
        <v>0.44999999999999929</v>
      </c>
      <c r="AE59" s="217">
        <f t="shared" si="3"/>
        <v>-1.6103896103896065E-2</v>
      </c>
    </row>
    <row r="60" spans="15:31" x14ac:dyDescent="0.25">
      <c r="O60" s="138">
        <v>0.97</v>
      </c>
      <c r="P60" s="138">
        <f t="shared" si="4"/>
        <v>15.316299999999998</v>
      </c>
      <c r="T60" s="163" t="s">
        <v>152</v>
      </c>
      <c r="U60" s="161">
        <v>7.04</v>
      </c>
      <c r="W60" s="202">
        <v>42177</v>
      </c>
      <c r="X60" s="59">
        <v>19.149999999999999</v>
      </c>
      <c r="Y60" s="59">
        <v>19.46</v>
      </c>
      <c r="Z60" s="59">
        <v>18.989999999999998</v>
      </c>
      <c r="AA60" s="59">
        <v>19.25</v>
      </c>
      <c r="AB60" s="159">
        <v>3891500</v>
      </c>
      <c r="AC60" s="13">
        <v>19.25</v>
      </c>
      <c r="AD60" s="2">
        <f t="shared" si="2"/>
        <v>0.47000000000000242</v>
      </c>
      <c r="AE60" s="217">
        <f t="shared" si="3"/>
        <v>1.2092534174553027E-2</v>
      </c>
    </row>
    <row r="61" spans="15:31" x14ac:dyDescent="0.25">
      <c r="O61" s="138">
        <v>0.96</v>
      </c>
      <c r="P61" s="138">
        <f t="shared" si="4"/>
        <v>15.158399999999999</v>
      </c>
      <c r="T61" s="163" t="s">
        <v>153</v>
      </c>
      <c r="U61" s="161">
        <v>2.16</v>
      </c>
      <c r="W61" s="202">
        <v>42174</v>
      </c>
      <c r="X61" s="59">
        <v>19</v>
      </c>
      <c r="Y61" s="59">
        <v>19.11</v>
      </c>
      <c r="Z61" s="59">
        <v>18.93</v>
      </c>
      <c r="AA61" s="59">
        <v>19.02</v>
      </c>
      <c r="AB61" s="159">
        <v>3878700</v>
      </c>
      <c r="AC61" s="13">
        <v>19.02</v>
      </c>
      <c r="AD61" s="2">
        <f t="shared" si="2"/>
        <v>0.17999999999999972</v>
      </c>
      <c r="AE61" s="217">
        <f t="shared" si="3"/>
        <v>1.0526315789474161E-3</v>
      </c>
    </row>
    <row r="62" spans="15:31" x14ac:dyDescent="0.25">
      <c r="O62" s="138">
        <v>0.95</v>
      </c>
      <c r="P62" s="138">
        <f t="shared" si="4"/>
        <v>15.000499999999999</v>
      </c>
      <c r="T62" s="163" t="s">
        <v>148</v>
      </c>
      <c r="U62" s="161" t="s">
        <v>171</v>
      </c>
      <c r="W62" s="202">
        <v>42173</v>
      </c>
      <c r="X62" s="59">
        <v>18.989999999999998</v>
      </c>
      <c r="Y62" s="59">
        <v>19.2</v>
      </c>
      <c r="Z62" s="59">
        <v>18.940000000000001</v>
      </c>
      <c r="AA62" s="59">
        <v>19</v>
      </c>
      <c r="AB62" s="159">
        <v>5925100</v>
      </c>
      <c r="AC62" s="13">
        <v>19</v>
      </c>
      <c r="AD62" s="2">
        <f t="shared" si="2"/>
        <v>0.25999999999999801</v>
      </c>
      <c r="AE62" s="217">
        <f t="shared" si="3"/>
        <v>2.1097046413500742E-3</v>
      </c>
    </row>
    <row r="63" spans="15:31" x14ac:dyDescent="0.25">
      <c r="O63" s="138">
        <v>0.94</v>
      </c>
      <c r="P63" s="138">
        <f t="shared" si="4"/>
        <v>14.842599999999999</v>
      </c>
      <c r="W63" s="202">
        <v>42172</v>
      </c>
      <c r="X63" s="59">
        <v>19.09</v>
      </c>
      <c r="Y63" s="59">
        <v>19.21</v>
      </c>
      <c r="Z63" s="59">
        <v>18.68</v>
      </c>
      <c r="AA63" s="59">
        <v>18.96</v>
      </c>
      <c r="AB63" s="159">
        <v>5948600</v>
      </c>
      <c r="AC63" s="13">
        <v>18.96</v>
      </c>
      <c r="AD63" s="2">
        <f t="shared" si="2"/>
        <v>0.53000000000000114</v>
      </c>
      <c r="AE63" s="217">
        <f t="shared" si="3"/>
        <v>-3.6784025223332018E-3</v>
      </c>
    </row>
    <row r="64" spans="15:31" x14ac:dyDescent="0.25">
      <c r="O64" s="138">
        <v>0.93</v>
      </c>
      <c r="P64" s="138">
        <f t="shared" si="4"/>
        <v>14.684699999999999</v>
      </c>
      <c r="W64" s="202">
        <v>42171</v>
      </c>
      <c r="X64" s="59">
        <v>19.149999999999999</v>
      </c>
      <c r="Y64" s="59">
        <v>19.21</v>
      </c>
      <c r="Z64" s="59">
        <v>19.02</v>
      </c>
      <c r="AA64" s="59">
        <v>19.03</v>
      </c>
      <c r="AB64" s="159">
        <v>5080800</v>
      </c>
      <c r="AC64" s="13">
        <v>19.03</v>
      </c>
      <c r="AD64" s="2">
        <f t="shared" si="2"/>
        <v>0.19000000000000128</v>
      </c>
      <c r="AE64" s="217">
        <f t="shared" si="3"/>
        <v>-6.2663185378588615E-3</v>
      </c>
    </row>
    <row r="65" spans="15:31" x14ac:dyDescent="0.25">
      <c r="O65" s="138">
        <v>0.92</v>
      </c>
      <c r="P65" s="138">
        <f t="shared" si="4"/>
        <v>14.5268</v>
      </c>
      <c r="W65" s="202">
        <v>42170</v>
      </c>
      <c r="X65" s="59">
        <v>19.22</v>
      </c>
      <c r="Y65" s="59">
        <v>19.399999999999999</v>
      </c>
      <c r="Z65" s="59">
        <v>19.02</v>
      </c>
      <c r="AA65" s="59">
        <v>19.149999999999999</v>
      </c>
      <c r="AB65" s="159">
        <v>4638100</v>
      </c>
      <c r="AC65" s="13">
        <v>19.149999999999999</v>
      </c>
      <c r="AD65" s="2">
        <f t="shared" si="2"/>
        <v>0.37999999999999901</v>
      </c>
      <c r="AE65" s="217">
        <f t="shared" si="3"/>
        <v>-9.8241985522233843E-3</v>
      </c>
    </row>
    <row r="66" spans="15:31" x14ac:dyDescent="0.25">
      <c r="O66" s="138">
        <v>0.91</v>
      </c>
      <c r="P66" s="138">
        <f t="shared" si="4"/>
        <v>14.3689</v>
      </c>
      <c r="W66" s="202">
        <v>42167</v>
      </c>
      <c r="X66" s="59">
        <v>19.48</v>
      </c>
      <c r="Y66" s="59">
        <v>19.59</v>
      </c>
      <c r="Z66" s="59">
        <v>19.149999999999999</v>
      </c>
      <c r="AA66" s="59">
        <v>19.34</v>
      </c>
      <c r="AB66" s="159">
        <v>6116100</v>
      </c>
      <c r="AC66" s="13">
        <v>19.34</v>
      </c>
      <c r="AD66" s="2">
        <f t="shared" si="2"/>
        <v>0.44000000000000128</v>
      </c>
      <c r="AE66" s="217">
        <f t="shared" si="3"/>
        <v>-1.4271151885830835E-2</v>
      </c>
    </row>
    <row r="67" spans="15:31" x14ac:dyDescent="0.25">
      <c r="O67" s="138">
        <v>0.9</v>
      </c>
      <c r="P67" s="138">
        <f t="shared" si="4"/>
        <v>14.211</v>
      </c>
      <c r="W67" s="202">
        <v>42166</v>
      </c>
      <c r="X67" s="59">
        <v>19.88</v>
      </c>
      <c r="Y67" s="59">
        <v>19.91</v>
      </c>
      <c r="Z67" s="59">
        <v>19.48</v>
      </c>
      <c r="AA67" s="59">
        <v>19.62</v>
      </c>
      <c r="AB67" s="159">
        <v>2813400</v>
      </c>
      <c r="AC67" s="13">
        <v>19.62</v>
      </c>
      <c r="AD67" s="2">
        <f>Y67-Z67</f>
        <v>0.42999999999999972</v>
      </c>
      <c r="AE67" s="217" t="e">
        <f>AC67/AC68-1</f>
        <v>#DIV/0!</v>
      </c>
    </row>
    <row r="68" spans="15:31" x14ac:dyDescent="0.25">
      <c r="W68" s="202" t="s">
        <v>164</v>
      </c>
      <c r="X68" s="59"/>
      <c r="Y68" s="59"/>
      <c r="Z68" s="59"/>
      <c r="AA68" s="59"/>
      <c r="AB68" s="13"/>
      <c r="AC68" s="13"/>
      <c r="AD68" s="2">
        <f>Y68-Z68</f>
        <v>0</v>
      </c>
      <c r="AE68" s="217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126</v>
      </c>
      <c r="K1" s="65" t="s">
        <v>61</v>
      </c>
      <c r="L1" s="22" t="s">
        <v>37</v>
      </c>
      <c r="M1" s="22" t="s">
        <v>38</v>
      </c>
      <c r="U1" s="206"/>
      <c r="W1" s="211" t="s">
        <v>156</v>
      </c>
      <c r="X1" s="211" t="s">
        <v>157</v>
      </c>
      <c r="Y1" s="211" t="s">
        <v>158</v>
      </c>
      <c r="Z1" s="211" t="s">
        <v>159</v>
      </c>
      <c r="AA1" s="211" t="s">
        <v>160</v>
      </c>
      <c r="AB1" s="211" t="s">
        <v>161</v>
      </c>
      <c r="AC1" s="211" t="s">
        <v>162</v>
      </c>
      <c r="AD1" s="23" t="s">
        <v>234</v>
      </c>
      <c r="AE1" s="23" t="s">
        <v>236</v>
      </c>
    </row>
    <row r="2" spans="1:31" x14ac:dyDescent="0.25">
      <c r="A2" s="6" t="s">
        <v>34</v>
      </c>
      <c r="B2" s="115">
        <v>42166</v>
      </c>
      <c r="C2" s="7">
        <v>5</v>
      </c>
      <c r="D2" s="63">
        <v>26.04</v>
      </c>
      <c r="E2" s="63"/>
      <c r="F2" s="63">
        <f>C2*D2</f>
        <v>130.19999999999999</v>
      </c>
      <c r="G2" s="102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C38-H38</f>
        <v>3020</v>
      </c>
      <c r="T2" s="23" t="s">
        <v>103</v>
      </c>
      <c r="U2" s="206"/>
      <c r="V2" s="23"/>
      <c r="W2" s="229">
        <v>42261</v>
      </c>
      <c r="X2" s="230">
        <v>16.899999999999999</v>
      </c>
      <c r="Y2" s="230">
        <v>16.920000000000002</v>
      </c>
      <c r="Z2" s="15">
        <v>16.36</v>
      </c>
      <c r="AA2" s="15">
        <v>16.7</v>
      </c>
      <c r="AB2" s="150">
        <v>15175000</v>
      </c>
      <c r="AC2" s="15">
        <v>16.7</v>
      </c>
      <c r="AD2">
        <f>Y2-Z2</f>
        <v>0.56000000000000227</v>
      </c>
      <c r="AE2" s="217">
        <f>AC2/AC3-1</f>
        <v>-5.9523809523810423E-3</v>
      </c>
    </row>
    <row r="3" spans="1:31" x14ac:dyDescent="0.25">
      <c r="A3" s="30" t="s">
        <v>75</v>
      </c>
      <c r="B3" s="115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102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(F38-K38)/Q2</f>
        <v>18.344307947019871</v>
      </c>
      <c r="T3" t="s">
        <v>85</v>
      </c>
      <c r="W3" s="212">
        <v>42258</v>
      </c>
      <c r="X3" s="15">
        <v>17.02</v>
      </c>
      <c r="Y3" s="15">
        <v>17.170000000000002</v>
      </c>
      <c r="Z3" s="15">
        <v>16.71</v>
      </c>
      <c r="AA3" s="15">
        <v>16.8</v>
      </c>
      <c r="AB3" s="150">
        <v>22107600</v>
      </c>
      <c r="AC3" s="15">
        <v>16.8</v>
      </c>
      <c r="AD3">
        <f t="shared" ref="AD3:AD66" si="2">Y3-Z3</f>
        <v>0.46000000000000085</v>
      </c>
      <c r="AE3" s="217">
        <f t="shared" ref="AE3:AE66" si="3">AC3/AC4-1</f>
        <v>-2.3255813953488302E-2</v>
      </c>
    </row>
    <row r="4" spans="1:31" x14ac:dyDescent="0.25">
      <c r="B4" s="115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102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7">
        <v>16.52</v>
      </c>
      <c r="T4" s="1">
        <v>42233</v>
      </c>
      <c r="U4" s="51" t="s">
        <v>216</v>
      </c>
      <c r="W4" s="212">
        <v>42257</v>
      </c>
      <c r="X4" s="15">
        <v>16.809999999999999</v>
      </c>
      <c r="Y4" s="15">
        <v>17.420000000000002</v>
      </c>
      <c r="Z4" s="15">
        <v>16.71</v>
      </c>
      <c r="AA4" s="15">
        <v>17.2</v>
      </c>
      <c r="AB4" s="150">
        <v>20814300</v>
      </c>
      <c r="AC4" s="15">
        <v>17.2</v>
      </c>
      <c r="AD4">
        <f t="shared" si="2"/>
        <v>0.71000000000000085</v>
      </c>
      <c r="AE4" s="217">
        <f t="shared" si="3"/>
        <v>1.4150943396226356E-2</v>
      </c>
    </row>
    <row r="5" spans="1:31" x14ac:dyDescent="0.25">
      <c r="B5" s="102">
        <v>42180</v>
      </c>
      <c r="C5" s="8">
        <v>100</v>
      </c>
      <c r="D5" s="21">
        <v>23.92</v>
      </c>
      <c r="E5" s="21"/>
      <c r="F5" s="21">
        <f t="shared" si="1"/>
        <v>2392</v>
      </c>
      <c r="G5" s="102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49890.400000000001</v>
      </c>
      <c r="W5" s="212">
        <v>42256</v>
      </c>
      <c r="X5" s="15">
        <v>17.899999999999999</v>
      </c>
      <c r="Y5" s="15">
        <v>17.97</v>
      </c>
      <c r="Z5" s="15">
        <v>16.84</v>
      </c>
      <c r="AA5" s="15">
        <v>16.96</v>
      </c>
      <c r="AB5" s="150">
        <v>32951100</v>
      </c>
      <c r="AC5" s="15">
        <v>16.96</v>
      </c>
      <c r="AD5">
        <f t="shared" si="2"/>
        <v>1.129999999999999</v>
      </c>
      <c r="AE5" s="217">
        <f t="shared" si="3"/>
        <v>-3.251568739304056E-2</v>
      </c>
    </row>
    <row r="6" spans="1:31" x14ac:dyDescent="0.25">
      <c r="B6" s="123">
        <v>42185</v>
      </c>
      <c r="C6" s="124">
        <v>50</v>
      </c>
      <c r="D6" s="125">
        <v>21.21</v>
      </c>
      <c r="E6" s="125"/>
      <c r="F6" s="125">
        <f t="shared" si="1"/>
        <v>1060.5</v>
      </c>
      <c r="G6" s="115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55399.810000000012</v>
      </c>
      <c r="W6" s="212">
        <v>42255</v>
      </c>
      <c r="X6" s="15">
        <v>17.55</v>
      </c>
      <c r="Y6" s="15">
        <v>17.75</v>
      </c>
      <c r="Z6" s="15">
        <v>17.05</v>
      </c>
      <c r="AA6" s="15">
        <v>17.53</v>
      </c>
      <c r="AB6" s="150">
        <v>26817000</v>
      </c>
      <c r="AC6" s="15">
        <v>17.53</v>
      </c>
      <c r="AD6">
        <f t="shared" si="2"/>
        <v>0.69999999999999929</v>
      </c>
      <c r="AE6" s="217">
        <f t="shared" si="3"/>
        <v>4.221165279429262E-2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23">
        <v>42257</v>
      </c>
      <c r="H7" s="124">
        <v>850</v>
      </c>
      <c r="I7" s="125">
        <v>17.18</v>
      </c>
      <c r="J7" s="125">
        <v>0.27</v>
      </c>
      <c r="K7" s="125">
        <f t="shared" si="0"/>
        <v>14602.73</v>
      </c>
      <c r="O7" s="17" t="s">
        <v>65</v>
      </c>
      <c r="Q7" s="2">
        <f>Q5-Q6</f>
        <v>-5509.4100000000108</v>
      </c>
      <c r="R7" s="236" t="s">
        <v>250</v>
      </c>
      <c r="W7" s="212">
        <v>42251</v>
      </c>
      <c r="X7" s="15">
        <v>16.3</v>
      </c>
      <c r="Y7" s="15">
        <v>17.3</v>
      </c>
      <c r="Z7" s="15">
        <v>16.260000000000002</v>
      </c>
      <c r="AA7" s="15">
        <v>16.82</v>
      </c>
      <c r="AB7" s="150">
        <v>32420800</v>
      </c>
      <c r="AC7" s="15">
        <v>16.82</v>
      </c>
      <c r="AD7">
        <f t="shared" si="2"/>
        <v>1.0399999999999991</v>
      </c>
      <c r="AE7" s="217">
        <f t="shared" si="3"/>
        <v>1.3863773357444265E-2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12">
        <v>42250</v>
      </c>
      <c r="X8" s="15">
        <v>16.39</v>
      </c>
      <c r="Y8" s="15">
        <v>17.21</v>
      </c>
      <c r="Z8" s="15">
        <v>16.260000000000002</v>
      </c>
      <c r="AA8" s="15">
        <v>16.59</v>
      </c>
      <c r="AB8" s="150">
        <v>26377200</v>
      </c>
      <c r="AC8" s="15">
        <v>16.59</v>
      </c>
      <c r="AD8">
        <f t="shared" si="2"/>
        <v>0.94999999999999929</v>
      </c>
      <c r="AE8" s="217">
        <f t="shared" si="3"/>
        <v>1.8416206261510082E-2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12">
        <v>42249</v>
      </c>
      <c r="X9" s="15">
        <v>16.09</v>
      </c>
      <c r="Y9" s="15">
        <v>16.309999999999999</v>
      </c>
      <c r="Z9" s="15">
        <v>15.74</v>
      </c>
      <c r="AA9" s="15">
        <v>16.29</v>
      </c>
      <c r="AB9" s="150">
        <v>23478500</v>
      </c>
      <c r="AC9" s="15">
        <v>16.29</v>
      </c>
      <c r="AD9">
        <f t="shared" si="2"/>
        <v>0.56999999999999851</v>
      </c>
      <c r="AE9" s="217">
        <f t="shared" si="3"/>
        <v>2.9709228824273071E-2</v>
      </c>
    </row>
    <row r="10" spans="1:31" x14ac:dyDescent="0.25">
      <c r="B10" s="123">
        <v>42199</v>
      </c>
      <c r="C10" s="124">
        <v>100</v>
      </c>
      <c r="D10" s="125">
        <v>17.25</v>
      </c>
      <c r="E10" s="125"/>
      <c r="F10" s="125">
        <f t="shared" si="1"/>
        <v>1725</v>
      </c>
      <c r="T10" s="17" t="s">
        <v>102</v>
      </c>
      <c r="W10" s="212">
        <v>42248</v>
      </c>
      <c r="X10" s="15">
        <v>15.8</v>
      </c>
      <c r="Y10" s="15">
        <v>16.21</v>
      </c>
      <c r="Z10" s="15">
        <v>15.68</v>
      </c>
      <c r="AA10" s="15">
        <v>15.82</v>
      </c>
      <c r="AB10" s="150">
        <v>27914200</v>
      </c>
      <c r="AC10" s="15">
        <v>15.82</v>
      </c>
      <c r="AD10">
        <f t="shared" si="2"/>
        <v>0.53000000000000114</v>
      </c>
      <c r="AE10" s="217">
        <f t="shared" si="3"/>
        <v>-3.5953686776355909E-2</v>
      </c>
    </row>
    <row r="11" spans="1:31" x14ac:dyDescent="0.25">
      <c r="B11" s="123">
        <v>42205</v>
      </c>
      <c r="C11" s="124">
        <v>20</v>
      </c>
      <c r="D11" s="125">
        <v>18.850000000000001</v>
      </c>
      <c r="E11" s="125"/>
      <c r="F11" s="125">
        <f t="shared" si="1"/>
        <v>377</v>
      </c>
      <c r="T11" s="1">
        <v>42255</v>
      </c>
      <c r="U11" s="51" t="s">
        <v>128</v>
      </c>
      <c r="W11" s="212">
        <v>42247</v>
      </c>
      <c r="X11" s="15">
        <v>15.91</v>
      </c>
      <c r="Y11" s="15">
        <v>16.68</v>
      </c>
      <c r="Z11" s="15">
        <v>15.46</v>
      </c>
      <c r="AA11" s="15">
        <v>16.41</v>
      </c>
      <c r="AB11" s="150">
        <v>32916900</v>
      </c>
      <c r="AC11" s="15">
        <v>16.41</v>
      </c>
      <c r="AD11">
        <f t="shared" si="2"/>
        <v>1.2199999999999989</v>
      </c>
      <c r="AE11" s="217">
        <f t="shared" si="3"/>
        <v>2.8195488721804551E-2</v>
      </c>
    </row>
    <row r="12" spans="1:31" x14ac:dyDescent="0.25">
      <c r="B12" s="123">
        <v>42208</v>
      </c>
      <c r="C12" s="124">
        <v>80</v>
      </c>
      <c r="D12" s="125">
        <v>18.95</v>
      </c>
      <c r="E12" s="125"/>
      <c r="F12" s="125">
        <f t="shared" si="1"/>
        <v>1516</v>
      </c>
      <c r="W12" s="212">
        <v>42244</v>
      </c>
      <c r="X12" s="15">
        <v>16.25</v>
      </c>
      <c r="Y12" s="15">
        <v>16.54</v>
      </c>
      <c r="Z12" s="15">
        <v>15.61</v>
      </c>
      <c r="AA12" s="15">
        <v>15.96</v>
      </c>
      <c r="AB12" s="150">
        <v>34099400</v>
      </c>
      <c r="AC12" s="15">
        <v>15.96</v>
      </c>
      <c r="AD12">
        <f t="shared" si="2"/>
        <v>0.92999999999999972</v>
      </c>
      <c r="AE12" s="217">
        <f t="shared" si="3"/>
        <v>1.8506700701978351E-2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215</v>
      </c>
      <c r="W13" s="212">
        <v>42243</v>
      </c>
      <c r="X13" s="15">
        <v>14.63</v>
      </c>
      <c r="Y13" s="15">
        <v>15.93</v>
      </c>
      <c r="Z13" s="15">
        <v>14.63</v>
      </c>
      <c r="AA13" s="15">
        <v>15.67</v>
      </c>
      <c r="AB13" s="150">
        <v>42971800</v>
      </c>
      <c r="AC13" s="15">
        <v>15.67</v>
      </c>
      <c r="AD13">
        <f t="shared" si="2"/>
        <v>1.2999999999999989</v>
      </c>
      <c r="AE13" s="217">
        <f t="shared" si="3"/>
        <v>8.6685159500693443E-2</v>
      </c>
    </row>
    <row r="14" spans="1:31" x14ac:dyDescent="0.25">
      <c r="B14" s="102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12">
        <v>42242</v>
      </c>
      <c r="X14" s="15">
        <v>14.61</v>
      </c>
      <c r="Y14" s="15">
        <v>14.75</v>
      </c>
      <c r="Z14" s="15">
        <v>14.11</v>
      </c>
      <c r="AA14" s="15">
        <v>14.42</v>
      </c>
      <c r="AB14" s="150">
        <v>43819700</v>
      </c>
      <c r="AC14" s="15">
        <v>14.42</v>
      </c>
      <c r="AD14">
        <f t="shared" si="2"/>
        <v>0.64000000000000057</v>
      </c>
      <c r="AE14" s="217">
        <f t="shared" si="3"/>
        <v>1.0511562718990897E-2</v>
      </c>
    </row>
    <row r="15" spans="1:31" x14ac:dyDescent="0.25">
      <c r="B15" s="102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12">
        <v>42241</v>
      </c>
      <c r="X15" s="15">
        <v>15.18</v>
      </c>
      <c r="Y15" s="15">
        <v>15.34</v>
      </c>
      <c r="Z15" s="15">
        <v>14.26</v>
      </c>
      <c r="AA15" s="15">
        <v>14.27</v>
      </c>
      <c r="AB15" s="150">
        <v>38655100</v>
      </c>
      <c r="AC15" s="15">
        <v>14.27</v>
      </c>
      <c r="AD15">
        <f t="shared" si="2"/>
        <v>1.08</v>
      </c>
      <c r="AE15" s="217">
        <f t="shared" si="3"/>
        <v>-1.1772853185595511E-2</v>
      </c>
    </row>
    <row r="16" spans="1:31" x14ac:dyDescent="0.25">
      <c r="B16" s="117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10">
        <v>42272</v>
      </c>
      <c r="U16" s="51" t="s">
        <v>121</v>
      </c>
      <c r="W16" s="212">
        <v>42240</v>
      </c>
      <c r="X16" s="15">
        <v>13.81</v>
      </c>
      <c r="Y16" s="15">
        <v>14.44</v>
      </c>
      <c r="Z16" s="15">
        <v>13.5</v>
      </c>
      <c r="AA16" s="15">
        <v>14.44</v>
      </c>
      <c r="AB16" s="150">
        <v>54532000</v>
      </c>
      <c r="AC16" s="15">
        <v>14.44</v>
      </c>
      <c r="AD16">
        <f t="shared" si="2"/>
        <v>0.9399999999999995</v>
      </c>
      <c r="AE16" s="217">
        <f t="shared" si="3"/>
        <v>-6.1940812112869503E-3</v>
      </c>
    </row>
    <row r="17" spans="2:31" x14ac:dyDescent="0.25">
      <c r="B17" s="117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12">
        <v>42237</v>
      </c>
      <c r="X17" s="15">
        <v>14.39</v>
      </c>
      <c r="Y17" s="15">
        <v>15.25</v>
      </c>
      <c r="Z17" s="15">
        <v>14.24</v>
      </c>
      <c r="AA17" s="15">
        <v>14.53</v>
      </c>
      <c r="AB17" s="150">
        <v>43715800</v>
      </c>
      <c r="AC17" s="15">
        <v>14.53</v>
      </c>
      <c r="AD17">
        <f t="shared" si="2"/>
        <v>1.0099999999999998</v>
      </c>
      <c r="AE17" s="217">
        <f t="shared" si="3"/>
        <v>-1.424694708276808E-2</v>
      </c>
    </row>
    <row r="18" spans="2:31" x14ac:dyDescent="0.25">
      <c r="B18" s="117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12">
        <v>42236</v>
      </c>
      <c r="X18" s="15">
        <v>15.35</v>
      </c>
      <c r="Y18" s="15">
        <v>15.37</v>
      </c>
      <c r="Z18" s="15">
        <v>14.66</v>
      </c>
      <c r="AA18" s="15">
        <v>14.74</v>
      </c>
      <c r="AB18" s="150">
        <v>54864200</v>
      </c>
      <c r="AC18" s="15">
        <v>14.74</v>
      </c>
      <c r="AD18">
        <f t="shared" si="2"/>
        <v>0.70999999999999908</v>
      </c>
      <c r="AE18" s="217">
        <f t="shared" si="3"/>
        <v>-7.2955974842767279E-2</v>
      </c>
    </row>
    <row r="19" spans="2:31" x14ac:dyDescent="0.25">
      <c r="B19" s="117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12">
        <v>42235</v>
      </c>
      <c r="X19" s="15">
        <v>16.239999999999998</v>
      </c>
      <c r="Y19" s="15">
        <v>16.350000000000001</v>
      </c>
      <c r="Z19" s="15">
        <v>15.88</v>
      </c>
      <c r="AA19" s="15">
        <v>15.9</v>
      </c>
      <c r="AB19" s="150">
        <v>36874000</v>
      </c>
      <c r="AC19" s="15">
        <v>15.9</v>
      </c>
      <c r="AD19">
        <f t="shared" si="2"/>
        <v>0.47000000000000064</v>
      </c>
      <c r="AE19" s="217">
        <f t="shared" si="3"/>
        <v>-2.93040293040292E-2</v>
      </c>
    </row>
    <row r="20" spans="2:31" x14ac:dyDescent="0.25">
      <c r="B20" s="117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12">
        <v>42234</v>
      </c>
      <c r="X20" s="15">
        <v>17</v>
      </c>
      <c r="Y20" s="15">
        <v>17</v>
      </c>
      <c r="Z20" s="15">
        <v>16.27</v>
      </c>
      <c r="AA20" s="15">
        <v>16.38</v>
      </c>
      <c r="AB20" s="150">
        <v>32424300</v>
      </c>
      <c r="AC20" s="15">
        <v>16.38</v>
      </c>
      <c r="AD20">
        <f t="shared" si="2"/>
        <v>0.73000000000000043</v>
      </c>
      <c r="AE20" s="217">
        <f t="shared" si="3"/>
        <v>-4.8780487804878092E-2</v>
      </c>
    </row>
    <row r="21" spans="2:31" x14ac:dyDescent="0.25">
      <c r="B21" s="117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12">
        <v>42233</v>
      </c>
      <c r="X21" s="15">
        <v>16.47</v>
      </c>
      <c r="Y21" s="15">
        <v>17.260000000000002</v>
      </c>
      <c r="Z21" s="15">
        <v>16.12</v>
      </c>
      <c r="AA21" s="15">
        <v>17.22</v>
      </c>
      <c r="AB21" s="150">
        <v>33001000</v>
      </c>
      <c r="AC21" s="15">
        <v>17.22</v>
      </c>
      <c r="AD21">
        <f t="shared" si="2"/>
        <v>1.1400000000000006</v>
      </c>
      <c r="AE21" s="217">
        <f t="shared" si="3"/>
        <v>1.5929203539823078E-2</v>
      </c>
    </row>
    <row r="22" spans="2:31" x14ac:dyDescent="0.25">
      <c r="B22" s="117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12">
        <v>42230</v>
      </c>
      <c r="X22" s="15">
        <v>17.760000000000002</v>
      </c>
      <c r="Y22" s="15">
        <v>17.989999999999998</v>
      </c>
      <c r="Z22" s="15">
        <v>16.82</v>
      </c>
      <c r="AA22" s="15">
        <v>16.95</v>
      </c>
      <c r="AB22" s="150">
        <v>37248200</v>
      </c>
      <c r="AC22" s="15">
        <v>16.95</v>
      </c>
      <c r="AD22">
        <f t="shared" si="2"/>
        <v>1.1699999999999982</v>
      </c>
      <c r="AE22" s="217">
        <f t="shared" si="3"/>
        <v>-4.2372881355932202E-2</v>
      </c>
    </row>
    <row r="23" spans="2:31" x14ac:dyDescent="0.25">
      <c r="B23" s="117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12">
        <v>42229</v>
      </c>
      <c r="X23" s="15">
        <v>18.23</v>
      </c>
      <c r="Y23" s="15">
        <v>18.38</v>
      </c>
      <c r="Z23" s="15">
        <v>17.670000000000002</v>
      </c>
      <c r="AA23" s="15">
        <v>17.7</v>
      </c>
      <c r="AB23" s="150">
        <v>15468600</v>
      </c>
      <c r="AC23" s="15">
        <v>17.7</v>
      </c>
      <c r="AD23">
        <f t="shared" si="2"/>
        <v>0.7099999999999973</v>
      </c>
      <c r="AE23" s="217">
        <f t="shared" si="3"/>
        <v>-2.6937877954920419E-2</v>
      </c>
    </row>
    <row r="24" spans="2:31" x14ac:dyDescent="0.25">
      <c r="B24" s="117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12">
        <v>42228</v>
      </c>
      <c r="X24" s="15">
        <v>17.649999999999999</v>
      </c>
      <c r="Y24" s="15">
        <v>18.329999999999998</v>
      </c>
      <c r="Z24" s="15">
        <v>17.52</v>
      </c>
      <c r="AA24" s="15">
        <v>18.190000000000001</v>
      </c>
      <c r="AB24" s="150">
        <v>20428400</v>
      </c>
      <c r="AC24" s="15">
        <v>18.190000000000001</v>
      </c>
      <c r="AD24">
        <f t="shared" si="2"/>
        <v>0.80999999999999872</v>
      </c>
      <c r="AE24" s="217">
        <f t="shared" si="3"/>
        <v>1.7337807606264022E-2</v>
      </c>
    </row>
    <row r="25" spans="2:31" x14ac:dyDescent="0.25">
      <c r="B25" s="117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12">
        <v>42227</v>
      </c>
      <c r="X25" s="15">
        <v>18.63</v>
      </c>
      <c r="Y25" s="15">
        <v>18.63</v>
      </c>
      <c r="Z25" s="15">
        <v>17.68</v>
      </c>
      <c r="AA25" s="15">
        <v>17.88</v>
      </c>
      <c r="AB25" s="150">
        <v>22959200</v>
      </c>
      <c r="AC25" s="15">
        <v>17.88</v>
      </c>
      <c r="AD25">
        <f t="shared" si="2"/>
        <v>0.94999999999999929</v>
      </c>
      <c r="AE25" s="217">
        <f t="shared" si="3"/>
        <v>-4.9946865037194588E-2</v>
      </c>
    </row>
    <row r="26" spans="2:31" x14ac:dyDescent="0.25">
      <c r="B26" s="123">
        <v>42235</v>
      </c>
      <c r="C26" s="124">
        <v>100</v>
      </c>
      <c r="D26" s="125">
        <v>17.350000000000001</v>
      </c>
      <c r="E26" s="125"/>
      <c r="F26" s="125">
        <f t="shared" si="4"/>
        <v>1735.0000000000002</v>
      </c>
      <c r="O26" s="2"/>
      <c r="P26" s="2"/>
      <c r="Q26" s="2"/>
      <c r="W26" s="212">
        <v>42226</v>
      </c>
      <c r="X26" s="15">
        <v>18.579999999999998</v>
      </c>
      <c r="Y26" s="15">
        <v>18.96</v>
      </c>
      <c r="Z26" s="15">
        <v>18.32</v>
      </c>
      <c r="AA26" s="15">
        <v>18.82</v>
      </c>
      <c r="AB26" s="150">
        <v>25232400</v>
      </c>
      <c r="AC26" s="15">
        <v>18.82</v>
      </c>
      <c r="AD26">
        <f t="shared" si="2"/>
        <v>0.64000000000000057</v>
      </c>
      <c r="AE26" s="217">
        <f t="shared" si="3"/>
        <v>2.0607375271149531E-2</v>
      </c>
    </row>
    <row r="27" spans="2:31" x14ac:dyDescent="0.25">
      <c r="B27" s="115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12">
        <v>42223</v>
      </c>
      <c r="X27" s="15">
        <v>18.45</v>
      </c>
      <c r="Y27" s="15">
        <v>18.53</v>
      </c>
      <c r="Z27" s="15">
        <v>18</v>
      </c>
      <c r="AA27" s="15">
        <v>18.440000000000001</v>
      </c>
      <c r="AB27" s="150">
        <v>23718300</v>
      </c>
      <c r="AC27" s="15">
        <v>18.440000000000001</v>
      </c>
      <c r="AD27">
        <f t="shared" si="2"/>
        <v>0.53000000000000114</v>
      </c>
      <c r="AE27" s="217">
        <f t="shared" si="3"/>
        <v>-1.4957264957264793E-2</v>
      </c>
    </row>
    <row r="28" spans="2:31" x14ac:dyDescent="0.25">
      <c r="B28" s="115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12">
        <v>42222</v>
      </c>
      <c r="X28" s="15">
        <v>18.93</v>
      </c>
      <c r="Y28" s="15">
        <v>18.96</v>
      </c>
      <c r="Z28" s="15">
        <v>18.45</v>
      </c>
      <c r="AA28" s="15">
        <v>18.72</v>
      </c>
      <c r="AB28" s="150">
        <v>29928600</v>
      </c>
      <c r="AC28" s="15">
        <v>18.72</v>
      </c>
      <c r="AD28">
        <f t="shared" si="2"/>
        <v>0.51000000000000156</v>
      </c>
      <c r="AE28" s="217">
        <f t="shared" si="3"/>
        <v>-1.0047593865679549E-2</v>
      </c>
    </row>
    <row r="29" spans="2:31" x14ac:dyDescent="0.25">
      <c r="B29" s="115">
        <v>42235</v>
      </c>
      <c r="C29" s="7">
        <v>100</v>
      </c>
      <c r="D29" s="63">
        <v>17</v>
      </c>
      <c r="E29" s="63"/>
      <c r="F29" s="63">
        <f t="shared" si="4"/>
        <v>1700</v>
      </c>
      <c r="W29" s="212">
        <v>42221</v>
      </c>
      <c r="X29" s="15">
        <v>19.18</v>
      </c>
      <c r="Y29" s="15">
        <v>19.47</v>
      </c>
      <c r="Z29" s="15">
        <v>18.88</v>
      </c>
      <c r="AA29" s="15">
        <v>18.91</v>
      </c>
      <c r="AB29" s="150">
        <v>23370800</v>
      </c>
      <c r="AC29" s="15">
        <v>18.91</v>
      </c>
      <c r="AD29">
        <f t="shared" si="2"/>
        <v>0.58999999999999986</v>
      </c>
      <c r="AE29" s="217">
        <f t="shared" si="3"/>
        <v>-5.2603892688060094E-3</v>
      </c>
    </row>
    <row r="30" spans="2:31" x14ac:dyDescent="0.25">
      <c r="B30" s="115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12">
        <v>42220</v>
      </c>
      <c r="X30" s="15">
        <v>19.170000000000002</v>
      </c>
      <c r="Y30" s="15">
        <v>19.190000000000001</v>
      </c>
      <c r="Z30" s="15">
        <v>18.600000000000001</v>
      </c>
      <c r="AA30" s="15">
        <v>19.010000000000002</v>
      </c>
      <c r="AB30" s="150">
        <v>19934500</v>
      </c>
      <c r="AC30" s="15">
        <v>19.010000000000002</v>
      </c>
      <c r="AD30">
        <f t="shared" si="2"/>
        <v>0.58999999999999986</v>
      </c>
      <c r="AE30" s="217">
        <f t="shared" si="3"/>
        <v>5.2631578947370805E-4</v>
      </c>
    </row>
    <row r="31" spans="2:31" x14ac:dyDescent="0.25">
      <c r="B31" s="115">
        <v>42236</v>
      </c>
      <c r="C31" s="7">
        <v>200</v>
      </c>
      <c r="D31" s="63">
        <v>16.21</v>
      </c>
      <c r="E31" s="63"/>
      <c r="F31" s="63">
        <f t="shared" ref="F31:F37" si="5">C31*D31</f>
        <v>3242</v>
      </c>
      <c r="W31" s="212">
        <v>42219</v>
      </c>
      <c r="X31" s="15">
        <v>18.61</v>
      </c>
      <c r="Y31" s="15">
        <v>19.39</v>
      </c>
      <c r="Z31" s="15">
        <v>18.59</v>
      </c>
      <c r="AA31" s="15">
        <v>19</v>
      </c>
      <c r="AB31" s="150">
        <v>32958300</v>
      </c>
      <c r="AC31" s="15">
        <v>19</v>
      </c>
      <c r="AD31">
        <f t="shared" si="2"/>
        <v>0.80000000000000071</v>
      </c>
      <c r="AE31" s="217">
        <f t="shared" si="3"/>
        <v>2.6472177201512626E-2</v>
      </c>
    </row>
    <row r="32" spans="2:31" x14ac:dyDescent="0.25">
      <c r="B32" s="117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12">
        <v>42216</v>
      </c>
      <c r="X32" s="15">
        <v>20.02</v>
      </c>
      <c r="Y32" s="15">
        <v>20.03</v>
      </c>
      <c r="Z32" s="15">
        <v>18.47</v>
      </c>
      <c r="AA32" s="15">
        <v>18.510000000000002</v>
      </c>
      <c r="AB32" s="150">
        <v>55074900</v>
      </c>
      <c r="AC32" s="15">
        <v>18.510000000000002</v>
      </c>
      <c r="AD32">
        <f t="shared" si="2"/>
        <v>1.5600000000000023</v>
      </c>
      <c r="AE32" s="217">
        <f t="shared" si="3"/>
        <v>-6.9849246231155626E-2</v>
      </c>
    </row>
    <row r="33" spans="1:31" x14ac:dyDescent="0.25">
      <c r="B33" s="123">
        <v>42237</v>
      </c>
      <c r="C33" s="124">
        <v>200</v>
      </c>
      <c r="D33" s="125">
        <v>16.32</v>
      </c>
      <c r="E33" s="125"/>
      <c r="F33" s="125">
        <f t="shared" si="5"/>
        <v>3264</v>
      </c>
      <c r="W33" s="212">
        <v>42215</v>
      </c>
      <c r="X33" s="15">
        <v>19.75</v>
      </c>
      <c r="Y33" s="15">
        <v>20.100000000000001</v>
      </c>
      <c r="Z33" s="15">
        <v>19.46</v>
      </c>
      <c r="AA33" s="15">
        <v>19.899999999999999</v>
      </c>
      <c r="AB33" s="150">
        <v>31248700</v>
      </c>
      <c r="AC33" s="15">
        <v>19.899999999999999</v>
      </c>
      <c r="AD33">
        <f t="shared" si="2"/>
        <v>0.64000000000000057</v>
      </c>
      <c r="AE33" s="217">
        <f t="shared" si="3"/>
        <v>1.5098137896325525E-3</v>
      </c>
    </row>
    <row r="34" spans="1:31" x14ac:dyDescent="0.25">
      <c r="B34" s="123">
        <v>42237</v>
      </c>
      <c r="C34" s="124">
        <v>100</v>
      </c>
      <c r="D34" s="125">
        <v>16.420000000000002</v>
      </c>
      <c r="E34" s="125"/>
      <c r="F34" s="125">
        <f t="shared" si="5"/>
        <v>1642.0000000000002</v>
      </c>
      <c r="W34" s="212">
        <v>42214</v>
      </c>
      <c r="X34" s="15">
        <v>19.98</v>
      </c>
      <c r="Y34" s="15">
        <v>20.57</v>
      </c>
      <c r="Z34" s="15">
        <v>19.670000000000002</v>
      </c>
      <c r="AA34" s="15">
        <v>19.87</v>
      </c>
      <c r="AB34" s="150">
        <v>41557900</v>
      </c>
      <c r="AC34" s="15">
        <v>19.87</v>
      </c>
      <c r="AD34">
        <f t="shared" si="2"/>
        <v>0.89999999999999858</v>
      </c>
      <c r="AE34" s="217">
        <f t="shared" si="3"/>
        <v>6.0759493670885512E-3</v>
      </c>
    </row>
    <row r="35" spans="1:31" x14ac:dyDescent="0.25">
      <c r="B35" s="123">
        <v>42240</v>
      </c>
      <c r="C35" s="124">
        <v>200</v>
      </c>
      <c r="D35" s="125">
        <v>16.27</v>
      </c>
      <c r="E35" s="125"/>
      <c r="F35" s="125">
        <f t="shared" si="5"/>
        <v>3254</v>
      </c>
      <c r="W35" s="212">
        <v>42213</v>
      </c>
      <c r="X35" s="15">
        <v>18.350000000000001</v>
      </c>
      <c r="Y35" s="15">
        <v>20.079999999999998</v>
      </c>
      <c r="Z35" s="15">
        <v>18.2</v>
      </c>
      <c r="AA35" s="15">
        <v>19.75</v>
      </c>
      <c r="AB35" s="150">
        <v>51809500</v>
      </c>
      <c r="AC35" s="15">
        <v>19.75</v>
      </c>
      <c r="AD35">
        <f t="shared" si="2"/>
        <v>1.879999999999999</v>
      </c>
      <c r="AE35" s="217">
        <f t="shared" si="3"/>
        <v>8.9955849889624684E-2</v>
      </c>
    </row>
    <row r="36" spans="1:31" x14ac:dyDescent="0.25">
      <c r="B36" s="117">
        <v>42240</v>
      </c>
      <c r="C36" s="4">
        <v>200</v>
      </c>
      <c r="D36" s="3">
        <v>16.2</v>
      </c>
      <c r="E36" s="3"/>
      <c r="F36" s="3">
        <f t="shared" si="5"/>
        <v>3240</v>
      </c>
      <c r="W36" s="212">
        <v>42212</v>
      </c>
      <c r="X36" s="15">
        <v>18.100000000000001</v>
      </c>
      <c r="Y36" s="15">
        <v>18.670000000000002</v>
      </c>
      <c r="Z36" s="15">
        <v>17.57</v>
      </c>
      <c r="AA36" s="15">
        <v>18.12</v>
      </c>
      <c r="AB36" s="150">
        <v>27584100</v>
      </c>
      <c r="AC36" s="15">
        <v>18.12</v>
      </c>
      <c r="AD36">
        <f t="shared" si="2"/>
        <v>1.1000000000000014</v>
      </c>
      <c r="AE36" s="217">
        <f t="shared" si="3"/>
        <v>-1.199563794983638E-2</v>
      </c>
    </row>
    <row r="37" spans="1:31" x14ac:dyDescent="0.25">
      <c r="B37" s="117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12">
        <v>42209</v>
      </c>
      <c r="X37" s="15">
        <v>18.600000000000001</v>
      </c>
      <c r="Y37" s="15">
        <v>18.7</v>
      </c>
      <c r="Z37" s="15">
        <v>18.07</v>
      </c>
      <c r="AA37" s="15">
        <v>18.34</v>
      </c>
      <c r="AB37" s="150">
        <v>21567400</v>
      </c>
      <c r="AC37" s="15">
        <v>18.34</v>
      </c>
      <c r="AD37">
        <f t="shared" si="2"/>
        <v>0.62999999999999901</v>
      </c>
      <c r="AE37" s="217">
        <f t="shared" si="3"/>
        <v>-1.9251336898395643E-2</v>
      </c>
    </row>
    <row r="38" spans="1:31" x14ac:dyDescent="0.25">
      <c r="A38" s="29" t="s">
        <v>87</v>
      </c>
      <c r="B38" s="18"/>
      <c r="C38" s="18">
        <f>SUM(C2:C37)</f>
        <v>4965</v>
      </c>
      <c r="D38" s="18"/>
      <c r="E38" s="18"/>
      <c r="F38" s="18">
        <f>SUM(F2:F37)</f>
        <v>90074.85</v>
      </c>
      <c r="G38" s="18"/>
      <c r="H38" s="18">
        <f>SUM(H2:H13)</f>
        <v>1945</v>
      </c>
      <c r="I38" s="19"/>
      <c r="J38" s="19"/>
      <c r="K38" s="19">
        <f>SUM(K2:K13)</f>
        <v>34675.039999999994</v>
      </c>
      <c r="L38" s="18"/>
      <c r="M38" s="18"/>
      <c r="W38" s="212">
        <v>42208</v>
      </c>
      <c r="X38" s="15">
        <v>18.329999999999998</v>
      </c>
      <c r="Y38" s="15">
        <v>18.93</v>
      </c>
      <c r="Z38" s="15">
        <v>18.3</v>
      </c>
      <c r="AA38" s="15">
        <v>18.7</v>
      </c>
      <c r="AB38" s="150">
        <v>32805200</v>
      </c>
      <c r="AC38" s="15">
        <v>18.7</v>
      </c>
      <c r="AD38">
        <f t="shared" si="2"/>
        <v>0.62999999999999901</v>
      </c>
      <c r="AE38" s="217">
        <f t="shared" si="3"/>
        <v>3.8888888888888751E-2</v>
      </c>
    </row>
    <row r="39" spans="1:31" x14ac:dyDescent="0.25">
      <c r="W39" s="212">
        <v>42207</v>
      </c>
      <c r="X39" s="15">
        <v>18.53</v>
      </c>
      <c r="Y39" s="15">
        <v>18.63</v>
      </c>
      <c r="Z39" s="15">
        <v>17.850000000000001</v>
      </c>
      <c r="AA39" s="15">
        <v>18</v>
      </c>
      <c r="AB39" s="150">
        <v>43635100</v>
      </c>
      <c r="AC39" s="15">
        <v>18</v>
      </c>
      <c r="AD39">
        <f t="shared" si="2"/>
        <v>0.77999999999999758</v>
      </c>
      <c r="AE39" s="217">
        <f t="shared" si="3"/>
        <v>-4.6610169491525411E-2</v>
      </c>
    </row>
    <row r="40" spans="1:31" x14ac:dyDescent="0.25">
      <c r="W40" s="212">
        <v>42206</v>
      </c>
      <c r="X40" s="15">
        <v>18.84</v>
      </c>
      <c r="Y40" s="15">
        <v>19.11</v>
      </c>
      <c r="Z40" s="15">
        <v>18.510000000000002</v>
      </c>
      <c r="AA40" s="15">
        <v>18.88</v>
      </c>
      <c r="AB40" s="150">
        <v>29340300</v>
      </c>
      <c r="AC40" s="15">
        <v>18.88</v>
      </c>
      <c r="AD40">
        <f t="shared" si="2"/>
        <v>0.59999999999999787</v>
      </c>
      <c r="AE40" s="217">
        <f t="shared" si="3"/>
        <v>-5.2938062466922897E-4</v>
      </c>
    </row>
    <row r="41" spans="1:31" x14ac:dyDescent="0.25">
      <c r="W41" s="212">
        <v>42205</v>
      </c>
      <c r="X41" s="15">
        <v>20.079999999999998</v>
      </c>
      <c r="Y41" s="15">
        <v>20.079999999999998</v>
      </c>
      <c r="Z41" s="15">
        <v>18.77</v>
      </c>
      <c r="AA41" s="15">
        <v>18.89</v>
      </c>
      <c r="AB41" s="150">
        <v>41989300</v>
      </c>
      <c r="AC41" s="15">
        <v>18.89</v>
      </c>
      <c r="AD41">
        <f t="shared" si="2"/>
        <v>1.3099999999999987</v>
      </c>
      <c r="AE41" s="217">
        <f t="shared" si="3"/>
        <v>-6.1133200795228659E-2</v>
      </c>
    </row>
    <row r="42" spans="1:31" x14ac:dyDescent="0.25">
      <c r="W42" s="212">
        <v>42202</v>
      </c>
      <c r="X42" s="15">
        <v>19.53</v>
      </c>
      <c r="Y42" s="15">
        <v>20.239999999999998</v>
      </c>
      <c r="Z42" s="15">
        <v>19.37</v>
      </c>
      <c r="AA42" s="15">
        <v>20.12</v>
      </c>
      <c r="AB42" s="150">
        <v>34081300</v>
      </c>
      <c r="AC42" s="15">
        <v>20.12</v>
      </c>
      <c r="AD42">
        <f t="shared" si="2"/>
        <v>0.86999999999999744</v>
      </c>
      <c r="AE42" s="217">
        <f t="shared" si="3"/>
        <v>2.6007139214686559E-2</v>
      </c>
    </row>
    <row r="43" spans="1:31" x14ac:dyDescent="0.25">
      <c r="B43" s="117"/>
      <c r="C43" s="4"/>
      <c r="D43" s="3"/>
      <c r="E43" s="3"/>
      <c r="F43" s="3"/>
      <c r="W43" s="212">
        <v>42201</v>
      </c>
      <c r="X43" s="15">
        <v>19.25</v>
      </c>
      <c r="Y43" s="15">
        <v>19.739999999999998</v>
      </c>
      <c r="Z43" s="15">
        <v>19.09</v>
      </c>
      <c r="AA43" s="15">
        <v>19.61</v>
      </c>
      <c r="AB43" s="150">
        <v>34717200</v>
      </c>
      <c r="AC43" s="15">
        <v>19.61</v>
      </c>
      <c r="AD43">
        <f t="shared" si="2"/>
        <v>0.64999999999999858</v>
      </c>
      <c r="AE43" s="217">
        <f t="shared" si="3"/>
        <v>3.8115404976177825E-2</v>
      </c>
    </row>
    <row r="44" spans="1:31" ht="20.25" thickBot="1" x14ac:dyDescent="0.35">
      <c r="B44" s="117"/>
      <c r="C44" s="4"/>
      <c r="D44" s="3"/>
      <c r="E44" s="3"/>
      <c r="F44" s="3"/>
      <c r="O44" s="257" t="s">
        <v>83</v>
      </c>
      <c r="P44" s="257"/>
      <c r="T44" s="146" t="s">
        <v>155</v>
      </c>
      <c r="W44" s="212">
        <v>42200</v>
      </c>
      <c r="X44" s="15">
        <v>19.489999999999998</v>
      </c>
      <c r="Y44" s="15">
        <v>19.649999999999999</v>
      </c>
      <c r="Z44" s="15">
        <v>18.77</v>
      </c>
      <c r="AA44" s="15">
        <v>18.89</v>
      </c>
      <c r="AB44" s="150">
        <v>41983200</v>
      </c>
      <c r="AC44" s="15">
        <v>18.89</v>
      </c>
      <c r="AD44">
        <f t="shared" si="2"/>
        <v>0.87999999999999901</v>
      </c>
      <c r="AE44" s="217">
        <f t="shared" si="3"/>
        <v>-3.6715961244263129E-2</v>
      </c>
    </row>
    <row r="45" spans="1:31" ht="15.75" thickTop="1" x14ac:dyDescent="0.25">
      <c r="O45" s="138">
        <v>1.1000000000000001</v>
      </c>
      <c r="P45" s="138">
        <f>O45*$Q$4</f>
        <v>18.172000000000001</v>
      </c>
      <c r="T45" s="207" t="s">
        <v>137</v>
      </c>
      <c r="U45" s="208">
        <v>17.2</v>
      </c>
      <c r="W45" s="212">
        <v>42199</v>
      </c>
      <c r="X45" s="15">
        <v>19.760000000000002</v>
      </c>
      <c r="Y45" s="15">
        <v>19.84</v>
      </c>
      <c r="Z45" s="15">
        <v>19</v>
      </c>
      <c r="AA45" s="15">
        <v>19.61</v>
      </c>
      <c r="AB45" s="150">
        <v>103878600</v>
      </c>
      <c r="AC45" s="15">
        <v>19.61</v>
      </c>
      <c r="AD45">
        <f t="shared" si="2"/>
        <v>0.83999999999999986</v>
      </c>
      <c r="AE45" s="217">
        <f t="shared" si="3"/>
        <v>0.11357183418512218</v>
      </c>
    </row>
    <row r="46" spans="1:31" x14ac:dyDescent="0.25">
      <c r="O46" s="138">
        <v>1.0900000000000001</v>
      </c>
      <c r="P46" s="138">
        <f t="shared" ref="P46:P65" si="6">O46*$Q$4</f>
        <v>18.006800000000002</v>
      </c>
      <c r="T46" s="148" t="s">
        <v>138</v>
      </c>
      <c r="U46" s="209">
        <v>17.02</v>
      </c>
      <c r="W46" s="212">
        <v>42198</v>
      </c>
      <c r="X46" s="15">
        <v>17.829999999999998</v>
      </c>
      <c r="Y46" s="15">
        <v>17.850000000000001</v>
      </c>
      <c r="Z46" s="15">
        <v>17.39</v>
      </c>
      <c r="AA46" s="15">
        <v>17.61</v>
      </c>
      <c r="AB46" s="150">
        <v>35788100</v>
      </c>
      <c r="AC46" s="15">
        <v>17.61</v>
      </c>
      <c r="AD46">
        <f t="shared" si="2"/>
        <v>0.46000000000000085</v>
      </c>
      <c r="AE46" s="217">
        <f t="shared" si="3"/>
        <v>2.2766078542970636E-3</v>
      </c>
    </row>
    <row r="47" spans="1:31" x14ac:dyDescent="0.25">
      <c r="O47" s="138">
        <v>1.08</v>
      </c>
      <c r="P47" s="138">
        <f t="shared" si="6"/>
        <v>17.8416</v>
      </c>
      <c r="T47" s="148" t="s">
        <v>139</v>
      </c>
      <c r="U47" s="209" t="s">
        <v>209</v>
      </c>
      <c r="W47" s="212">
        <v>42195</v>
      </c>
      <c r="X47" s="15">
        <v>17.329999999999998</v>
      </c>
      <c r="Y47" s="15">
        <v>17.649999999999999</v>
      </c>
      <c r="Z47" s="15">
        <v>17.3</v>
      </c>
      <c r="AA47" s="15">
        <v>17.57</v>
      </c>
      <c r="AB47" s="150">
        <v>24282900</v>
      </c>
      <c r="AC47" s="15">
        <v>17.57</v>
      </c>
      <c r="AD47">
        <f t="shared" si="2"/>
        <v>0.34999999999999787</v>
      </c>
      <c r="AE47" s="217">
        <f t="shared" si="3"/>
        <v>2.4489795918367419E-2</v>
      </c>
    </row>
    <row r="48" spans="1:31" x14ac:dyDescent="0.25">
      <c r="O48" s="138">
        <v>1.07</v>
      </c>
      <c r="P48" s="138">
        <f t="shared" si="6"/>
        <v>17.676400000000001</v>
      </c>
      <c r="T48" s="148" t="s">
        <v>140</v>
      </c>
      <c r="U48" s="209" t="s">
        <v>210</v>
      </c>
      <c r="W48" s="212">
        <v>42194</v>
      </c>
      <c r="X48" s="15">
        <v>17.87</v>
      </c>
      <c r="Y48" s="15">
        <v>18.010000000000002</v>
      </c>
      <c r="Z48" s="15">
        <v>17.14</v>
      </c>
      <c r="AA48" s="15">
        <v>17.149999999999999</v>
      </c>
      <c r="AB48" s="150">
        <v>47087100</v>
      </c>
      <c r="AC48" s="15">
        <v>17.149999999999999</v>
      </c>
      <c r="AD48">
        <f t="shared" si="2"/>
        <v>0.87000000000000099</v>
      </c>
      <c r="AE48" s="217">
        <f t="shared" si="3"/>
        <v>-2.7226318774815628E-2</v>
      </c>
    </row>
    <row r="49" spans="15:31" x14ac:dyDescent="0.25">
      <c r="O49" s="138">
        <v>1.06</v>
      </c>
      <c r="P49" s="138">
        <f t="shared" si="6"/>
        <v>17.511199999999999</v>
      </c>
      <c r="T49" s="148" t="s">
        <v>141</v>
      </c>
      <c r="U49" s="209">
        <v>26.82</v>
      </c>
      <c r="W49" s="212">
        <v>42193</v>
      </c>
      <c r="X49" s="15">
        <v>17.96</v>
      </c>
      <c r="Y49" s="15">
        <v>17.98</v>
      </c>
      <c r="Z49" s="15">
        <v>17.489999999999998</v>
      </c>
      <c r="AA49" s="15">
        <v>17.63</v>
      </c>
      <c r="AB49" s="150">
        <v>30898900</v>
      </c>
      <c r="AC49" s="15">
        <v>17.63</v>
      </c>
      <c r="AD49">
        <f t="shared" si="2"/>
        <v>0.49000000000000199</v>
      </c>
      <c r="AE49" s="217">
        <f t="shared" si="3"/>
        <v>-3.1318681318681318E-2</v>
      </c>
    </row>
    <row r="50" spans="15:31" x14ac:dyDescent="0.25">
      <c r="O50" s="138">
        <v>1.05</v>
      </c>
      <c r="P50" s="138">
        <f t="shared" si="6"/>
        <v>17.346</v>
      </c>
      <c r="T50" s="148" t="s">
        <v>142</v>
      </c>
      <c r="U50" s="209">
        <v>1.95336</v>
      </c>
      <c r="W50" s="212">
        <v>42192</v>
      </c>
      <c r="X50" s="15">
        <v>18.13</v>
      </c>
      <c r="Y50" s="15">
        <v>18.36</v>
      </c>
      <c r="Z50" s="15">
        <v>17.37</v>
      </c>
      <c r="AA50" s="15">
        <v>18.2</v>
      </c>
      <c r="AB50" s="150">
        <v>46293200</v>
      </c>
      <c r="AC50" s="15">
        <v>18.2</v>
      </c>
      <c r="AD50">
        <f t="shared" si="2"/>
        <v>0.98999999999999844</v>
      </c>
      <c r="AE50" s="217">
        <f t="shared" si="3"/>
        <v>-6.5502183406114245E-3</v>
      </c>
    </row>
    <row r="51" spans="15:31" x14ac:dyDescent="0.25">
      <c r="O51" s="138">
        <v>1.04</v>
      </c>
      <c r="P51" s="138">
        <f t="shared" si="6"/>
        <v>17.180800000000001</v>
      </c>
      <c r="T51" s="148" t="s">
        <v>168</v>
      </c>
      <c r="U51" s="209" t="s">
        <v>211</v>
      </c>
      <c r="W51" s="212">
        <v>42191</v>
      </c>
      <c r="X51" s="15">
        <v>18.84</v>
      </c>
      <c r="Y51" s="15">
        <v>18.98</v>
      </c>
      <c r="Z51" s="15">
        <v>18.23</v>
      </c>
      <c r="AA51" s="15">
        <v>18.32</v>
      </c>
      <c r="AB51" s="150">
        <v>37875800</v>
      </c>
      <c r="AC51" s="15">
        <v>18.32</v>
      </c>
      <c r="AD51">
        <f t="shared" si="2"/>
        <v>0.75</v>
      </c>
      <c r="AE51" s="217">
        <f t="shared" si="3"/>
        <v>-3.9328788673308912E-2</v>
      </c>
    </row>
    <row r="52" spans="15:31" x14ac:dyDescent="0.25">
      <c r="O52" s="138">
        <v>1.03</v>
      </c>
      <c r="P52" s="138">
        <f t="shared" si="6"/>
        <v>17.015599999999999</v>
      </c>
      <c r="T52" s="148"/>
      <c r="U52" s="209"/>
      <c r="W52" s="212">
        <v>42187</v>
      </c>
      <c r="X52" s="15">
        <v>18.829999999999998</v>
      </c>
      <c r="Y52" s="15">
        <v>19.38</v>
      </c>
      <c r="Z52" s="15">
        <v>18.809999999999999</v>
      </c>
      <c r="AA52" s="15">
        <v>19.07</v>
      </c>
      <c r="AB52" s="150">
        <v>26178100</v>
      </c>
      <c r="AC52" s="15">
        <v>19.07</v>
      </c>
      <c r="AD52">
        <f t="shared" si="2"/>
        <v>0.57000000000000028</v>
      </c>
      <c r="AE52" s="217">
        <f t="shared" si="3"/>
        <v>1.544195953141636E-2</v>
      </c>
    </row>
    <row r="53" spans="15:31" x14ac:dyDescent="0.25">
      <c r="O53" s="138">
        <v>1.02</v>
      </c>
      <c r="P53" s="138">
        <f t="shared" si="6"/>
        <v>16.8504</v>
      </c>
      <c r="T53" s="148" t="s">
        <v>144</v>
      </c>
      <c r="U53" s="209" t="s">
        <v>212</v>
      </c>
      <c r="W53" s="212">
        <v>42186</v>
      </c>
      <c r="X53" s="15">
        <v>19.05</v>
      </c>
      <c r="Y53" s="15">
        <v>19.100000000000001</v>
      </c>
      <c r="Z53" s="15">
        <v>18.63</v>
      </c>
      <c r="AA53" s="15">
        <v>18.78</v>
      </c>
      <c r="AB53" s="150">
        <v>25027100</v>
      </c>
      <c r="AC53" s="15">
        <v>18.78</v>
      </c>
      <c r="AD53">
        <f t="shared" si="2"/>
        <v>0.47000000000000242</v>
      </c>
      <c r="AE53" s="217">
        <f t="shared" si="3"/>
        <v>-3.1847133757960666E-3</v>
      </c>
    </row>
    <row r="54" spans="15:31" x14ac:dyDescent="0.25">
      <c r="O54" s="138">
        <v>1.01</v>
      </c>
      <c r="P54" s="138">
        <f t="shared" si="6"/>
        <v>16.685199999999998</v>
      </c>
      <c r="T54" s="148" t="s">
        <v>145</v>
      </c>
      <c r="U54" s="209" t="s">
        <v>213</v>
      </c>
      <c r="W54" s="212">
        <v>42185</v>
      </c>
      <c r="X54" s="15">
        <v>18.89</v>
      </c>
      <c r="Y54" s="15">
        <v>19.100000000000001</v>
      </c>
      <c r="Z54" s="15">
        <v>18.55</v>
      </c>
      <c r="AA54" s="15">
        <v>18.84</v>
      </c>
      <c r="AB54" s="150">
        <v>34683900</v>
      </c>
      <c r="AC54" s="15">
        <v>18.84</v>
      </c>
      <c r="AD54">
        <f t="shared" si="2"/>
        <v>0.55000000000000071</v>
      </c>
      <c r="AE54" s="217">
        <f t="shared" si="3"/>
        <v>5.8729311265348638E-3</v>
      </c>
    </row>
    <row r="55" spans="15:31" x14ac:dyDescent="0.25">
      <c r="O55" s="138">
        <v>1</v>
      </c>
      <c r="P55" s="138">
        <f t="shared" si="6"/>
        <v>16.52</v>
      </c>
      <c r="T55" s="148" t="s">
        <v>146</v>
      </c>
      <c r="U55" s="210">
        <v>22107586</v>
      </c>
      <c r="W55" s="212">
        <v>42184</v>
      </c>
      <c r="X55" s="15">
        <v>19.34</v>
      </c>
      <c r="Y55" s="15">
        <v>19.600000000000001</v>
      </c>
      <c r="Z55" s="15">
        <v>18.600000000000001</v>
      </c>
      <c r="AA55" s="15">
        <v>18.73</v>
      </c>
      <c r="AB55" s="150">
        <v>49126100</v>
      </c>
      <c r="AC55" s="15">
        <v>18.73</v>
      </c>
      <c r="AD55">
        <f t="shared" si="2"/>
        <v>1</v>
      </c>
      <c r="AE55" s="217">
        <f t="shared" si="3"/>
        <v>-4.7304170905391629E-2</v>
      </c>
    </row>
    <row r="56" spans="15:31" x14ac:dyDescent="0.25">
      <c r="O56" s="138">
        <v>0.99</v>
      </c>
      <c r="P56" s="138">
        <f t="shared" si="6"/>
        <v>16.354800000000001</v>
      </c>
      <c r="T56" s="148" t="s">
        <v>151</v>
      </c>
      <c r="U56" s="210">
        <v>35306200</v>
      </c>
      <c r="W56" s="212">
        <v>42181</v>
      </c>
      <c r="X56" s="15">
        <v>20.27</v>
      </c>
      <c r="Y56" s="15">
        <v>20.6</v>
      </c>
      <c r="Z56" s="15">
        <v>19.43</v>
      </c>
      <c r="AA56" s="15">
        <v>19.66</v>
      </c>
      <c r="AB56" s="150">
        <v>149010300</v>
      </c>
      <c r="AC56" s="15">
        <v>19.66</v>
      </c>
      <c r="AD56">
        <f t="shared" si="2"/>
        <v>1.1700000000000017</v>
      </c>
      <c r="AE56" s="217">
        <f t="shared" si="3"/>
        <v>-0.18151540383014153</v>
      </c>
    </row>
    <row r="57" spans="15:31" x14ac:dyDescent="0.25">
      <c r="O57" s="138">
        <v>0.98</v>
      </c>
      <c r="P57" s="138">
        <f t="shared" si="6"/>
        <v>16.189599999999999</v>
      </c>
      <c r="T57" s="148" t="s">
        <v>147</v>
      </c>
      <c r="U57" s="209" t="s">
        <v>214</v>
      </c>
      <c r="W57" s="212">
        <v>42180</v>
      </c>
      <c r="X57" s="15">
        <v>24.13</v>
      </c>
      <c r="Y57" s="15">
        <v>24.24</v>
      </c>
      <c r="Z57" s="15">
        <v>23.66</v>
      </c>
      <c r="AA57" s="15">
        <v>24.02</v>
      </c>
      <c r="AB57" s="150">
        <v>38347800</v>
      </c>
      <c r="AC57" s="15">
        <v>24.02</v>
      </c>
      <c r="AD57">
        <f t="shared" si="2"/>
        <v>0.57999999999999829</v>
      </c>
      <c r="AE57" s="217">
        <f t="shared" si="3"/>
        <v>-1.6625103906898753E-3</v>
      </c>
    </row>
    <row r="58" spans="15:31" x14ac:dyDescent="0.25">
      <c r="O58" s="138">
        <v>0.97</v>
      </c>
      <c r="P58" s="138">
        <f t="shared" si="6"/>
        <v>16.0244</v>
      </c>
      <c r="T58" s="148" t="s">
        <v>152</v>
      </c>
      <c r="U58" s="209">
        <v>5.59</v>
      </c>
      <c r="W58" s="212">
        <v>42179</v>
      </c>
      <c r="X58" s="15">
        <v>24.44</v>
      </c>
      <c r="Y58" s="15">
        <v>24.49</v>
      </c>
      <c r="Z58" s="15">
        <v>24</v>
      </c>
      <c r="AA58" s="15">
        <v>24.06</v>
      </c>
      <c r="AB58" s="150">
        <v>21243700</v>
      </c>
      <c r="AC58" s="15">
        <v>24.06</v>
      </c>
      <c r="AD58">
        <f t="shared" si="2"/>
        <v>0.48999999999999844</v>
      </c>
      <c r="AE58" s="217">
        <f t="shared" si="3"/>
        <v>-1.7558187015108251E-2</v>
      </c>
    </row>
    <row r="59" spans="15:31" x14ac:dyDescent="0.25">
      <c r="O59" s="138">
        <v>0.96</v>
      </c>
      <c r="P59" s="138">
        <f t="shared" si="6"/>
        <v>15.8592</v>
      </c>
      <c r="T59" s="148" t="s">
        <v>153</v>
      </c>
      <c r="U59" s="209">
        <v>3</v>
      </c>
      <c r="W59" s="212">
        <v>42178</v>
      </c>
      <c r="X59" s="15">
        <v>24.63</v>
      </c>
      <c r="Y59" s="15">
        <v>24.86</v>
      </c>
      <c r="Z59" s="15">
        <v>24.38</v>
      </c>
      <c r="AA59" s="15">
        <v>24.49</v>
      </c>
      <c r="AB59" s="150">
        <v>16168900</v>
      </c>
      <c r="AC59" s="15">
        <v>24.49</v>
      </c>
      <c r="AD59">
        <f t="shared" si="2"/>
        <v>0.48000000000000043</v>
      </c>
      <c r="AE59" s="217">
        <f t="shared" si="3"/>
        <v>-5.6841250507511099E-3</v>
      </c>
    </row>
    <row r="60" spans="15:31" x14ac:dyDescent="0.25">
      <c r="O60" s="138">
        <v>0.95</v>
      </c>
      <c r="P60" s="138">
        <f t="shared" si="6"/>
        <v>15.693999999999999</v>
      </c>
      <c r="T60" s="148" t="s">
        <v>148</v>
      </c>
      <c r="U60" s="209" t="s">
        <v>171</v>
      </c>
      <c r="W60" s="212">
        <v>42177</v>
      </c>
      <c r="X60" s="15">
        <v>24.14</v>
      </c>
      <c r="Y60" s="15">
        <v>24.71</v>
      </c>
      <c r="Z60" s="15">
        <v>24</v>
      </c>
      <c r="AA60" s="15">
        <v>24.63</v>
      </c>
      <c r="AB60" s="150">
        <v>26231200</v>
      </c>
      <c r="AC60" s="15">
        <v>24.63</v>
      </c>
      <c r="AD60">
        <f t="shared" si="2"/>
        <v>0.71000000000000085</v>
      </c>
      <c r="AE60" s="217">
        <f t="shared" si="3"/>
        <v>6.538618716796174E-3</v>
      </c>
    </row>
    <row r="61" spans="15:31" x14ac:dyDescent="0.25">
      <c r="O61" s="138">
        <v>0.94</v>
      </c>
      <c r="P61" s="138">
        <f t="shared" si="6"/>
        <v>15.528799999999999</v>
      </c>
      <c r="W61" s="212">
        <v>42174</v>
      </c>
      <c r="X61" s="15">
        <v>24.8</v>
      </c>
      <c r="Y61" s="15">
        <v>24.97</v>
      </c>
      <c r="Z61" s="15">
        <v>24.46</v>
      </c>
      <c r="AA61" s="15">
        <v>24.47</v>
      </c>
      <c r="AB61" s="150">
        <v>25589300</v>
      </c>
      <c r="AC61" s="15">
        <v>24.47</v>
      </c>
      <c r="AD61">
        <f t="shared" si="2"/>
        <v>0.50999999999999801</v>
      </c>
      <c r="AE61" s="217">
        <f t="shared" si="3"/>
        <v>0</v>
      </c>
    </row>
    <row r="62" spans="15:31" x14ac:dyDescent="0.25">
      <c r="O62" s="138">
        <v>0.93</v>
      </c>
      <c r="P62" s="138">
        <f t="shared" si="6"/>
        <v>15.3636</v>
      </c>
      <c r="W62" s="212">
        <v>42173</v>
      </c>
      <c r="X62" s="15">
        <v>24.64</v>
      </c>
      <c r="Y62" s="15">
        <v>24.82</v>
      </c>
      <c r="Z62" s="15">
        <v>24.43</v>
      </c>
      <c r="AA62" s="15">
        <v>24.47</v>
      </c>
      <c r="AB62" s="150">
        <v>21570800</v>
      </c>
      <c r="AC62" s="15">
        <v>24.47</v>
      </c>
      <c r="AD62">
        <f t="shared" si="2"/>
        <v>0.39000000000000057</v>
      </c>
      <c r="AE62" s="217">
        <f t="shared" si="3"/>
        <v>-4.0849673202625336E-4</v>
      </c>
    </row>
    <row r="63" spans="15:31" x14ac:dyDescent="0.25">
      <c r="O63" s="138">
        <v>0.92</v>
      </c>
      <c r="P63" s="138">
        <f t="shared" si="6"/>
        <v>15.198399999999999</v>
      </c>
      <c r="W63" s="212">
        <v>42172</v>
      </c>
      <c r="X63" s="15">
        <v>24.3</v>
      </c>
      <c r="Y63" s="15">
        <v>24.68</v>
      </c>
      <c r="Z63" s="15">
        <v>24.23</v>
      </c>
      <c r="AA63" s="15">
        <v>24.48</v>
      </c>
      <c r="AB63" s="150">
        <v>17951700</v>
      </c>
      <c r="AC63" s="15">
        <v>24.48</v>
      </c>
      <c r="AD63">
        <f t="shared" si="2"/>
        <v>0.44999999999999929</v>
      </c>
      <c r="AE63" s="217">
        <f t="shared" si="3"/>
        <v>9.9009900990099098E-3</v>
      </c>
    </row>
    <row r="64" spans="15:31" x14ac:dyDescent="0.25">
      <c r="O64" s="138">
        <v>0.91</v>
      </c>
      <c r="P64" s="138">
        <f t="shared" si="6"/>
        <v>15.033200000000001</v>
      </c>
      <c r="W64" s="212">
        <v>42171</v>
      </c>
      <c r="X64" s="15">
        <v>24.05</v>
      </c>
      <c r="Y64" s="15">
        <v>24.32</v>
      </c>
      <c r="Z64" s="15">
        <v>23.88</v>
      </c>
      <c r="AA64" s="15">
        <v>24.24</v>
      </c>
      <c r="AB64" s="150">
        <v>19173100</v>
      </c>
      <c r="AC64" s="15">
        <v>24.24</v>
      </c>
      <c r="AD64">
        <f t="shared" si="2"/>
        <v>0.44000000000000128</v>
      </c>
      <c r="AE64" s="217">
        <f t="shared" si="3"/>
        <v>0</v>
      </c>
    </row>
    <row r="65" spans="15:31" x14ac:dyDescent="0.25">
      <c r="O65" s="138">
        <v>0.9</v>
      </c>
      <c r="P65" s="138">
        <f t="shared" si="6"/>
        <v>14.868</v>
      </c>
      <c r="W65" s="212">
        <v>42170</v>
      </c>
      <c r="X65" s="15">
        <v>24.22</v>
      </c>
      <c r="Y65" s="15">
        <v>24.25</v>
      </c>
      <c r="Z65" s="15">
        <v>23.7</v>
      </c>
      <c r="AA65" s="15">
        <v>24.24</v>
      </c>
      <c r="AB65" s="150">
        <v>44190200</v>
      </c>
      <c r="AC65" s="15">
        <v>24.24</v>
      </c>
      <c r="AD65">
        <f t="shared" si="2"/>
        <v>0.55000000000000071</v>
      </c>
      <c r="AE65" s="217">
        <f t="shared" si="3"/>
        <v>-3.5415837644249937E-2</v>
      </c>
    </row>
    <row r="66" spans="15:31" x14ac:dyDescent="0.25">
      <c r="W66" s="212">
        <v>42167</v>
      </c>
      <c r="X66" s="15">
        <v>24.89</v>
      </c>
      <c r="Y66" s="15">
        <v>25.38</v>
      </c>
      <c r="Z66" s="15">
        <v>24.71</v>
      </c>
      <c r="AA66" s="15">
        <v>25.13</v>
      </c>
      <c r="AB66" s="150">
        <v>21123900</v>
      </c>
      <c r="AC66" s="15">
        <v>25.13</v>
      </c>
      <c r="AD66">
        <f t="shared" si="2"/>
        <v>0.66999999999999815</v>
      </c>
      <c r="AE66" s="217">
        <f t="shared" si="3"/>
        <v>4.3964828137490475E-3</v>
      </c>
    </row>
    <row r="67" spans="15:31" x14ac:dyDescent="0.25">
      <c r="W67" s="212">
        <v>42166</v>
      </c>
      <c r="X67" s="15">
        <v>25.2</v>
      </c>
      <c r="Y67" s="15">
        <v>25.39</v>
      </c>
      <c r="Z67" s="15">
        <v>24.97</v>
      </c>
      <c r="AA67" s="15">
        <v>25.02</v>
      </c>
      <c r="AB67" s="150">
        <v>25793500</v>
      </c>
      <c r="AC67" s="15">
        <v>25.02</v>
      </c>
      <c r="AD67">
        <f>Y67-Z67</f>
        <v>0.42000000000000171</v>
      </c>
      <c r="AE67" s="217" t="e">
        <f>AC67/AC68-1</f>
        <v>#DIV/0!</v>
      </c>
    </row>
    <row r="68" spans="15:31" x14ac:dyDescent="0.25">
      <c r="W68" s="15" t="s">
        <v>164</v>
      </c>
      <c r="X68" s="15"/>
      <c r="Y68" s="15"/>
      <c r="Z68" s="15"/>
      <c r="AA68" s="15"/>
      <c r="AB68" s="15"/>
      <c r="AC68" s="15"/>
      <c r="AD68">
        <f>Y68-Z68</f>
        <v>0</v>
      </c>
      <c r="AE68" s="217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13"/>
    <col min="18" max="18" width="12" style="51" customWidth="1"/>
    <col min="19" max="19" width="18.5703125" style="141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113</v>
      </c>
      <c r="F1" s="17" t="s">
        <v>60</v>
      </c>
      <c r="G1" s="17" t="s">
        <v>3</v>
      </c>
      <c r="H1" s="120" t="s">
        <v>6</v>
      </c>
      <c r="I1" s="17" t="s">
        <v>7</v>
      </c>
      <c r="J1" s="17" t="s">
        <v>112</v>
      </c>
      <c r="K1" s="17" t="s">
        <v>61</v>
      </c>
      <c r="L1" s="17" t="s">
        <v>82</v>
      </c>
      <c r="M1" s="17" t="s">
        <v>38</v>
      </c>
      <c r="R1" s="50"/>
      <c r="S1" s="139" t="s">
        <v>72</v>
      </c>
      <c r="V1" s="148" t="s">
        <v>156</v>
      </c>
      <c r="W1" s="157" t="s">
        <v>157</v>
      </c>
      <c r="X1" s="157" t="s">
        <v>158</v>
      </c>
      <c r="Y1" s="157" t="s">
        <v>159</v>
      </c>
      <c r="Z1" s="157" t="s">
        <v>160</v>
      </c>
      <c r="AA1" s="148" t="s">
        <v>161</v>
      </c>
      <c r="AB1" s="148" t="s">
        <v>162</v>
      </c>
      <c r="AC1" s="17" t="s">
        <v>234</v>
      </c>
      <c r="AD1" s="17" t="s">
        <v>236</v>
      </c>
    </row>
    <row r="2" spans="1:30" x14ac:dyDescent="0.25">
      <c r="A2" s="6" t="s">
        <v>27</v>
      </c>
      <c r="B2" s="1">
        <v>42164</v>
      </c>
      <c r="C2" s="124">
        <v>30</v>
      </c>
      <c r="D2" s="125">
        <v>32.200000000000003</v>
      </c>
      <c r="E2" s="125"/>
      <c r="F2" s="125">
        <f>C2*D2</f>
        <v>966.00000000000011</v>
      </c>
      <c r="G2" s="194">
        <v>42247</v>
      </c>
      <c r="H2" s="121">
        <v>100</v>
      </c>
      <c r="I2" s="100">
        <v>27.15</v>
      </c>
      <c r="J2" s="100">
        <v>0.05</v>
      </c>
      <c r="K2" s="101">
        <f>H2*I2-J2</f>
        <v>2714.95</v>
      </c>
      <c r="L2" s="1">
        <v>42248</v>
      </c>
      <c r="M2" s="119">
        <v>156</v>
      </c>
      <c r="O2" s="17" t="s">
        <v>57</v>
      </c>
      <c r="Q2">
        <f>C13-H13</f>
        <v>390</v>
      </c>
      <c r="S2" s="169" t="s">
        <v>73</v>
      </c>
      <c r="T2" s="24" t="s">
        <v>71</v>
      </c>
      <c r="U2" s="24"/>
      <c r="V2" s="154">
        <v>42258</v>
      </c>
      <c r="W2" s="158">
        <v>29.08</v>
      </c>
      <c r="X2" s="158">
        <v>29.52</v>
      </c>
      <c r="Y2" s="158">
        <v>29.04</v>
      </c>
      <c r="Z2" s="158">
        <v>29.47</v>
      </c>
      <c r="AA2" s="156">
        <v>21611700</v>
      </c>
      <c r="AB2" s="155">
        <v>29.47</v>
      </c>
      <c r="AC2" s="2">
        <f>X2-Y2</f>
        <v>0.48000000000000043</v>
      </c>
      <c r="AD2" s="217">
        <f>AB2/AB3-1</f>
        <v>6.8329347454731959E-3</v>
      </c>
    </row>
    <row r="3" spans="1:30" x14ac:dyDescent="0.25">
      <c r="A3" s="30" t="s">
        <v>75</v>
      </c>
      <c r="B3" s="1">
        <v>42166</v>
      </c>
      <c r="C3" s="124">
        <v>30</v>
      </c>
      <c r="D3" s="125">
        <v>31.3</v>
      </c>
      <c r="E3" s="125"/>
      <c r="F3" s="125">
        <f t="shared" ref="F3:F12" si="0">C3*D3</f>
        <v>939</v>
      </c>
      <c r="G3" s="1">
        <v>42263</v>
      </c>
      <c r="H3" s="197">
        <v>230</v>
      </c>
      <c r="I3" s="124">
        <v>29.47</v>
      </c>
      <c r="J3" s="124">
        <v>0.12</v>
      </c>
      <c r="K3" s="198">
        <f>H3*I3-J3</f>
        <v>6777.98</v>
      </c>
      <c r="O3" s="17" t="s">
        <v>58</v>
      </c>
      <c r="Q3" s="2">
        <f>(F13-K13-M13)/Q2</f>
        <v>29.980666666666664</v>
      </c>
      <c r="S3" s="170">
        <v>42221</v>
      </c>
      <c r="T3" s="24" t="s">
        <v>74</v>
      </c>
      <c r="U3" s="24"/>
      <c r="V3" s="154">
        <v>42257</v>
      </c>
      <c r="W3" s="158">
        <v>29.18</v>
      </c>
      <c r="X3" s="158">
        <v>29.66</v>
      </c>
      <c r="Y3" s="158">
        <v>28.9</v>
      </c>
      <c r="Z3" s="158">
        <v>29.27</v>
      </c>
      <c r="AA3" s="156">
        <v>25121500</v>
      </c>
      <c r="AB3" s="155">
        <v>29.27</v>
      </c>
      <c r="AC3" s="2">
        <f t="shared" ref="AC3:AC66" si="1">X3-Y3</f>
        <v>0.76000000000000156</v>
      </c>
      <c r="AD3" s="217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7">
        <v>180</v>
      </c>
      <c r="I4" s="124">
        <v>29.49</v>
      </c>
      <c r="J4" s="125">
        <v>0.09</v>
      </c>
      <c r="K4" s="199">
        <f>H4*I4-J4</f>
        <v>5308.11</v>
      </c>
      <c r="O4" s="17" t="s">
        <v>66</v>
      </c>
      <c r="Q4" s="87">
        <v>29.73</v>
      </c>
      <c r="V4" s="154">
        <v>42256</v>
      </c>
      <c r="W4" s="158">
        <v>29.72</v>
      </c>
      <c r="X4" s="158">
        <v>30.12</v>
      </c>
      <c r="Y4" s="158">
        <v>29.17</v>
      </c>
      <c r="Z4" s="158">
        <v>29.24</v>
      </c>
      <c r="AA4" s="156">
        <v>30669900</v>
      </c>
      <c r="AB4" s="155">
        <v>29.24</v>
      </c>
      <c r="AC4" s="2">
        <f t="shared" si="1"/>
        <v>0.94999999999999929</v>
      </c>
      <c r="AD4" s="217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11594.7</v>
      </c>
      <c r="S5" s="140">
        <v>42242</v>
      </c>
      <c r="V5" s="154">
        <v>42255</v>
      </c>
      <c r="W5" s="158">
        <v>28.98</v>
      </c>
      <c r="X5" s="158">
        <v>29.5</v>
      </c>
      <c r="Y5" s="158">
        <v>28.95</v>
      </c>
      <c r="Z5" s="158">
        <v>29.5</v>
      </c>
      <c r="AA5" s="156">
        <v>27636400</v>
      </c>
      <c r="AB5" s="155">
        <v>29.5</v>
      </c>
      <c r="AC5" s="2">
        <f t="shared" si="1"/>
        <v>0.55000000000000071</v>
      </c>
      <c r="AD5" s="217">
        <f t="shared" si="2"/>
        <v>3.4361851332398441E-2</v>
      </c>
    </row>
    <row r="6" spans="1:30" x14ac:dyDescent="0.25">
      <c r="B6" s="1">
        <v>42194</v>
      </c>
      <c r="C6" s="124">
        <v>100</v>
      </c>
      <c r="D6" s="125">
        <v>29.8</v>
      </c>
      <c r="E6" s="125"/>
      <c r="F6" s="125">
        <f t="shared" si="0"/>
        <v>2980</v>
      </c>
      <c r="O6" s="17" t="s">
        <v>64</v>
      </c>
      <c r="Q6" s="2">
        <f>Q3*Q2</f>
        <v>11692.46</v>
      </c>
      <c r="S6" s="140">
        <v>42255</v>
      </c>
      <c r="T6" t="s">
        <v>131</v>
      </c>
      <c r="V6" s="154">
        <v>42251</v>
      </c>
      <c r="W6" s="158">
        <v>28.57</v>
      </c>
      <c r="X6" s="158">
        <v>28.9</v>
      </c>
      <c r="Y6" s="158">
        <v>28.41</v>
      </c>
      <c r="Z6" s="158">
        <v>28.52</v>
      </c>
      <c r="AA6" s="156">
        <v>29116500</v>
      </c>
      <c r="AB6" s="155">
        <v>28.52</v>
      </c>
      <c r="AC6" s="2">
        <f t="shared" si="1"/>
        <v>0.48999999999999844</v>
      </c>
      <c r="AD6" s="217">
        <f t="shared" si="2"/>
        <v>-1.9257221458046758E-2</v>
      </c>
    </row>
    <row r="7" spans="1:30" x14ac:dyDescent="0.25">
      <c r="B7" s="1">
        <v>42207</v>
      </c>
      <c r="C7" s="124">
        <v>50</v>
      </c>
      <c r="D7" s="125">
        <v>29.32</v>
      </c>
      <c r="E7" s="125"/>
      <c r="F7" s="125">
        <f t="shared" si="0"/>
        <v>1466</v>
      </c>
      <c r="O7" s="17" t="s">
        <v>65</v>
      </c>
      <c r="Q7" s="2">
        <f>Q5-Q6</f>
        <v>-97.759999999998399</v>
      </c>
      <c r="R7" s="238" t="s">
        <v>251</v>
      </c>
      <c r="V7" s="154">
        <v>42250</v>
      </c>
      <c r="W7" s="158">
        <v>28.8</v>
      </c>
      <c r="X7" s="158">
        <v>29.42</v>
      </c>
      <c r="Y7" s="158">
        <v>28.69</v>
      </c>
      <c r="Z7" s="158">
        <v>29.08</v>
      </c>
      <c r="AA7" s="156">
        <v>38312900</v>
      </c>
      <c r="AB7" s="155">
        <v>29.08</v>
      </c>
      <c r="AC7" s="2">
        <f t="shared" si="1"/>
        <v>0.73000000000000043</v>
      </c>
      <c r="AD7" s="217">
        <f t="shared" si="2"/>
        <v>1.6783216783216703E-2</v>
      </c>
    </row>
    <row r="8" spans="1:30" x14ac:dyDescent="0.25">
      <c r="B8" s="1">
        <v>42209</v>
      </c>
      <c r="C8" s="124">
        <v>50</v>
      </c>
      <c r="D8" s="125">
        <v>28.6</v>
      </c>
      <c r="E8" s="125"/>
      <c r="F8" s="125">
        <f t="shared" si="0"/>
        <v>1430</v>
      </c>
      <c r="S8" s="200">
        <v>42290</v>
      </c>
      <c r="T8" t="s">
        <v>244</v>
      </c>
      <c r="V8" s="154">
        <v>42249</v>
      </c>
      <c r="W8" s="158">
        <v>28.35</v>
      </c>
      <c r="X8" s="158">
        <v>28.6</v>
      </c>
      <c r="Y8" s="158">
        <v>28.14</v>
      </c>
      <c r="Z8" s="158">
        <v>28.6</v>
      </c>
      <c r="AA8" s="156">
        <v>34239300</v>
      </c>
      <c r="AB8" s="155">
        <v>28.6</v>
      </c>
      <c r="AC8" s="2">
        <f t="shared" si="1"/>
        <v>0.46000000000000085</v>
      </c>
      <c r="AD8" s="217">
        <f t="shared" si="2"/>
        <v>2.8037383177570208E-2</v>
      </c>
    </row>
    <row r="9" spans="1:30" x14ac:dyDescent="0.25">
      <c r="B9" s="1">
        <v>42214</v>
      </c>
      <c r="C9" s="124">
        <v>50</v>
      </c>
      <c r="D9" s="125">
        <v>28.19</v>
      </c>
      <c r="E9" s="125"/>
      <c r="F9" s="125">
        <f t="shared" si="0"/>
        <v>1409.5</v>
      </c>
      <c r="V9" s="154">
        <v>42248</v>
      </c>
      <c r="W9" s="158">
        <v>27.91</v>
      </c>
      <c r="X9" s="158">
        <v>28.17</v>
      </c>
      <c r="Y9" s="158">
        <v>27.66</v>
      </c>
      <c r="Z9" s="158">
        <v>27.82</v>
      </c>
      <c r="AA9" s="156">
        <v>43630100</v>
      </c>
      <c r="AB9" s="155">
        <v>27.82</v>
      </c>
      <c r="AC9" s="2">
        <f t="shared" si="1"/>
        <v>0.51000000000000156</v>
      </c>
      <c r="AD9" s="217">
        <f t="shared" si="2"/>
        <v>-2.522775052557813E-2</v>
      </c>
    </row>
    <row r="10" spans="1:30" x14ac:dyDescent="0.25">
      <c r="B10" s="1">
        <v>42240</v>
      </c>
      <c r="C10" s="124">
        <v>100</v>
      </c>
      <c r="D10" s="125">
        <v>28.4</v>
      </c>
      <c r="E10" s="125"/>
      <c r="F10" s="125">
        <f t="shared" si="0"/>
        <v>2840</v>
      </c>
      <c r="V10" s="154">
        <v>42247</v>
      </c>
      <c r="W10" s="158">
        <v>28.33</v>
      </c>
      <c r="X10" s="158">
        <v>29.13</v>
      </c>
      <c r="Y10" s="158">
        <v>28.16</v>
      </c>
      <c r="Z10" s="158">
        <v>28.54</v>
      </c>
      <c r="AA10" s="156">
        <v>42197500</v>
      </c>
      <c r="AB10" s="155">
        <v>28.54</v>
      </c>
      <c r="AC10" s="2">
        <f t="shared" si="1"/>
        <v>0.96999999999999886</v>
      </c>
      <c r="AD10" s="217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54">
        <v>42244</v>
      </c>
      <c r="W11" s="158">
        <v>27.67</v>
      </c>
      <c r="X11" s="158">
        <v>28.61</v>
      </c>
      <c r="Y11" s="158">
        <v>27.45</v>
      </c>
      <c r="Z11" s="158">
        <v>28.42</v>
      </c>
      <c r="AA11" s="156">
        <v>43004100</v>
      </c>
      <c r="AB11" s="155">
        <v>28.42</v>
      </c>
      <c r="AC11" s="2">
        <f t="shared" si="1"/>
        <v>1.1600000000000001</v>
      </c>
      <c r="AD11" s="217">
        <f t="shared" si="2"/>
        <v>2.5252525252525304E-2</v>
      </c>
    </row>
    <row r="12" spans="1:30" x14ac:dyDescent="0.25">
      <c r="B12" s="117">
        <v>42244</v>
      </c>
      <c r="C12" s="8">
        <v>100</v>
      </c>
      <c r="D12" s="21">
        <v>26.7</v>
      </c>
      <c r="E12" s="21"/>
      <c r="F12" s="21">
        <f t="shared" si="0"/>
        <v>2670</v>
      </c>
      <c r="V12" s="154">
        <v>42243</v>
      </c>
      <c r="W12" s="158">
        <v>27.72</v>
      </c>
      <c r="X12" s="158">
        <v>27.91</v>
      </c>
      <c r="Y12" s="158">
        <v>27.01</v>
      </c>
      <c r="Z12" s="158">
        <v>27.72</v>
      </c>
      <c r="AA12" s="156">
        <v>38254400</v>
      </c>
      <c r="AB12" s="155">
        <v>27.72</v>
      </c>
      <c r="AC12" s="2">
        <f t="shared" si="1"/>
        <v>0.89999999999999858</v>
      </c>
      <c r="AD12" s="217">
        <f t="shared" si="2"/>
        <v>1.538461538461533E-2</v>
      </c>
    </row>
    <row r="13" spans="1:30" x14ac:dyDescent="0.25">
      <c r="A13" s="29" t="s">
        <v>87</v>
      </c>
      <c r="B13" s="18"/>
      <c r="C13" s="18">
        <f>SUM(C2:C12)</f>
        <v>900</v>
      </c>
      <c r="D13" s="18"/>
      <c r="E13" s="18"/>
      <c r="F13" s="19">
        <f>SUM(F2:F12)</f>
        <v>26649.5</v>
      </c>
      <c r="G13" s="19"/>
      <c r="H13" s="122">
        <f>SUM(H2:H12)</f>
        <v>510</v>
      </c>
      <c r="I13" s="19"/>
      <c r="J13" s="19"/>
      <c r="K13" s="19">
        <f>SUM(K2:K12)</f>
        <v>14801.04</v>
      </c>
      <c r="L13" s="19"/>
      <c r="M13" s="19">
        <f>SUM(M2:M12)</f>
        <v>156</v>
      </c>
      <c r="V13" s="154">
        <v>42242</v>
      </c>
      <c r="W13" s="158">
        <v>26.51</v>
      </c>
      <c r="X13" s="158">
        <v>27.34</v>
      </c>
      <c r="Y13" s="158">
        <v>26.08</v>
      </c>
      <c r="Z13" s="158">
        <v>27.3</v>
      </c>
      <c r="AA13" s="156">
        <v>46911700</v>
      </c>
      <c r="AB13" s="155">
        <v>27.3</v>
      </c>
      <c r="AC13" s="2">
        <f t="shared" si="1"/>
        <v>1.2600000000000016</v>
      </c>
      <c r="AD13" s="217">
        <f t="shared" si="2"/>
        <v>5.5276381909547645E-2</v>
      </c>
    </row>
    <row r="14" spans="1:30" x14ac:dyDescent="0.25">
      <c r="V14" s="154">
        <v>42241</v>
      </c>
      <c r="W14" s="158">
        <v>27.04</v>
      </c>
      <c r="X14" s="158">
        <v>27.15</v>
      </c>
      <c r="Y14" s="158">
        <v>25.87</v>
      </c>
      <c r="Z14" s="158">
        <v>25.87</v>
      </c>
      <c r="AA14" s="156">
        <v>58673100</v>
      </c>
      <c r="AB14" s="155">
        <v>25.87</v>
      </c>
      <c r="AC14" s="2">
        <f t="shared" si="1"/>
        <v>1.2799999999999976</v>
      </c>
      <c r="AD14" s="217">
        <f t="shared" si="2"/>
        <v>-1.447619047619042E-2</v>
      </c>
    </row>
    <row r="15" spans="1:30" x14ac:dyDescent="0.25">
      <c r="V15" s="154">
        <v>42240</v>
      </c>
      <c r="W15" s="158">
        <v>25.2</v>
      </c>
      <c r="X15" s="158">
        <v>27.63</v>
      </c>
      <c r="Y15" s="158">
        <v>24.87</v>
      </c>
      <c r="Z15" s="158">
        <v>26.25</v>
      </c>
      <c r="AA15" s="156">
        <v>82795500</v>
      </c>
      <c r="AB15" s="155">
        <v>26.25</v>
      </c>
      <c r="AC15" s="2">
        <f t="shared" si="1"/>
        <v>2.759999999999998</v>
      </c>
      <c r="AD15" s="217">
        <f t="shared" si="2"/>
        <v>-1.167168674698793E-2</v>
      </c>
    </row>
    <row r="16" spans="1:30" x14ac:dyDescent="0.25">
      <c r="V16" s="154">
        <v>42237</v>
      </c>
      <c r="W16" s="158">
        <v>27.33</v>
      </c>
      <c r="X16" s="158">
        <v>27.63</v>
      </c>
      <c r="Y16" s="158">
        <v>26.56</v>
      </c>
      <c r="Z16" s="158">
        <v>26.56</v>
      </c>
      <c r="AA16" s="156">
        <v>51667600</v>
      </c>
      <c r="AB16" s="155">
        <v>26.56</v>
      </c>
      <c r="AC16" s="2">
        <f t="shared" si="1"/>
        <v>1.0700000000000003</v>
      </c>
      <c r="AD16" s="217">
        <f t="shared" si="2"/>
        <v>-3.5234289865601287E-2</v>
      </c>
    </row>
    <row r="17" spans="5:30" x14ac:dyDescent="0.25">
      <c r="V17" s="154">
        <v>42236</v>
      </c>
      <c r="W17" s="158">
        <v>28.03</v>
      </c>
      <c r="X17" s="158">
        <v>28.24</v>
      </c>
      <c r="Y17" s="158">
        <v>27.53</v>
      </c>
      <c r="Z17" s="158">
        <v>27.53</v>
      </c>
      <c r="AA17" s="156">
        <v>31492000</v>
      </c>
      <c r="AB17" s="155">
        <v>27.53</v>
      </c>
      <c r="AC17" s="2">
        <f t="shared" si="1"/>
        <v>0.7099999999999973</v>
      </c>
      <c r="AD17" s="217">
        <f t="shared" si="2"/>
        <v>-2.9266572637517529E-2</v>
      </c>
    </row>
    <row r="18" spans="5:30" x14ac:dyDescent="0.25">
      <c r="G18" s="2"/>
      <c r="K18" s="2"/>
      <c r="V18" s="154">
        <v>42235</v>
      </c>
      <c r="W18" s="158">
        <v>28.65</v>
      </c>
      <c r="X18" s="158">
        <v>28.8</v>
      </c>
      <c r="Y18" s="158">
        <v>28.28</v>
      </c>
      <c r="Z18" s="158">
        <v>28.36</v>
      </c>
      <c r="AA18" s="156">
        <v>30450600</v>
      </c>
      <c r="AB18" s="155">
        <v>28.36</v>
      </c>
      <c r="AC18" s="2">
        <f t="shared" si="1"/>
        <v>0.51999999999999957</v>
      </c>
      <c r="AD18" s="217">
        <f t="shared" si="2"/>
        <v>-1.9024558976132866E-2</v>
      </c>
    </row>
    <row r="19" spans="5:30" x14ac:dyDescent="0.25">
      <c r="E19" s="2"/>
      <c r="G19" s="2"/>
      <c r="I19" s="2"/>
      <c r="K19" s="2"/>
      <c r="V19" s="154">
        <v>42234</v>
      </c>
      <c r="W19" s="158">
        <v>28.95</v>
      </c>
      <c r="X19" s="158">
        <v>29.05</v>
      </c>
      <c r="Y19" s="158">
        <v>28.8</v>
      </c>
      <c r="Z19" s="158">
        <v>28.91</v>
      </c>
      <c r="AA19" s="156">
        <v>19097400</v>
      </c>
      <c r="AB19" s="155">
        <v>28.91</v>
      </c>
      <c r="AC19" s="2">
        <f t="shared" si="1"/>
        <v>0.25</v>
      </c>
      <c r="AD19" s="217">
        <f t="shared" si="2"/>
        <v>-5.8459422283355655E-3</v>
      </c>
    </row>
    <row r="20" spans="5:30" x14ac:dyDescent="0.25">
      <c r="V20" s="154">
        <v>42233</v>
      </c>
      <c r="W20" s="158">
        <v>28.83</v>
      </c>
      <c r="X20" s="158">
        <v>29.2</v>
      </c>
      <c r="Y20" s="158">
        <v>28.71</v>
      </c>
      <c r="Z20" s="158">
        <v>29.08</v>
      </c>
      <c r="AA20" s="156">
        <v>15506500</v>
      </c>
      <c r="AB20" s="155">
        <v>29.08</v>
      </c>
      <c r="AC20" s="2">
        <f t="shared" si="1"/>
        <v>0.48999999999999844</v>
      </c>
      <c r="AD20" s="217">
        <f t="shared" si="2"/>
        <v>2.0675396278428959E-3</v>
      </c>
    </row>
    <row r="21" spans="5:30" x14ac:dyDescent="0.25">
      <c r="V21" s="154">
        <v>42230</v>
      </c>
      <c r="W21" s="158">
        <v>28.92</v>
      </c>
      <c r="X21" s="158">
        <v>29.04</v>
      </c>
      <c r="Y21" s="158">
        <v>28.82</v>
      </c>
      <c r="Z21" s="158">
        <v>29.02</v>
      </c>
      <c r="AA21" s="156">
        <v>14279000</v>
      </c>
      <c r="AB21" s="155">
        <v>29.02</v>
      </c>
      <c r="AC21" s="2">
        <f t="shared" si="1"/>
        <v>0.21999999999999886</v>
      </c>
      <c r="AD21" s="217">
        <f t="shared" si="2"/>
        <v>5.195704883962593E-3</v>
      </c>
    </row>
    <row r="22" spans="5:30" x14ac:dyDescent="0.25">
      <c r="V22" s="154">
        <v>42229</v>
      </c>
      <c r="W22" s="158">
        <v>29.4</v>
      </c>
      <c r="X22" s="158">
        <v>29.45</v>
      </c>
      <c r="Y22" s="158">
        <v>28.87</v>
      </c>
      <c r="Z22" s="158">
        <v>28.87</v>
      </c>
      <c r="AA22" s="156">
        <v>18781000</v>
      </c>
      <c r="AB22" s="155">
        <v>28.87</v>
      </c>
      <c r="AC22" s="2">
        <f t="shared" si="1"/>
        <v>0.57999999999999829</v>
      </c>
      <c r="AD22" s="217">
        <f t="shared" si="2"/>
        <v>-2.0027155465037305E-2</v>
      </c>
    </row>
    <row r="23" spans="5:30" x14ac:dyDescent="0.25">
      <c r="V23" s="154">
        <v>42228</v>
      </c>
      <c r="W23" s="158">
        <v>28.66</v>
      </c>
      <c r="X23" s="158">
        <v>29.57</v>
      </c>
      <c r="Y23" s="158">
        <v>28.66</v>
      </c>
      <c r="Z23" s="158">
        <v>29.46</v>
      </c>
      <c r="AA23" s="156">
        <v>33589100</v>
      </c>
      <c r="AB23" s="155">
        <v>29.46</v>
      </c>
      <c r="AC23" s="2">
        <f t="shared" si="1"/>
        <v>0.91000000000000014</v>
      </c>
      <c r="AD23" s="217">
        <f t="shared" si="2"/>
        <v>1.6914049016223842E-2</v>
      </c>
    </row>
    <row r="24" spans="5:30" x14ac:dyDescent="0.25">
      <c r="V24" s="154">
        <v>42227</v>
      </c>
      <c r="W24" s="158">
        <v>29.47</v>
      </c>
      <c r="X24" s="158">
        <v>29.48</v>
      </c>
      <c r="Y24" s="158">
        <v>28.96</v>
      </c>
      <c r="Z24" s="158">
        <v>28.97</v>
      </c>
      <c r="AA24" s="156">
        <v>23434700</v>
      </c>
      <c r="AB24" s="155">
        <v>28.97</v>
      </c>
      <c r="AC24" s="2">
        <f t="shared" si="1"/>
        <v>0.51999999999999957</v>
      </c>
      <c r="AD24" s="217">
        <f t="shared" si="2"/>
        <v>-2.2604588394062097E-2</v>
      </c>
    </row>
    <row r="25" spans="5:30" x14ac:dyDescent="0.25">
      <c r="V25" s="154">
        <v>42226</v>
      </c>
      <c r="W25" s="158">
        <v>29.07</v>
      </c>
      <c r="X25" s="158">
        <v>29.68</v>
      </c>
      <c r="Y25" s="158">
        <v>29.06</v>
      </c>
      <c r="Z25" s="158">
        <v>29.64</v>
      </c>
      <c r="AA25" s="156">
        <v>22643700</v>
      </c>
      <c r="AB25" s="155">
        <v>29.64</v>
      </c>
      <c r="AC25" s="2">
        <f t="shared" si="1"/>
        <v>0.62000000000000099</v>
      </c>
      <c r="AD25" s="217">
        <f t="shared" si="2"/>
        <v>2.6315789473684292E-2</v>
      </c>
    </row>
    <row r="26" spans="5:30" x14ac:dyDescent="0.25">
      <c r="V26" s="154">
        <v>42223</v>
      </c>
      <c r="W26" s="158">
        <v>28.8</v>
      </c>
      <c r="X26" s="158">
        <v>28.96</v>
      </c>
      <c r="Y26" s="158">
        <v>28.69</v>
      </c>
      <c r="Z26" s="158">
        <v>28.88</v>
      </c>
      <c r="AA26" s="156">
        <v>25587000</v>
      </c>
      <c r="AB26" s="155">
        <v>28.88</v>
      </c>
      <c r="AC26" s="2">
        <f t="shared" si="1"/>
        <v>0.26999999999999957</v>
      </c>
      <c r="AD26" s="217">
        <f t="shared" si="2"/>
        <v>-4.4812133746984228E-3</v>
      </c>
    </row>
    <row r="27" spans="5:30" x14ac:dyDescent="0.25">
      <c r="V27" s="154">
        <v>42222</v>
      </c>
      <c r="W27" s="158">
        <v>29.16</v>
      </c>
      <c r="X27" s="158">
        <v>29.23</v>
      </c>
      <c r="Y27" s="158">
        <v>28.85</v>
      </c>
      <c r="Z27" s="158">
        <v>29.01</v>
      </c>
      <c r="AA27" s="156">
        <v>27958200</v>
      </c>
      <c r="AB27" s="155">
        <v>29.01</v>
      </c>
      <c r="AC27" s="2">
        <f t="shared" si="1"/>
        <v>0.37999999999999901</v>
      </c>
      <c r="AD27" s="217">
        <f t="shared" si="2"/>
        <v>-3.7774725274725141E-3</v>
      </c>
    </row>
    <row r="28" spans="5:30" x14ac:dyDescent="0.25">
      <c r="V28" s="154">
        <v>42221</v>
      </c>
      <c r="W28" s="158">
        <v>29.19</v>
      </c>
      <c r="X28" s="158">
        <v>29.39</v>
      </c>
      <c r="Y28" s="158">
        <v>29.02</v>
      </c>
      <c r="Z28" s="158">
        <v>29.12</v>
      </c>
      <c r="AA28" s="156">
        <v>23622700</v>
      </c>
      <c r="AB28" s="155">
        <v>29.12</v>
      </c>
      <c r="AC28" s="2">
        <f t="shared" si="1"/>
        <v>0.37000000000000099</v>
      </c>
      <c r="AD28" s="217" t="e">
        <f t="shared" si="2"/>
        <v>#DIV/0!</v>
      </c>
    </row>
    <row r="29" spans="5:30" x14ac:dyDescent="0.25">
      <c r="V29" s="154">
        <v>42221</v>
      </c>
      <c r="W29" s="158" t="s">
        <v>167</v>
      </c>
      <c r="X29" s="158"/>
      <c r="Y29" s="158"/>
      <c r="Z29" s="158"/>
      <c r="AA29" s="156"/>
      <c r="AB29" s="155"/>
      <c r="AC29" s="2">
        <f t="shared" si="1"/>
        <v>0</v>
      </c>
      <c r="AD29" s="217">
        <f t="shared" si="2"/>
        <v>-1</v>
      </c>
    </row>
    <row r="30" spans="5:30" x14ac:dyDescent="0.25">
      <c r="V30" s="154">
        <v>42220</v>
      </c>
      <c r="W30" s="158">
        <v>28.98</v>
      </c>
      <c r="X30" s="158">
        <v>29.15</v>
      </c>
      <c r="Y30" s="158">
        <v>28.86</v>
      </c>
      <c r="Z30" s="158">
        <v>29.13</v>
      </c>
      <c r="AA30" s="156">
        <v>25741700</v>
      </c>
      <c r="AB30" s="155">
        <v>28.89</v>
      </c>
      <c r="AC30" s="2">
        <f t="shared" si="1"/>
        <v>0.28999999999999915</v>
      </c>
      <c r="AD30" s="217">
        <f t="shared" si="2"/>
        <v>2.7768136063868187E-3</v>
      </c>
    </row>
    <row r="31" spans="5:30" x14ac:dyDescent="0.25">
      <c r="V31" s="154">
        <v>42219</v>
      </c>
      <c r="W31" s="158">
        <v>29</v>
      </c>
      <c r="X31" s="158">
        <v>29.35</v>
      </c>
      <c r="Y31" s="158">
        <v>28.9</v>
      </c>
      <c r="Z31" s="158">
        <v>29.05</v>
      </c>
      <c r="AA31" s="156">
        <v>26213600</v>
      </c>
      <c r="AB31" s="155">
        <v>28.81</v>
      </c>
      <c r="AC31" s="2">
        <f t="shared" si="1"/>
        <v>0.45000000000000284</v>
      </c>
      <c r="AD31" s="217">
        <f t="shared" si="2"/>
        <v>3.4831069313827623E-3</v>
      </c>
    </row>
    <row r="32" spans="5:30" x14ac:dyDescent="0.25">
      <c r="V32" s="154">
        <v>42216</v>
      </c>
      <c r="W32" s="158">
        <v>29.12</v>
      </c>
      <c r="X32" s="158">
        <v>29.12</v>
      </c>
      <c r="Y32" s="158">
        <v>28.77</v>
      </c>
      <c r="Z32" s="158">
        <v>28.95</v>
      </c>
      <c r="AA32" s="156">
        <v>27158800</v>
      </c>
      <c r="AB32" s="155">
        <v>28.71</v>
      </c>
      <c r="AC32" s="2">
        <f t="shared" si="1"/>
        <v>0.35000000000000142</v>
      </c>
      <c r="AD32" s="217">
        <f t="shared" si="2"/>
        <v>1.3951866062085205E-3</v>
      </c>
    </row>
    <row r="33" spans="15:30" x14ac:dyDescent="0.25">
      <c r="V33" s="154">
        <v>42215</v>
      </c>
      <c r="W33" s="158">
        <v>29.1</v>
      </c>
      <c r="X33" s="158">
        <v>29.45</v>
      </c>
      <c r="Y33" s="158">
        <v>28.85</v>
      </c>
      <c r="Z33" s="158">
        <v>28.91</v>
      </c>
      <c r="AA33" s="156">
        <v>26582400</v>
      </c>
      <c r="AB33" s="155">
        <v>28.67</v>
      </c>
      <c r="AC33" s="2">
        <f t="shared" si="1"/>
        <v>0.59999999999999787</v>
      </c>
      <c r="AD33" s="217">
        <f t="shared" si="2"/>
        <v>-3.4758428919011708E-3</v>
      </c>
    </row>
    <row r="34" spans="15:30" x14ac:dyDescent="0.25">
      <c r="V34" s="154">
        <v>42214</v>
      </c>
      <c r="W34" s="158">
        <v>28.95</v>
      </c>
      <c r="X34" s="158">
        <v>29.13</v>
      </c>
      <c r="Y34" s="158">
        <v>28.79</v>
      </c>
      <c r="Z34" s="158">
        <v>29.01</v>
      </c>
      <c r="AA34" s="156">
        <v>26470200</v>
      </c>
      <c r="AB34" s="155">
        <v>28.77</v>
      </c>
      <c r="AC34" s="2">
        <f t="shared" si="1"/>
        <v>0.33999999999999986</v>
      </c>
      <c r="AD34" s="217">
        <f t="shared" si="2"/>
        <v>1.7409470752089984E-3</v>
      </c>
    </row>
    <row r="35" spans="15:30" x14ac:dyDescent="0.25">
      <c r="V35" s="154">
        <v>42213</v>
      </c>
      <c r="W35" s="158">
        <v>28.51</v>
      </c>
      <c r="X35" s="158">
        <v>29.18</v>
      </c>
      <c r="Y35" s="158">
        <v>28.44</v>
      </c>
      <c r="Z35" s="158">
        <v>28.96</v>
      </c>
      <c r="AA35" s="156">
        <v>33182400</v>
      </c>
      <c r="AB35" s="155">
        <v>28.72</v>
      </c>
      <c r="AC35" s="2">
        <f t="shared" si="1"/>
        <v>0.73999999999999844</v>
      </c>
      <c r="AD35" s="217">
        <f t="shared" si="2"/>
        <v>2.1337126600284417E-2</v>
      </c>
    </row>
    <row r="36" spans="15:30" x14ac:dyDescent="0.25">
      <c r="V36" s="154">
        <v>42212</v>
      </c>
      <c r="W36" s="158">
        <v>28.07</v>
      </c>
      <c r="X36" s="158">
        <v>28.42</v>
      </c>
      <c r="Y36" s="158">
        <v>27.62</v>
      </c>
      <c r="Z36" s="158">
        <v>28.35</v>
      </c>
      <c r="AA36" s="156">
        <v>42161100</v>
      </c>
      <c r="AB36" s="155">
        <v>28.12</v>
      </c>
      <c r="AC36" s="2">
        <f t="shared" si="1"/>
        <v>0.80000000000000071</v>
      </c>
      <c r="AD36" s="217">
        <f t="shared" si="2"/>
        <v>1.0420409629895877E-2</v>
      </c>
    </row>
    <row r="37" spans="15:30" x14ac:dyDescent="0.25">
      <c r="V37" s="154">
        <v>42209</v>
      </c>
      <c r="W37" s="158">
        <v>28.53</v>
      </c>
      <c r="X37" s="158">
        <v>28.64</v>
      </c>
      <c r="Y37" s="158">
        <v>28.06</v>
      </c>
      <c r="Z37" s="158">
        <v>28.06</v>
      </c>
      <c r="AA37" s="156">
        <v>31621000</v>
      </c>
      <c r="AB37" s="155">
        <v>27.83</v>
      </c>
      <c r="AC37" s="2">
        <f t="shared" si="1"/>
        <v>0.58000000000000185</v>
      </c>
      <c r="AD37" s="217">
        <f t="shared" si="2"/>
        <v>-1.8688293370945019E-2</v>
      </c>
    </row>
    <row r="38" spans="15:30" x14ac:dyDescent="0.25">
      <c r="V38" s="154">
        <v>42208</v>
      </c>
      <c r="W38" s="158">
        <v>28.66</v>
      </c>
      <c r="X38" s="158">
        <v>28.97</v>
      </c>
      <c r="Y38" s="158">
        <v>28.43</v>
      </c>
      <c r="Z38" s="158">
        <v>28.6</v>
      </c>
      <c r="AA38" s="156">
        <v>33775200</v>
      </c>
      <c r="AB38" s="155">
        <v>28.36</v>
      </c>
      <c r="AC38" s="2">
        <f t="shared" si="1"/>
        <v>0.53999999999999915</v>
      </c>
      <c r="AD38" s="217">
        <f t="shared" si="2"/>
        <v>-3.5248501938678345E-4</v>
      </c>
    </row>
    <row r="39" spans="15:30" x14ac:dyDescent="0.25">
      <c r="V39" s="154">
        <v>42207</v>
      </c>
      <c r="W39" s="158">
        <v>28.57</v>
      </c>
      <c r="X39" s="158">
        <v>28.85</v>
      </c>
      <c r="Y39" s="158">
        <v>28.43</v>
      </c>
      <c r="Z39" s="158">
        <v>28.61</v>
      </c>
      <c r="AA39" s="156">
        <v>36387200</v>
      </c>
      <c r="AB39" s="155">
        <v>28.37</v>
      </c>
      <c r="AC39" s="2">
        <f t="shared" si="1"/>
        <v>0.42000000000000171</v>
      </c>
      <c r="AD39" s="217">
        <f t="shared" si="2"/>
        <v>-3.8623595505618002E-3</v>
      </c>
    </row>
    <row r="40" spans="15:30" ht="20.25" thickBot="1" x14ac:dyDescent="0.35">
      <c r="O40" s="257" t="s">
        <v>83</v>
      </c>
      <c r="P40" s="257"/>
      <c r="S40" s="146" t="s">
        <v>155</v>
      </c>
      <c r="V40" s="154">
        <v>42206</v>
      </c>
      <c r="W40" s="158">
        <v>28.96</v>
      </c>
      <c r="X40" s="158">
        <v>29.26</v>
      </c>
      <c r="Y40" s="158">
        <v>28.67</v>
      </c>
      <c r="Z40" s="158">
        <v>28.72</v>
      </c>
      <c r="AA40" s="156">
        <v>45191000</v>
      </c>
      <c r="AB40" s="155">
        <v>28.48</v>
      </c>
      <c r="AC40" s="2">
        <f t="shared" si="1"/>
        <v>0.58999999999999986</v>
      </c>
      <c r="AD40" s="217">
        <f t="shared" si="2"/>
        <v>-1.3167013167013186E-2</v>
      </c>
    </row>
    <row r="41" spans="15:30" ht="15.75" thickTop="1" x14ac:dyDescent="0.25">
      <c r="O41" s="138">
        <v>1.1000000000000001</v>
      </c>
      <c r="P41" s="138">
        <f>O41*$Q$4</f>
        <v>32.703000000000003</v>
      </c>
      <c r="Q41" s="2"/>
      <c r="S41" s="152" t="s">
        <v>137</v>
      </c>
      <c r="T41" s="153">
        <v>29.27</v>
      </c>
      <c r="V41" s="154">
        <v>42205</v>
      </c>
      <c r="W41" s="158">
        <v>29.62</v>
      </c>
      <c r="X41" s="158">
        <v>29.62</v>
      </c>
      <c r="Y41" s="158">
        <v>29.07</v>
      </c>
      <c r="Z41" s="158">
        <v>29.1</v>
      </c>
      <c r="AA41" s="156">
        <v>33812900</v>
      </c>
      <c r="AB41" s="155">
        <v>28.86</v>
      </c>
      <c r="AC41" s="2">
        <f t="shared" si="1"/>
        <v>0.55000000000000071</v>
      </c>
      <c r="AD41" s="217">
        <f t="shared" si="2"/>
        <v>-1.2658227848101333E-2</v>
      </c>
    </row>
    <row r="42" spans="15:30" x14ac:dyDescent="0.25">
      <c r="O42" s="138">
        <v>1.0900000000000001</v>
      </c>
      <c r="P42" s="138">
        <f t="shared" ref="P42:P61" si="3">O42*$Q$4</f>
        <v>32.405700000000003</v>
      </c>
      <c r="Q42" s="2"/>
      <c r="S42" s="142" t="s">
        <v>138</v>
      </c>
      <c r="T42" s="143">
        <v>29.16</v>
      </c>
      <c r="V42" s="154">
        <v>42202</v>
      </c>
      <c r="W42" s="158">
        <v>29.66</v>
      </c>
      <c r="X42" s="158">
        <v>29.8</v>
      </c>
      <c r="Y42" s="158">
        <v>29.1</v>
      </c>
      <c r="Z42" s="158">
        <v>29.47</v>
      </c>
      <c r="AA42" s="156">
        <v>43697600</v>
      </c>
      <c r="AB42" s="155">
        <v>29.23</v>
      </c>
      <c r="AC42" s="2">
        <f t="shared" si="1"/>
        <v>0.69999999999999929</v>
      </c>
      <c r="AD42" s="217">
        <f t="shared" si="2"/>
        <v>-1.4165261382799277E-2</v>
      </c>
    </row>
    <row r="43" spans="15:30" x14ac:dyDescent="0.25">
      <c r="O43" s="138">
        <v>1.08</v>
      </c>
      <c r="P43" s="138">
        <f t="shared" si="3"/>
        <v>32.108400000000003</v>
      </c>
      <c r="Q43" s="2"/>
      <c r="S43" s="142" t="s">
        <v>139</v>
      </c>
      <c r="T43" s="143" t="s">
        <v>183</v>
      </c>
      <c r="V43" s="154">
        <v>42201</v>
      </c>
      <c r="W43" s="158">
        <v>30.47</v>
      </c>
      <c r="X43" s="158">
        <v>30.48</v>
      </c>
      <c r="Y43" s="158">
        <v>29.1</v>
      </c>
      <c r="Z43" s="158">
        <v>29.9</v>
      </c>
      <c r="AA43" s="156">
        <v>81166700</v>
      </c>
      <c r="AB43" s="155">
        <v>29.65</v>
      </c>
      <c r="AC43" s="2">
        <f t="shared" si="1"/>
        <v>1.379999999999999</v>
      </c>
      <c r="AD43" s="217">
        <f t="shared" si="2"/>
        <v>6.7911714770798604E-3</v>
      </c>
    </row>
    <row r="44" spans="15:30" x14ac:dyDescent="0.25">
      <c r="O44" s="138">
        <v>1.07</v>
      </c>
      <c r="P44" s="138">
        <f t="shared" si="3"/>
        <v>31.811100000000003</v>
      </c>
      <c r="Q44" s="2"/>
      <c r="S44" s="142" t="s">
        <v>140</v>
      </c>
      <c r="T44" s="143" t="s">
        <v>184</v>
      </c>
      <c r="V44" s="154">
        <v>42200</v>
      </c>
      <c r="W44" s="158">
        <v>29.65</v>
      </c>
      <c r="X44" s="158">
        <v>29.99</v>
      </c>
      <c r="Y44" s="158">
        <v>29.47</v>
      </c>
      <c r="Z44" s="158">
        <v>29.69</v>
      </c>
      <c r="AA44" s="156">
        <v>47852500</v>
      </c>
      <c r="AB44" s="155">
        <v>29.45</v>
      </c>
      <c r="AC44" s="2">
        <f t="shared" si="1"/>
        <v>0.51999999999999957</v>
      </c>
      <c r="AD44" s="217">
        <f t="shared" si="2"/>
        <v>1.3600816048962017E-3</v>
      </c>
    </row>
    <row r="45" spans="15:30" x14ac:dyDescent="0.25">
      <c r="O45" s="138">
        <v>1.06</v>
      </c>
      <c r="P45" s="138">
        <f t="shared" si="3"/>
        <v>31.513800000000003</v>
      </c>
      <c r="Q45" s="2"/>
      <c r="S45" s="142" t="s">
        <v>141</v>
      </c>
      <c r="T45" s="143">
        <v>33.43</v>
      </c>
      <c r="V45" s="154">
        <v>42199</v>
      </c>
      <c r="W45" s="158">
        <v>29.66</v>
      </c>
      <c r="X45" s="158">
        <v>30.11</v>
      </c>
      <c r="Y45" s="158">
        <v>29.44</v>
      </c>
      <c r="Z45" s="158">
        <v>29.65</v>
      </c>
      <c r="AA45" s="156">
        <v>39778300</v>
      </c>
      <c r="AB45" s="155">
        <v>29.41</v>
      </c>
      <c r="AC45" s="2">
        <f t="shared" si="1"/>
        <v>0.66999999999999815</v>
      </c>
      <c r="AD45" s="217">
        <f t="shared" si="2"/>
        <v>-2.7127839945744192E-3</v>
      </c>
    </row>
    <row r="46" spans="15:30" x14ac:dyDescent="0.25">
      <c r="O46" s="138">
        <v>1.05</v>
      </c>
      <c r="P46" s="138">
        <f t="shared" si="3"/>
        <v>31.216500000000003</v>
      </c>
      <c r="Q46" s="2"/>
      <c r="S46" s="142" t="s">
        <v>142</v>
      </c>
      <c r="T46" s="143">
        <v>0.84752300000000003</v>
      </c>
      <c r="V46" s="154">
        <v>42198</v>
      </c>
      <c r="W46" s="158">
        <v>29.27</v>
      </c>
      <c r="X46" s="158">
        <v>29.82</v>
      </c>
      <c r="Y46" s="158">
        <v>29.19</v>
      </c>
      <c r="Z46" s="158">
        <v>29.73</v>
      </c>
      <c r="AA46" s="156">
        <v>26452400</v>
      </c>
      <c r="AB46" s="155">
        <v>29.49</v>
      </c>
      <c r="AC46" s="2">
        <f t="shared" si="1"/>
        <v>0.62999999999999901</v>
      </c>
      <c r="AD46" s="217">
        <f t="shared" si="2"/>
        <v>1.9357068786726606E-2</v>
      </c>
    </row>
    <row r="47" spans="15:30" x14ac:dyDescent="0.25">
      <c r="O47" s="138">
        <v>1.04</v>
      </c>
      <c r="P47" s="138">
        <f t="shared" si="3"/>
        <v>30.9192</v>
      </c>
      <c r="Q47" s="2"/>
      <c r="S47" s="142" t="s">
        <v>143</v>
      </c>
      <c r="T47" s="144" t="s">
        <v>165</v>
      </c>
      <c r="V47" s="154">
        <v>42195</v>
      </c>
      <c r="W47" s="158">
        <v>29.2</v>
      </c>
      <c r="X47" s="158">
        <v>29.35</v>
      </c>
      <c r="Y47" s="158">
        <v>28.94</v>
      </c>
      <c r="Z47" s="158">
        <v>29.17</v>
      </c>
      <c r="AA47" s="156">
        <v>31423800</v>
      </c>
      <c r="AB47" s="155">
        <v>28.93</v>
      </c>
      <c r="AC47" s="2">
        <f t="shared" si="1"/>
        <v>0.41000000000000014</v>
      </c>
      <c r="AD47" s="217">
        <f t="shared" si="2"/>
        <v>8.3652840711048171E-3</v>
      </c>
    </row>
    <row r="48" spans="15:30" x14ac:dyDescent="0.25">
      <c r="O48" s="138">
        <v>1.03</v>
      </c>
      <c r="P48" s="138">
        <f t="shared" si="3"/>
        <v>30.6219</v>
      </c>
      <c r="Q48" s="2"/>
      <c r="S48" s="142"/>
      <c r="T48" s="143"/>
      <c r="V48" s="154">
        <v>42194</v>
      </c>
      <c r="W48" s="158">
        <v>29.72</v>
      </c>
      <c r="X48" s="158">
        <v>29.89</v>
      </c>
      <c r="Y48" s="158">
        <v>28.82</v>
      </c>
      <c r="Z48" s="158">
        <v>28.93</v>
      </c>
      <c r="AA48" s="156">
        <v>47167800</v>
      </c>
      <c r="AB48" s="155">
        <v>28.69</v>
      </c>
      <c r="AC48" s="2">
        <f t="shared" si="1"/>
        <v>1.0700000000000003</v>
      </c>
      <c r="AD48" s="217">
        <f t="shared" si="2"/>
        <v>-1.9480519480519543E-2</v>
      </c>
    </row>
    <row r="49" spans="15:30" x14ac:dyDescent="0.25">
      <c r="O49" s="138">
        <v>1.02</v>
      </c>
      <c r="P49" s="138">
        <f t="shared" si="3"/>
        <v>30.3246</v>
      </c>
      <c r="Q49" s="2"/>
      <c r="S49" s="142" t="s">
        <v>144</v>
      </c>
      <c r="T49" s="143" t="s">
        <v>185</v>
      </c>
      <c r="V49" s="154">
        <v>42193</v>
      </c>
      <c r="W49" s="158">
        <v>29.4</v>
      </c>
      <c r="X49" s="158">
        <v>29.67</v>
      </c>
      <c r="Y49" s="158">
        <v>29.15</v>
      </c>
      <c r="Z49" s="158">
        <v>29.5</v>
      </c>
      <c r="AA49" s="156">
        <v>45223800</v>
      </c>
      <c r="AB49" s="155">
        <v>29.26</v>
      </c>
      <c r="AC49" s="2">
        <f t="shared" si="1"/>
        <v>0.52000000000000313</v>
      </c>
      <c r="AD49" s="217">
        <f t="shared" si="2"/>
        <v>-1.3153456998313606E-2</v>
      </c>
    </row>
    <row r="50" spans="15:30" x14ac:dyDescent="0.25">
      <c r="O50" s="138">
        <v>1.01</v>
      </c>
      <c r="P50" s="138">
        <f t="shared" si="3"/>
        <v>30.0273</v>
      </c>
      <c r="Q50" s="2"/>
      <c r="S50" s="142" t="s">
        <v>145</v>
      </c>
      <c r="T50" s="143" t="s">
        <v>166</v>
      </c>
      <c r="V50" s="154">
        <v>42192</v>
      </c>
      <c r="W50" s="158">
        <v>29.87</v>
      </c>
      <c r="X50" s="158">
        <v>29.93</v>
      </c>
      <c r="Y50" s="158">
        <v>29.09</v>
      </c>
      <c r="Z50" s="158">
        <v>29.9</v>
      </c>
      <c r="AA50" s="156">
        <v>43833700</v>
      </c>
      <c r="AB50" s="155">
        <v>29.65</v>
      </c>
      <c r="AC50" s="2">
        <f t="shared" si="1"/>
        <v>0.83999999999999986</v>
      </c>
      <c r="AD50" s="217">
        <f t="shared" si="2"/>
        <v>-4.6995636119503414E-3</v>
      </c>
    </row>
    <row r="51" spans="15:30" x14ac:dyDescent="0.25">
      <c r="O51" s="138">
        <v>1</v>
      </c>
      <c r="P51" s="138">
        <f t="shared" si="3"/>
        <v>29.73</v>
      </c>
      <c r="Q51" s="2"/>
      <c r="S51" s="142" t="s">
        <v>146</v>
      </c>
      <c r="T51" s="145">
        <v>21786879</v>
      </c>
      <c r="V51" s="154">
        <v>42191</v>
      </c>
      <c r="W51" s="158">
        <v>30.24</v>
      </c>
      <c r="X51" s="158">
        <v>30.45</v>
      </c>
      <c r="Y51" s="158">
        <v>29.84</v>
      </c>
      <c r="Z51" s="158">
        <v>30.04</v>
      </c>
      <c r="AA51" s="156">
        <v>32468100</v>
      </c>
      <c r="AB51" s="155">
        <v>29.79</v>
      </c>
      <c r="AC51" s="2">
        <f t="shared" si="1"/>
        <v>0.60999999999999943</v>
      </c>
      <c r="AD51" s="217">
        <f t="shared" si="2"/>
        <v>-1.7156054107555274E-2</v>
      </c>
    </row>
    <row r="52" spans="15:30" x14ac:dyDescent="0.25">
      <c r="O52" s="138">
        <v>0.99</v>
      </c>
      <c r="P52" s="138">
        <f t="shared" si="3"/>
        <v>29.432700000000001</v>
      </c>
      <c r="Q52" s="2"/>
      <c r="S52" s="142" t="s">
        <v>151</v>
      </c>
      <c r="T52" s="145">
        <v>33870000</v>
      </c>
      <c r="V52" s="154">
        <v>42187</v>
      </c>
      <c r="W52" s="158">
        <v>30.18</v>
      </c>
      <c r="X52" s="158">
        <v>30.92</v>
      </c>
      <c r="Y52" s="158">
        <v>30.1</v>
      </c>
      <c r="Z52" s="158">
        <v>30.56</v>
      </c>
      <c r="AA52" s="156">
        <v>27105200</v>
      </c>
      <c r="AB52" s="155">
        <v>30.31</v>
      </c>
      <c r="AC52" s="2">
        <f t="shared" si="1"/>
        <v>0.82000000000000028</v>
      </c>
      <c r="AD52" s="217">
        <f t="shared" si="2"/>
        <v>1.2696291346474986E-2</v>
      </c>
    </row>
    <row r="53" spans="15:30" x14ac:dyDescent="0.25">
      <c r="O53" s="138">
        <v>0.98</v>
      </c>
      <c r="P53" s="138">
        <f t="shared" si="3"/>
        <v>29.135400000000001</v>
      </c>
      <c r="Q53" s="2"/>
      <c r="S53" s="142" t="s">
        <v>147</v>
      </c>
      <c r="T53" s="143" t="s">
        <v>186</v>
      </c>
      <c r="V53" s="154">
        <v>42186</v>
      </c>
      <c r="W53" s="158">
        <v>30.49</v>
      </c>
      <c r="X53" s="158">
        <v>30.55</v>
      </c>
      <c r="Y53" s="158">
        <v>30.01</v>
      </c>
      <c r="Z53" s="158">
        <v>30.18</v>
      </c>
      <c r="AA53" s="156">
        <v>27178900</v>
      </c>
      <c r="AB53" s="155">
        <v>29.93</v>
      </c>
      <c r="AC53" s="2">
        <f t="shared" si="1"/>
        <v>0.53999999999999915</v>
      </c>
      <c r="AD53" s="217">
        <f t="shared" si="2"/>
        <v>-7.9549221080543742E-3</v>
      </c>
    </row>
    <row r="54" spans="15:30" x14ac:dyDescent="0.25">
      <c r="O54" s="138">
        <v>0.97</v>
      </c>
      <c r="P54" s="138">
        <f t="shared" si="3"/>
        <v>28.838100000000001</v>
      </c>
      <c r="S54" s="142" t="s">
        <v>152</v>
      </c>
      <c r="T54" s="143">
        <v>12.49</v>
      </c>
      <c r="V54" s="154">
        <v>42185</v>
      </c>
      <c r="W54" s="158">
        <v>30.63</v>
      </c>
      <c r="X54" s="158">
        <v>30.69</v>
      </c>
      <c r="Y54" s="158">
        <v>30.15</v>
      </c>
      <c r="Z54" s="158">
        <v>30.42</v>
      </c>
      <c r="AA54" s="156">
        <v>34412200</v>
      </c>
      <c r="AB54" s="155">
        <v>30.17</v>
      </c>
      <c r="AC54" s="2">
        <f t="shared" si="1"/>
        <v>0.5400000000000027</v>
      </c>
      <c r="AD54" s="217">
        <f t="shared" si="2"/>
        <v>9.9535500995351356E-4</v>
      </c>
    </row>
    <row r="55" spans="15:30" x14ac:dyDescent="0.25">
      <c r="O55" s="138">
        <v>0.96</v>
      </c>
      <c r="P55" s="138">
        <f t="shared" si="3"/>
        <v>28.540800000000001</v>
      </c>
      <c r="S55" s="142" t="s">
        <v>153</v>
      </c>
      <c r="T55" s="143">
        <v>2.36</v>
      </c>
      <c r="V55" s="154">
        <v>42184</v>
      </c>
      <c r="W55" s="158">
        <v>30.7</v>
      </c>
      <c r="X55" s="158">
        <v>30.98</v>
      </c>
      <c r="Y55" s="158">
        <v>30.31</v>
      </c>
      <c r="Z55" s="158">
        <v>30.39</v>
      </c>
      <c r="AA55" s="156">
        <v>35194500</v>
      </c>
      <c r="AB55" s="155">
        <v>30.14</v>
      </c>
      <c r="AC55" s="2">
        <f t="shared" si="1"/>
        <v>0.67000000000000171</v>
      </c>
      <c r="AD55" s="217">
        <f t="shared" si="2"/>
        <v>-2.0156046814044259E-2</v>
      </c>
    </row>
    <row r="56" spans="15:30" x14ac:dyDescent="0.25">
      <c r="O56" s="138">
        <v>0.95</v>
      </c>
      <c r="P56" s="138">
        <f t="shared" si="3"/>
        <v>28.243499999999997</v>
      </c>
      <c r="S56" s="142" t="s">
        <v>148</v>
      </c>
      <c r="T56" s="143" t="s">
        <v>187</v>
      </c>
      <c r="V56" s="154">
        <v>42181</v>
      </c>
      <c r="W56" s="158">
        <v>31.51</v>
      </c>
      <c r="X56" s="158">
        <v>31.53</v>
      </c>
      <c r="Y56" s="158">
        <v>30.76</v>
      </c>
      <c r="Z56" s="158">
        <v>31.02</v>
      </c>
      <c r="AA56" s="156">
        <v>62157200</v>
      </c>
      <c r="AB56" s="155">
        <v>30.76</v>
      </c>
      <c r="AC56" s="2">
        <f t="shared" si="1"/>
        <v>0.76999999999999957</v>
      </c>
      <c r="AD56" s="217">
        <f t="shared" si="2"/>
        <v>-3.0570438071225947E-2</v>
      </c>
    </row>
    <row r="57" spans="15:30" x14ac:dyDescent="0.25">
      <c r="O57" s="138">
        <v>0.94</v>
      </c>
      <c r="P57" s="138">
        <f t="shared" si="3"/>
        <v>27.946199999999997</v>
      </c>
      <c r="V57" s="154">
        <v>42180</v>
      </c>
      <c r="W57" s="158">
        <v>32.020000000000003</v>
      </c>
      <c r="X57" s="158">
        <v>32.32</v>
      </c>
      <c r="Y57" s="158">
        <v>31.99</v>
      </c>
      <c r="Z57" s="158">
        <v>31.99</v>
      </c>
      <c r="AA57" s="156">
        <v>22743300</v>
      </c>
      <c r="AB57" s="155">
        <v>31.73</v>
      </c>
      <c r="AC57" s="2">
        <f t="shared" si="1"/>
        <v>0.33000000000000185</v>
      </c>
      <c r="AD57" s="217">
        <f t="shared" si="2"/>
        <v>2.5276461295418162E-3</v>
      </c>
    </row>
    <row r="58" spans="15:30" x14ac:dyDescent="0.25">
      <c r="O58" s="138">
        <v>0.93</v>
      </c>
      <c r="P58" s="138">
        <f t="shared" si="3"/>
        <v>27.648900000000001</v>
      </c>
      <c r="V58" s="154">
        <v>42179</v>
      </c>
      <c r="W58" s="158">
        <v>32.15</v>
      </c>
      <c r="X58" s="158">
        <v>32.15</v>
      </c>
      <c r="Y58" s="158">
        <v>31.88</v>
      </c>
      <c r="Z58" s="158">
        <v>31.91</v>
      </c>
      <c r="AA58" s="156">
        <v>23313900</v>
      </c>
      <c r="AB58" s="155">
        <v>31.65</v>
      </c>
      <c r="AC58" s="2">
        <f t="shared" si="1"/>
        <v>0.26999999999999957</v>
      </c>
      <c r="AD58" s="217">
        <f t="shared" si="2"/>
        <v>-5.655042412818112E-3</v>
      </c>
    </row>
    <row r="59" spans="15:30" x14ac:dyDescent="0.25">
      <c r="O59" s="138">
        <v>0.92</v>
      </c>
      <c r="P59" s="138">
        <f t="shared" si="3"/>
        <v>27.351600000000001</v>
      </c>
      <c r="V59" s="154">
        <v>42178</v>
      </c>
      <c r="W59" s="158">
        <v>32.31</v>
      </c>
      <c r="X59" s="158">
        <v>32.340000000000003</v>
      </c>
      <c r="Y59" s="158">
        <v>31.93</v>
      </c>
      <c r="Z59" s="158">
        <v>32.090000000000003</v>
      </c>
      <c r="AA59" s="156">
        <v>17995900</v>
      </c>
      <c r="AB59" s="155">
        <v>31.83</v>
      </c>
      <c r="AC59" s="2">
        <f t="shared" si="1"/>
        <v>0.41000000000000369</v>
      </c>
      <c r="AD59" s="217">
        <f t="shared" si="2"/>
        <v>-5.0015629884339052E-3</v>
      </c>
    </row>
    <row r="60" spans="15:30" x14ac:dyDescent="0.25">
      <c r="O60" s="138">
        <v>0.91</v>
      </c>
      <c r="P60" s="138">
        <f t="shared" si="3"/>
        <v>27.054300000000001</v>
      </c>
      <c r="V60" s="154">
        <v>42177</v>
      </c>
      <c r="W60" s="158">
        <v>32.26</v>
      </c>
      <c r="X60" s="158">
        <v>32.39</v>
      </c>
      <c r="Y60" s="158">
        <v>32.08</v>
      </c>
      <c r="Z60" s="158">
        <v>32.26</v>
      </c>
      <c r="AA60" s="156">
        <v>23608400</v>
      </c>
      <c r="AB60" s="155">
        <v>31.99</v>
      </c>
      <c r="AC60" s="2">
        <f t="shared" si="1"/>
        <v>0.31000000000000227</v>
      </c>
      <c r="AD60" s="217">
        <f t="shared" si="2"/>
        <v>5.6585979251806418E-3</v>
      </c>
    </row>
    <row r="61" spans="15:30" x14ac:dyDescent="0.25">
      <c r="O61" s="138">
        <v>0.9</v>
      </c>
      <c r="P61" s="138">
        <f t="shared" si="3"/>
        <v>26.757000000000001</v>
      </c>
      <c r="V61" s="154">
        <v>42174</v>
      </c>
      <c r="W61" s="158">
        <v>32.4</v>
      </c>
      <c r="X61" s="158">
        <v>32.57</v>
      </c>
      <c r="Y61" s="158">
        <v>31.96</v>
      </c>
      <c r="Z61" s="158">
        <v>32.07</v>
      </c>
      <c r="AA61" s="156">
        <v>39008400</v>
      </c>
      <c r="AB61" s="155">
        <v>31.81</v>
      </c>
      <c r="AC61" s="2">
        <f t="shared" si="1"/>
        <v>0.60999999999999943</v>
      </c>
      <c r="AD61" s="217">
        <f t="shared" si="2"/>
        <v>-9.3428838368110334E-3</v>
      </c>
    </row>
    <row r="62" spans="15:30" x14ac:dyDescent="0.25">
      <c r="V62" s="154">
        <v>42173</v>
      </c>
      <c r="W62" s="158">
        <v>32.08</v>
      </c>
      <c r="X62" s="158">
        <v>32.5</v>
      </c>
      <c r="Y62" s="158">
        <v>32</v>
      </c>
      <c r="Z62" s="158">
        <v>32.380000000000003</v>
      </c>
      <c r="AA62" s="156">
        <v>27722400</v>
      </c>
      <c r="AB62" s="155">
        <v>32.11</v>
      </c>
      <c r="AC62" s="2">
        <f t="shared" si="1"/>
        <v>0.5</v>
      </c>
      <c r="AD62" s="217">
        <f t="shared" si="2"/>
        <v>1.3253392237298822E-2</v>
      </c>
    </row>
    <row r="63" spans="15:30" x14ac:dyDescent="0.25">
      <c r="V63" s="154">
        <v>42172</v>
      </c>
      <c r="W63" s="158">
        <v>31.75</v>
      </c>
      <c r="X63" s="158">
        <v>32.090000000000003</v>
      </c>
      <c r="Y63" s="158">
        <v>31.69</v>
      </c>
      <c r="Z63" s="158">
        <v>31.95</v>
      </c>
      <c r="AA63" s="156">
        <v>28194200</v>
      </c>
      <c r="AB63" s="155">
        <v>31.69</v>
      </c>
      <c r="AC63" s="2">
        <f t="shared" si="1"/>
        <v>0.40000000000000213</v>
      </c>
      <c r="AD63" s="217">
        <f t="shared" si="2"/>
        <v>9.8789037603570495E-3</v>
      </c>
    </row>
    <row r="64" spans="15:30" x14ac:dyDescent="0.25">
      <c r="V64" s="154">
        <v>42171</v>
      </c>
      <c r="W64" s="158">
        <v>31.26</v>
      </c>
      <c r="X64" s="158">
        <v>31.76</v>
      </c>
      <c r="Y64" s="158">
        <v>31.13</v>
      </c>
      <c r="Z64" s="158">
        <v>31.64</v>
      </c>
      <c r="AA64" s="156">
        <v>20254500</v>
      </c>
      <c r="AB64" s="155">
        <v>31.38</v>
      </c>
      <c r="AC64" s="2">
        <f t="shared" si="1"/>
        <v>0.63000000000000256</v>
      </c>
      <c r="AD64" s="217">
        <f t="shared" si="2"/>
        <v>8.0308384195308946E-3</v>
      </c>
    </row>
    <row r="65" spans="22:30" x14ac:dyDescent="0.25">
      <c r="V65" s="154">
        <v>42170</v>
      </c>
      <c r="W65" s="158">
        <v>31.12</v>
      </c>
      <c r="X65" s="158">
        <v>31.51</v>
      </c>
      <c r="Y65" s="158">
        <v>30.94</v>
      </c>
      <c r="Z65" s="158">
        <v>31.39</v>
      </c>
      <c r="AA65" s="156">
        <v>23175000</v>
      </c>
      <c r="AB65" s="155">
        <v>31.13</v>
      </c>
      <c r="AC65" s="2">
        <f t="shared" si="1"/>
        <v>0.57000000000000028</v>
      </c>
      <c r="AD65" s="217">
        <f t="shared" si="2"/>
        <v>2.2537025112685516E-3</v>
      </c>
    </row>
    <row r="66" spans="22:30" x14ac:dyDescent="0.25">
      <c r="V66" s="154">
        <v>42167</v>
      </c>
      <c r="W66" s="158">
        <v>31.72</v>
      </c>
      <c r="X66" s="158">
        <v>32.1</v>
      </c>
      <c r="Y66" s="158">
        <v>31.2</v>
      </c>
      <c r="Z66" s="158">
        <v>31.32</v>
      </c>
      <c r="AA66" s="156">
        <v>31629800</v>
      </c>
      <c r="AB66" s="155">
        <v>31.06</v>
      </c>
      <c r="AC66" s="2">
        <f t="shared" si="1"/>
        <v>0.90000000000000213</v>
      </c>
      <c r="AD66" s="217">
        <f t="shared" si="2"/>
        <v>-1.677746122190571E-2</v>
      </c>
    </row>
    <row r="67" spans="22:30" x14ac:dyDescent="0.25">
      <c r="V67" s="154">
        <v>42166</v>
      </c>
      <c r="W67" s="158">
        <v>31.95</v>
      </c>
      <c r="X67" s="158">
        <v>32.1</v>
      </c>
      <c r="Y67" s="158">
        <v>31.84</v>
      </c>
      <c r="Z67" s="158">
        <v>31.85</v>
      </c>
      <c r="AA67" s="156">
        <v>24293600</v>
      </c>
      <c r="AB67" s="155">
        <v>31.59</v>
      </c>
      <c r="AC67" s="2">
        <f>X67-Y67</f>
        <v>0.26000000000000156</v>
      </c>
      <c r="AD67" s="217">
        <f>AB67/AB68-1</f>
        <v>9.505703422054701E-4</v>
      </c>
    </row>
    <row r="68" spans="22:30" x14ac:dyDescent="0.25">
      <c r="V68" s="154">
        <v>42165</v>
      </c>
      <c r="W68" s="158">
        <v>31.46</v>
      </c>
      <c r="X68" s="158">
        <v>32.159999999999997</v>
      </c>
      <c r="Y68" s="158">
        <v>31.37</v>
      </c>
      <c r="Z68" s="158">
        <v>31.82</v>
      </c>
      <c r="AA68" s="156">
        <v>33336800</v>
      </c>
      <c r="AB68" s="155">
        <v>31.56</v>
      </c>
      <c r="AC68" s="2">
        <f>X68-Y68</f>
        <v>0.78999999999999559</v>
      </c>
      <c r="AD68" s="217" t="e">
        <f>AB68/AB69-1</f>
        <v>#DIV/0!</v>
      </c>
    </row>
    <row r="69" spans="22:30" x14ac:dyDescent="0.25">
      <c r="V69" s="155" t="s">
        <v>164</v>
      </c>
      <c r="W69" s="158"/>
      <c r="X69" s="158"/>
      <c r="Y69" s="158"/>
      <c r="Z69" s="158"/>
      <c r="AA69" s="155"/>
      <c r="AB69" s="155"/>
      <c r="AC69" s="2">
        <f>X69-Y69</f>
        <v>0</v>
      </c>
      <c r="AD69" s="217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13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8" customFormat="1" x14ac:dyDescent="0.25">
      <c r="A1" s="78" t="s">
        <v>1</v>
      </c>
      <c r="B1" s="180" t="s">
        <v>2</v>
      </c>
      <c r="C1" s="78" t="s">
        <v>4</v>
      </c>
      <c r="D1" s="79" t="s">
        <v>5</v>
      </c>
      <c r="E1" s="79" t="s">
        <v>113</v>
      </c>
      <c r="F1" s="79" t="s">
        <v>60</v>
      </c>
      <c r="G1" s="78" t="s">
        <v>3</v>
      </c>
      <c r="H1" s="111" t="s">
        <v>6</v>
      </c>
      <c r="I1" s="79" t="s">
        <v>7</v>
      </c>
      <c r="J1" s="79" t="s">
        <v>112</v>
      </c>
      <c r="K1" s="79" t="s">
        <v>61</v>
      </c>
      <c r="L1" s="78" t="s">
        <v>43</v>
      </c>
      <c r="M1" s="78" t="s">
        <v>38</v>
      </c>
      <c r="T1" s="180" t="s">
        <v>72</v>
      </c>
      <c r="W1" s="204" t="s">
        <v>156</v>
      </c>
      <c r="X1" s="205" t="s">
        <v>157</v>
      </c>
      <c r="Y1" s="205" t="s">
        <v>158</v>
      </c>
      <c r="Z1" s="205" t="s">
        <v>159</v>
      </c>
      <c r="AA1" s="205" t="s">
        <v>160</v>
      </c>
      <c r="AB1" s="204" t="s">
        <v>161</v>
      </c>
      <c r="AC1" s="205" t="s">
        <v>162</v>
      </c>
      <c r="AD1" s="78" t="s">
        <v>234</v>
      </c>
      <c r="AE1" s="78" t="s">
        <v>235</v>
      </c>
    </row>
    <row r="2" spans="1:31" x14ac:dyDescent="0.25">
      <c r="A2" s="6" t="s">
        <v>22</v>
      </c>
      <c r="B2" s="181">
        <v>42153</v>
      </c>
      <c r="C2" s="8">
        <v>20</v>
      </c>
      <c r="D2" s="21">
        <v>67.3</v>
      </c>
      <c r="E2" s="21">
        <v>0</v>
      </c>
      <c r="F2" s="21">
        <f t="shared" ref="F2:F20" si="0">D2*C2+E2</f>
        <v>1346</v>
      </c>
      <c r="G2" s="117">
        <v>42219</v>
      </c>
      <c r="H2" s="112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150</v>
      </c>
      <c r="W2" s="165">
        <v>42261</v>
      </c>
      <c r="X2" s="59">
        <v>52.36</v>
      </c>
      <c r="Y2" s="59">
        <v>52.4</v>
      </c>
      <c r="Z2" s="59">
        <v>51.09</v>
      </c>
      <c r="AA2" s="59">
        <v>51.98</v>
      </c>
      <c r="AB2" s="159">
        <v>3581500</v>
      </c>
      <c r="AC2" s="59">
        <v>51.98</v>
      </c>
      <c r="AD2" s="2">
        <f>Y2-Z2</f>
        <v>1.3099999999999952</v>
      </c>
      <c r="AE2" s="217">
        <f>AC2/AC3-1</f>
        <v>-9.9047619047619717E-3</v>
      </c>
    </row>
    <row r="3" spans="1:31" x14ac:dyDescent="0.25">
      <c r="A3" s="30" t="s">
        <v>75</v>
      </c>
      <c r="B3" s="18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7">
        <v>42219</v>
      </c>
      <c r="H3" s="112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56.510733333333334</v>
      </c>
      <c r="W3" s="165">
        <v>42258</v>
      </c>
      <c r="X3" s="59">
        <v>53.08</v>
      </c>
      <c r="Y3" s="59">
        <v>53.17</v>
      </c>
      <c r="Z3" s="59">
        <v>51.41</v>
      </c>
      <c r="AA3" s="59">
        <v>52.5</v>
      </c>
      <c r="AB3" s="159">
        <v>3916500</v>
      </c>
      <c r="AC3" s="59">
        <v>52.5</v>
      </c>
      <c r="AD3" s="2">
        <f t="shared" ref="AD3:AD66" si="1">Y3-Z3</f>
        <v>1.7600000000000051</v>
      </c>
      <c r="AE3" s="217">
        <f t="shared" ref="AE3:AE66" si="2">AC3/AC4-1</f>
        <v>-2.957486136783738E-2</v>
      </c>
    </row>
    <row r="4" spans="1:31" x14ac:dyDescent="0.25">
      <c r="B4" s="18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7">
        <v>42250</v>
      </c>
      <c r="H4" s="116">
        <v>100</v>
      </c>
      <c r="I4" s="21">
        <v>59.4</v>
      </c>
      <c r="J4" s="21">
        <v>0.11</v>
      </c>
      <c r="K4" s="100">
        <f>H4*I4-J4</f>
        <v>5939.89</v>
      </c>
      <c r="M4" s="2"/>
      <c r="O4" s="17" t="s">
        <v>66</v>
      </c>
      <c r="Q4" s="87">
        <v>52.79</v>
      </c>
      <c r="T4" s="203"/>
      <c r="U4" s="47"/>
      <c r="V4" s="52"/>
      <c r="W4" s="165">
        <v>42257</v>
      </c>
      <c r="X4" s="59">
        <v>55.14</v>
      </c>
      <c r="Y4" s="59">
        <v>55.6</v>
      </c>
      <c r="Z4" s="59">
        <v>53.64</v>
      </c>
      <c r="AA4" s="59">
        <v>54.1</v>
      </c>
      <c r="AB4" s="159">
        <v>3937400</v>
      </c>
      <c r="AC4" s="59">
        <v>54.1</v>
      </c>
      <c r="AD4" s="2">
        <f t="shared" si="1"/>
        <v>1.9600000000000009</v>
      </c>
      <c r="AE4" s="217">
        <f t="shared" si="2"/>
        <v>-1.4930808448652577E-2</v>
      </c>
    </row>
    <row r="5" spans="1:31" x14ac:dyDescent="0.25">
      <c r="B5" s="181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7">
        <v>42258</v>
      </c>
      <c r="H5" s="178">
        <v>80</v>
      </c>
      <c r="I5" s="177">
        <v>56.47</v>
      </c>
      <c r="J5" s="177">
        <v>0.08</v>
      </c>
      <c r="K5" s="179">
        <f>H5*I5-J5</f>
        <v>4517.5200000000004</v>
      </c>
      <c r="M5" s="2"/>
      <c r="O5" s="17" t="s">
        <v>67</v>
      </c>
      <c r="Q5" s="3">
        <f>Q4*Q2</f>
        <v>7918.5</v>
      </c>
      <c r="U5" t="s">
        <v>201</v>
      </c>
      <c r="W5" s="165">
        <v>42256</v>
      </c>
      <c r="X5" s="59">
        <v>56.99</v>
      </c>
      <c r="Y5" s="59">
        <v>58.24</v>
      </c>
      <c r="Z5" s="59">
        <v>54.8</v>
      </c>
      <c r="AA5" s="59">
        <v>54.92</v>
      </c>
      <c r="AB5" s="159">
        <v>2688700</v>
      </c>
      <c r="AC5" s="59">
        <v>54.92</v>
      </c>
      <c r="AD5" s="2">
        <f t="shared" si="1"/>
        <v>3.4400000000000048</v>
      </c>
      <c r="AE5" s="217">
        <f t="shared" si="2"/>
        <v>-2.8480452856890159E-2</v>
      </c>
    </row>
    <row r="6" spans="1:31" x14ac:dyDescent="0.25">
      <c r="B6" s="181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7">
        <v>80</v>
      </c>
      <c r="I6" s="133">
        <v>52.55</v>
      </c>
      <c r="J6" s="133">
        <v>0.08</v>
      </c>
      <c r="K6" s="196">
        <f>H6*I6-J6</f>
        <v>4203.92</v>
      </c>
      <c r="M6" s="2"/>
      <c r="O6" s="17" t="s">
        <v>64</v>
      </c>
      <c r="Q6" s="2">
        <f>Q3*Q2</f>
        <v>8476.61</v>
      </c>
      <c r="W6" s="165">
        <v>42255</v>
      </c>
      <c r="X6" s="59">
        <v>56.91</v>
      </c>
      <c r="Y6" s="59">
        <v>57.1</v>
      </c>
      <c r="Z6" s="59">
        <v>55.19</v>
      </c>
      <c r="AA6" s="59">
        <v>56.53</v>
      </c>
      <c r="AB6" s="159">
        <v>2934100</v>
      </c>
      <c r="AC6" s="59">
        <v>56.53</v>
      </c>
      <c r="AD6" s="2">
        <f t="shared" si="1"/>
        <v>1.9100000000000037</v>
      </c>
      <c r="AE6" s="217">
        <f t="shared" si="2"/>
        <v>3.1943212067435667E-3</v>
      </c>
    </row>
    <row r="7" spans="1:31" x14ac:dyDescent="0.25">
      <c r="B7" s="181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-558.11000000000058</v>
      </c>
      <c r="R7" s="109" t="s">
        <v>251</v>
      </c>
      <c r="W7" s="165">
        <v>42251</v>
      </c>
      <c r="X7" s="59">
        <v>56.41</v>
      </c>
      <c r="Y7" s="59">
        <v>57</v>
      </c>
      <c r="Z7" s="59">
        <v>55.85</v>
      </c>
      <c r="AA7" s="59">
        <v>56.35</v>
      </c>
      <c r="AB7" s="159">
        <v>2173300</v>
      </c>
      <c r="AC7" s="59">
        <v>56.35</v>
      </c>
      <c r="AD7" s="2">
        <f t="shared" si="1"/>
        <v>1.1499999999999986</v>
      </c>
      <c r="AE7" s="217">
        <f t="shared" si="2"/>
        <v>-1.8292682926829174E-2</v>
      </c>
    </row>
    <row r="8" spans="1:31" x14ac:dyDescent="0.25">
      <c r="B8" s="181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5">
        <v>42250</v>
      </c>
      <c r="X8" s="59">
        <v>58</v>
      </c>
      <c r="Y8" s="59">
        <v>59.28</v>
      </c>
      <c r="Z8" s="59">
        <v>56.63</v>
      </c>
      <c r="AA8" s="59">
        <v>57.4</v>
      </c>
      <c r="AB8" s="159">
        <v>3287900</v>
      </c>
      <c r="AC8" s="59">
        <v>57.4</v>
      </c>
      <c r="AD8" s="2">
        <f t="shared" si="1"/>
        <v>2.6499999999999986</v>
      </c>
      <c r="AE8" s="217">
        <f t="shared" si="2"/>
        <v>-1.9127108328985676E-3</v>
      </c>
    </row>
    <row r="9" spans="1:31" x14ac:dyDescent="0.25">
      <c r="B9" s="181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5">
        <v>42249</v>
      </c>
      <c r="X9" s="59">
        <v>57.82</v>
      </c>
      <c r="Y9" s="59">
        <v>57.86</v>
      </c>
      <c r="Z9" s="59">
        <v>55.35</v>
      </c>
      <c r="AA9" s="59">
        <v>57.51</v>
      </c>
      <c r="AB9" s="159">
        <v>3539600</v>
      </c>
      <c r="AC9" s="59">
        <v>57.51</v>
      </c>
      <c r="AD9" s="2">
        <f t="shared" si="1"/>
        <v>2.509999999999998</v>
      </c>
      <c r="AE9" s="217">
        <f t="shared" si="2"/>
        <v>7.7098300332925085E-3</v>
      </c>
    </row>
    <row r="10" spans="1:31" x14ac:dyDescent="0.25">
      <c r="B10" s="181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5">
        <v>42248</v>
      </c>
      <c r="X10" s="59">
        <v>57.27</v>
      </c>
      <c r="Y10" s="59">
        <v>58.61</v>
      </c>
      <c r="Z10" s="59">
        <v>56.53</v>
      </c>
      <c r="AA10" s="59">
        <v>57.07</v>
      </c>
      <c r="AB10" s="159">
        <v>3901700</v>
      </c>
      <c r="AC10" s="59">
        <v>57.07</v>
      </c>
      <c r="AD10" s="2">
        <f t="shared" si="1"/>
        <v>2.0799999999999983</v>
      </c>
      <c r="AE10" s="217">
        <f t="shared" si="2"/>
        <v>-4.0033641715727541E-2</v>
      </c>
    </row>
    <row r="11" spans="1:31" x14ac:dyDescent="0.25">
      <c r="B11" s="181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5">
        <v>42247</v>
      </c>
      <c r="X11" s="59">
        <v>56.11</v>
      </c>
      <c r="Y11" s="59">
        <v>59.8</v>
      </c>
      <c r="Z11" s="59">
        <v>55.33</v>
      </c>
      <c r="AA11" s="59">
        <v>59.45</v>
      </c>
      <c r="AB11" s="159">
        <v>4164300</v>
      </c>
      <c r="AC11" s="59">
        <v>59.45</v>
      </c>
      <c r="AD11" s="2">
        <f t="shared" si="1"/>
        <v>4.4699999999999989</v>
      </c>
      <c r="AE11" s="217">
        <f t="shared" si="2"/>
        <v>3.4632788026453198E-2</v>
      </c>
    </row>
    <row r="12" spans="1:31" x14ac:dyDescent="0.25">
      <c r="B12" s="181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5">
        <v>42244</v>
      </c>
      <c r="X12" s="59">
        <v>55.51</v>
      </c>
      <c r="Y12" s="59">
        <v>58.6</v>
      </c>
      <c r="Z12" s="59">
        <v>54.5</v>
      </c>
      <c r="AA12" s="59">
        <v>57.46</v>
      </c>
      <c r="AB12" s="159">
        <v>3961800</v>
      </c>
      <c r="AC12" s="59">
        <v>57.46</v>
      </c>
      <c r="AD12" s="2">
        <f t="shared" si="1"/>
        <v>4.1000000000000014</v>
      </c>
      <c r="AE12" s="217">
        <f t="shared" si="2"/>
        <v>3.0487804878048808E-2</v>
      </c>
    </row>
    <row r="13" spans="1:31" x14ac:dyDescent="0.25">
      <c r="B13" s="181">
        <v>42240</v>
      </c>
      <c r="C13" s="101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5">
        <v>42243</v>
      </c>
      <c r="X13" s="59">
        <v>52.57</v>
      </c>
      <c r="Y13" s="59">
        <v>56.06</v>
      </c>
      <c r="Z13" s="59">
        <v>52.36</v>
      </c>
      <c r="AA13" s="59">
        <v>55.76</v>
      </c>
      <c r="AB13" s="159">
        <v>4407100</v>
      </c>
      <c r="AC13" s="59">
        <v>55.76</v>
      </c>
      <c r="AD13" s="2">
        <f t="shared" si="1"/>
        <v>3.7000000000000028</v>
      </c>
      <c r="AE13" s="217">
        <f t="shared" si="2"/>
        <v>8.8637251073799384E-2</v>
      </c>
    </row>
    <row r="14" spans="1:31" x14ac:dyDescent="0.25">
      <c r="B14" s="181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5">
        <v>42242</v>
      </c>
      <c r="X14" s="59">
        <v>51.23</v>
      </c>
      <c r="Y14" s="59">
        <v>51.58</v>
      </c>
      <c r="Z14" s="59">
        <v>49.86</v>
      </c>
      <c r="AA14" s="59">
        <v>51.22</v>
      </c>
      <c r="AB14" s="159">
        <v>3998300</v>
      </c>
      <c r="AC14" s="59">
        <v>51.22</v>
      </c>
      <c r="AD14" s="2">
        <f t="shared" si="1"/>
        <v>1.7199999999999989</v>
      </c>
      <c r="AE14" s="217">
        <f t="shared" si="2"/>
        <v>2.5630756908289865E-2</v>
      </c>
    </row>
    <row r="15" spans="1:31" x14ac:dyDescent="0.25">
      <c r="B15" s="181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5">
        <v>42241</v>
      </c>
      <c r="X15" s="59">
        <v>53.01</v>
      </c>
      <c r="Y15" s="59">
        <v>53.84</v>
      </c>
      <c r="Z15" s="59">
        <v>49.9</v>
      </c>
      <c r="AA15" s="59">
        <v>49.94</v>
      </c>
      <c r="AB15" s="159">
        <v>3762000</v>
      </c>
      <c r="AC15" s="59">
        <v>49.94</v>
      </c>
      <c r="AD15" s="2">
        <f t="shared" si="1"/>
        <v>3.9400000000000048</v>
      </c>
      <c r="AE15" s="217">
        <f t="shared" si="2"/>
        <v>-2.0400156924283985E-2</v>
      </c>
    </row>
    <row r="16" spans="1:31" x14ac:dyDescent="0.25">
      <c r="B16" s="259">
        <v>42258</v>
      </c>
      <c r="C16" s="176">
        <v>80</v>
      </c>
      <c r="D16" s="177">
        <v>55.45</v>
      </c>
      <c r="E16" s="177">
        <v>0</v>
      </c>
      <c r="F16" s="177">
        <f t="shared" si="0"/>
        <v>4436</v>
      </c>
      <c r="M16" s="2"/>
      <c r="W16" s="165">
        <v>42240</v>
      </c>
      <c r="X16" s="59">
        <v>51.78</v>
      </c>
      <c r="Y16" s="59">
        <v>54</v>
      </c>
      <c r="Z16" s="59">
        <v>50.38</v>
      </c>
      <c r="AA16" s="59">
        <v>50.98</v>
      </c>
      <c r="AB16" s="159">
        <v>5714300</v>
      </c>
      <c r="AC16" s="59">
        <v>50.98</v>
      </c>
      <c r="AD16" s="2">
        <f t="shared" si="1"/>
        <v>3.6199999999999974</v>
      </c>
      <c r="AE16" s="217">
        <f t="shared" si="2"/>
        <v>-7.2922349518094287E-2</v>
      </c>
    </row>
    <row r="17" spans="1:31" x14ac:dyDescent="0.25">
      <c r="B17" s="259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5">
        <v>42237</v>
      </c>
      <c r="X17" s="59">
        <v>55.31</v>
      </c>
      <c r="Y17" s="59">
        <v>56.16</v>
      </c>
      <c r="Z17" s="59">
        <v>54.81</v>
      </c>
      <c r="AA17" s="59">
        <v>54.99</v>
      </c>
      <c r="AB17" s="159">
        <v>3412800</v>
      </c>
      <c r="AC17" s="59">
        <v>54.99</v>
      </c>
      <c r="AD17" s="2">
        <f t="shared" si="1"/>
        <v>1.3499999999999943</v>
      </c>
      <c r="AE17" s="217">
        <f t="shared" si="2"/>
        <v>-1.3455328310010728E-2</v>
      </c>
    </row>
    <row r="18" spans="1:31" x14ac:dyDescent="0.25">
      <c r="B18" s="258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5">
        <v>42236</v>
      </c>
      <c r="X18" s="59">
        <v>56.53</v>
      </c>
      <c r="Y18" s="59">
        <v>57.24</v>
      </c>
      <c r="Z18" s="59">
        <v>55.7</v>
      </c>
      <c r="AA18" s="59">
        <v>55.74</v>
      </c>
      <c r="AB18" s="159">
        <v>2632700</v>
      </c>
      <c r="AC18" s="59">
        <v>55.74</v>
      </c>
      <c r="AD18" s="2">
        <f t="shared" si="1"/>
        <v>1.5399999999999991</v>
      </c>
      <c r="AE18" s="217">
        <f t="shared" si="2"/>
        <v>-1.745108408249596E-2</v>
      </c>
    </row>
    <row r="19" spans="1:31" x14ac:dyDescent="0.25">
      <c r="B19" s="258"/>
      <c r="C19" s="132">
        <v>30</v>
      </c>
      <c r="D19" s="133">
        <v>52.7</v>
      </c>
      <c r="E19" s="133">
        <v>0</v>
      </c>
      <c r="F19" s="133">
        <f t="shared" si="0"/>
        <v>1581</v>
      </c>
      <c r="W19" s="165">
        <v>42235</v>
      </c>
      <c r="X19" s="59">
        <v>58.75</v>
      </c>
      <c r="Y19" s="59">
        <v>59.18</v>
      </c>
      <c r="Z19" s="59">
        <v>56.31</v>
      </c>
      <c r="AA19" s="59">
        <v>56.73</v>
      </c>
      <c r="AB19" s="159">
        <v>2452700</v>
      </c>
      <c r="AC19" s="59">
        <v>56.73</v>
      </c>
      <c r="AD19" s="2">
        <f t="shared" si="1"/>
        <v>2.8699999999999974</v>
      </c>
      <c r="AE19" s="217">
        <f t="shared" si="2"/>
        <v>-4.1884816753926746E-2</v>
      </c>
    </row>
    <row r="20" spans="1:31" x14ac:dyDescent="0.25">
      <c r="B20" s="26">
        <v>42263</v>
      </c>
      <c r="C20" s="132">
        <v>50</v>
      </c>
      <c r="D20" s="133">
        <v>52.05</v>
      </c>
      <c r="E20" s="133">
        <v>0</v>
      </c>
      <c r="F20" s="133">
        <f t="shared" si="0"/>
        <v>2602.5</v>
      </c>
      <c r="W20" s="165">
        <v>42234</v>
      </c>
      <c r="X20" s="59">
        <v>59.51</v>
      </c>
      <c r="Y20" s="59">
        <v>59.8</v>
      </c>
      <c r="Z20" s="59">
        <v>58.44</v>
      </c>
      <c r="AA20" s="59">
        <v>59.21</v>
      </c>
      <c r="AB20" s="159">
        <v>1773600</v>
      </c>
      <c r="AC20" s="59">
        <v>59.21</v>
      </c>
      <c r="AD20" s="2">
        <f t="shared" si="1"/>
        <v>1.3599999999999994</v>
      </c>
      <c r="AE20" s="217">
        <f t="shared" si="2"/>
        <v>7.3154134059203457E-3</v>
      </c>
    </row>
    <row r="21" spans="1:31" x14ac:dyDescent="0.25">
      <c r="W21" s="165">
        <v>42233</v>
      </c>
      <c r="X21" s="59">
        <v>58.62</v>
      </c>
      <c r="Y21" s="59">
        <v>59.62</v>
      </c>
      <c r="Z21" s="59">
        <v>58.38</v>
      </c>
      <c r="AA21" s="59">
        <v>58.78</v>
      </c>
      <c r="AB21" s="159">
        <v>1773400</v>
      </c>
      <c r="AC21" s="59">
        <v>58.78</v>
      </c>
      <c r="AD21" s="2">
        <f t="shared" si="1"/>
        <v>1.2399999999999949</v>
      </c>
      <c r="AE21" s="217">
        <f t="shared" si="2"/>
        <v>-5.0778605280974443E-3</v>
      </c>
    </row>
    <row r="22" spans="1:31" x14ac:dyDescent="0.25">
      <c r="A22" s="49" t="s">
        <v>87</v>
      </c>
      <c r="B22" s="182"/>
      <c r="C22" s="20">
        <f>SUM(C2:C21)</f>
        <v>490</v>
      </c>
      <c r="D22" s="20"/>
      <c r="E22" s="20"/>
      <c r="F22" s="20">
        <f>SUM(F2:F21)</f>
        <v>27930.35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5">
        <v>42230</v>
      </c>
      <c r="X22" s="59">
        <v>58.73</v>
      </c>
      <c r="Y22" s="59">
        <v>60</v>
      </c>
      <c r="Z22" s="59">
        <v>58.7</v>
      </c>
      <c r="AA22" s="59">
        <v>59.08</v>
      </c>
      <c r="AB22" s="159">
        <v>2663200</v>
      </c>
      <c r="AC22" s="59">
        <v>59.08</v>
      </c>
      <c r="AD22" s="2">
        <f t="shared" si="1"/>
        <v>1.2999999999999972</v>
      </c>
      <c r="AE22" s="217">
        <f t="shared" si="2"/>
        <v>4.9328117026705698E-3</v>
      </c>
    </row>
    <row r="23" spans="1:31" x14ac:dyDescent="0.25">
      <c r="W23" s="165">
        <v>42229</v>
      </c>
      <c r="X23" s="59">
        <v>59.11</v>
      </c>
      <c r="Y23" s="59">
        <v>59.55</v>
      </c>
      <c r="Z23" s="59">
        <v>58.45</v>
      </c>
      <c r="AA23" s="59">
        <v>58.79</v>
      </c>
      <c r="AB23" s="159">
        <v>3162500</v>
      </c>
      <c r="AC23" s="59">
        <v>58.79</v>
      </c>
      <c r="AD23" s="2">
        <f t="shared" si="1"/>
        <v>1.0999999999999943</v>
      </c>
      <c r="AE23" s="217">
        <f t="shared" si="2"/>
        <v>-1.0602490743857329E-2</v>
      </c>
    </row>
    <row r="24" spans="1:31" x14ac:dyDescent="0.25">
      <c r="G24" s="2"/>
      <c r="W24" s="165">
        <v>42228</v>
      </c>
      <c r="X24" s="59">
        <v>57.42</v>
      </c>
      <c r="Y24" s="59">
        <v>59.49</v>
      </c>
      <c r="Z24" s="59">
        <v>57.07</v>
      </c>
      <c r="AA24" s="59">
        <v>59.42</v>
      </c>
      <c r="AB24" s="159">
        <v>4753900</v>
      </c>
      <c r="AC24" s="59">
        <v>59.42</v>
      </c>
      <c r="AD24" s="2">
        <f t="shared" si="1"/>
        <v>2.4200000000000017</v>
      </c>
      <c r="AE24" s="217">
        <f t="shared" si="2"/>
        <v>2.6429435135602031E-2</v>
      </c>
    </row>
    <row r="25" spans="1:31" x14ac:dyDescent="0.25">
      <c r="W25" s="165">
        <v>42227</v>
      </c>
      <c r="X25" s="59">
        <v>57.22</v>
      </c>
      <c r="Y25" s="59">
        <v>57.99</v>
      </c>
      <c r="Z25" s="59">
        <v>56.6</v>
      </c>
      <c r="AA25" s="59">
        <v>57.89</v>
      </c>
      <c r="AB25" s="159">
        <v>2339000</v>
      </c>
      <c r="AC25" s="59">
        <v>57.89</v>
      </c>
      <c r="AD25" s="2">
        <f t="shared" si="1"/>
        <v>1.3900000000000006</v>
      </c>
      <c r="AE25" s="217">
        <f t="shared" si="2"/>
        <v>-9.4113620807665388E-3</v>
      </c>
    </row>
    <row r="26" spans="1:31" x14ac:dyDescent="0.25">
      <c r="G26" s="2"/>
      <c r="W26" s="165">
        <v>42226</v>
      </c>
      <c r="X26" s="59">
        <v>56.12</v>
      </c>
      <c r="Y26" s="59">
        <v>58.5</v>
      </c>
      <c r="Z26" s="59">
        <v>56.09</v>
      </c>
      <c r="AA26" s="59">
        <v>58.44</v>
      </c>
      <c r="AB26" s="159">
        <v>2662200</v>
      </c>
      <c r="AC26" s="59">
        <v>58.44</v>
      </c>
      <c r="AD26" s="2">
        <f t="shared" si="1"/>
        <v>2.4099999999999966</v>
      </c>
      <c r="AE26" s="217">
        <f t="shared" si="2"/>
        <v>4.5064377682403345E-2</v>
      </c>
    </row>
    <row r="27" spans="1:31" x14ac:dyDescent="0.25">
      <c r="W27" s="165">
        <v>42223</v>
      </c>
      <c r="X27" s="59">
        <v>56.6</v>
      </c>
      <c r="Y27" s="59">
        <v>57.74</v>
      </c>
      <c r="Z27" s="59">
        <v>55.69</v>
      </c>
      <c r="AA27" s="59">
        <v>55.92</v>
      </c>
      <c r="AB27" s="159">
        <v>3035300</v>
      </c>
      <c r="AC27" s="59">
        <v>55.92</v>
      </c>
      <c r="AD27" s="2">
        <f t="shared" si="1"/>
        <v>2.0500000000000043</v>
      </c>
      <c r="AE27" s="217">
        <f t="shared" si="2"/>
        <v>-1.5666255940855467E-2</v>
      </c>
    </row>
    <row r="28" spans="1:31" x14ac:dyDescent="0.25">
      <c r="J28" s="2" t="s">
        <v>178</v>
      </c>
      <c r="W28" s="165">
        <v>42222</v>
      </c>
      <c r="X28" s="59">
        <v>55.58</v>
      </c>
      <c r="Y28" s="59">
        <v>56.9</v>
      </c>
      <c r="Z28" s="59">
        <v>54.65</v>
      </c>
      <c r="AA28" s="59">
        <v>56.81</v>
      </c>
      <c r="AB28" s="159">
        <v>3819200</v>
      </c>
      <c r="AC28" s="59">
        <v>56.81</v>
      </c>
      <c r="AD28" s="2">
        <f t="shared" si="1"/>
        <v>2.25</v>
      </c>
      <c r="AE28" s="217">
        <f t="shared" si="2"/>
        <v>1.5915593705293274E-2</v>
      </c>
    </row>
    <row r="29" spans="1:31" x14ac:dyDescent="0.25">
      <c r="W29" s="165">
        <v>42221</v>
      </c>
      <c r="X29" s="59">
        <v>58.46</v>
      </c>
      <c r="Y29" s="59">
        <v>58.95</v>
      </c>
      <c r="Z29" s="59">
        <v>55.92</v>
      </c>
      <c r="AA29" s="59">
        <v>55.92</v>
      </c>
      <c r="AB29" s="159">
        <v>3857700</v>
      </c>
      <c r="AC29" s="59">
        <v>55.92</v>
      </c>
      <c r="AD29" s="2">
        <f t="shared" si="1"/>
        <v>3.0300000000000011</v>
      </c>
      <c r="AE29" s="217">
        <f t="shared" si="2"/>
        <v>-2.8323197219808804E-2</v>
      </c>
    </row>
    <row r="30" spans="1:31" x14ac:dyDescent="0.25">
      <c r="W30" s="165">
        <v>42220</v>
      </c>
      <c r="X30" s="59">
        <v>58.07</v>
      </c>
      <c r="Y30" s="59">
        <v>58.99</v>
      </c>
      <c r="Z30" s="59">
        <v>57.31</v>
      </c>
      <c r="AA30" s="59">
        <v>57.55</v>
      </c>
      <c r="AB30" s="159">
        <v>2986300</v>
      </c>
      <c r="AC30" s="59">
        <v>57.55</v>
      </c>
      <c r="AD30" s="2">
        <f t="shared" si="1"/>
        <v>1.6799999999999997</v>
      </c>
      <c r="AE30" s="217">
        <f t="shared" si="2"/>
        <v>-2.5996533795494825E-3</v>
      </c>
    </row>
    <row r="31" spans="1:31" x14ac:dyDescent="0.25">
      <c r="W31" s="165">
        <v>42219</v>
      </c>
      <c r="X31" s="59">
        <v>58.21</v>
      </c>
      <c r="Y31" s="59">
        <v>58.89</v>
      </c>
      <c r="Z31" s="59">
        <v>57.32</v>
      </c>
      <c r="AA31" s="59">
        <v>57.7</v>
      </c>
      <c r="AB31" s="159">
        <v>3289100</v>
      </c>
      <c r="AC31" s="59">
        <v>57.7</v>
      </c>
      <c r="AD31" s="2">
        <f t="shared" si="1"/>
        <v>1.5700000000000003</v>
      </c>
      <c r="AE31" s="217">
        <f t="shared" si="2"/>
        <v>-2.2199627181833548E-2</v>
      </c>
    </row>
    <row r="32" spans="1:31" x14ac:dyDescent="0.25">
      <c r="W32" s="165">
        <v>42216</v>
      </c>
      <c r="X32" s="59">
        <v>59.72</v>
      </c>
      <c r="Y32" s="59">
        <v>60.3</v>
      </c>
      <c r="Z32" s="59">
        <v>58.81</v>
      </c>
      <c r="AA32" s="59">
        <v>59.01</v>
      </c>
      <c r="AB32" s="159">
        <v>3026500</v>
      </c>
      <c r="AC32" s="59">
        <v>59.01</v>
      </c>
      <c r="AD32" s="2">
        <f t="shared" si="1"/>
        <v>1.4899999999999949</v>
      </c>
      <c r="AE32" s="217">
        <f t="shared" si="2"/>
        <v>-2.1879661859771304E-2</v>
      </c>
    </row>
    <row r="33" spans="15:31" x14ac:dyDescent="0.25">
      <c r="W33" s="165">
        <v>42215</v>
      </c>
      <c r="X33" s="59">
        <v>60.04</v>
      </c>
      <c r="Y33" s="59">
        <v>60.78</v>
      </c>
      <c r="Z33" s="59">
        <v>59.68</v>
      </c>
      <c r="AA33" s="59">
        <v>60.33</v>
      </c>
      <c r="AB33" s="159">
        <v>2956100</v>
      </c>
      <c r="AC33" s="59">
        <v>60.33</v>
      </c>
      <c r="AD33" s="2">
        <f t="shared" si="1"/>
        <v>1.1000000000000014</v>
      </c>
      <c r="AE33" s="217">
        <f t="shared" si="2"/>
        <v>4.830113257828117E-3</v>
      </c>
    </row>
    <row r="34" spans="15:31" x14ac:dyDescent="0.25">
      <c r="W34" s="165">
        <v>42214</v>
      </c>
      <c r="X34" s="59">
        <v>59.95</v>
      </c>
      <c r="Y34" s="59">
        <v>61.88</v>
      </c>
      <c r="Z34" s="59">
        <v>59.2</v>
      </c>
      <c r="AA34" s="59">
        <v>60.04</v>
      </c>
      <c r="AB34" s="159">
        <v>6018500</v>
      </c>
      <c r="AC34" s="59">
        <v>60.04</v>
      </c>
      <c r="AD34" s="2">
        <f t="shared" si="1"/>
        <v>2.6799999999999997</v>
      </c>
      <c r="AE34" s="217">
        <f t="shared" si="2"/>
        <v>6.5381391450125559E-3</v>
      </c>
    </row>
    <row r="35" spans="15:31" x14ac:dyDescent="0.25">
      <c r="W35" s="165">
        <v>42213</v>
      </c>
      <c r="X35" s="59">
        <v>57.98</v>
      </c>
      <c r="Y35" s="59">
        <v>59.88</v>
      </c>
      <c r="Z35" s="59">
        <v>57.58</v>
      </c>
      <c r="AA35" s="59">
        <v>59.65</v>
      </c>
      <c r="AB35" s="159">
        <v>3829400</v>
      </c>
      <c r="AC35" s="59">
        <v>59.65</v>
      </c>
      <c r="AD35" s="2">
        <f t="shared" si="1"/>
        <v>2.3000000000000043</v>
      </c>
      <c r="AE35" s="217">
        <f t="shared" si="2"/>
        <v>3.4153952843273272E-2</v>
      </c>
    </row>
    <row r="36" spans="15:31" x14ac:dyDescent="0.25">
      <c r="W36" s="165">
        <v>42212</v>
      </c>
      <c r="X36" s="59">
        <v>57.65</v>
      </c>
      <c r="Y36" s="59">
        <v>58.55</v>
      </c>
      <c r="Z36" s="59">
        <v>57.18</v>
      </c>
      <c r="AA36" s="59">
        <v>57.68</v>
      </c>
      <c r="AB36" s="159">
        <v>3320400</v>
      </c>
      <c r="AC36" s="59">
        <v>57.68</v>
      </c>
      <c r="AD36" s="2">
        <f t="shared" si="1"/>
        <v>1.3699999999999974</v>
      </c>
      <c r="AE36" s="217">
        <f t="shared" si="2"/>
        <v>-1.3848521114720458E-2</v>
      </c>
    </row>
    <row r="37" spans="15:31" x14ac:dyDescent="0.25">
      <c r="W37" s="165">
        <v>42209</v>
      </c>
      <c r="X37" s="59">
        <v>59.39</v>
      </c>
      <c r="Y37" s="59">
        <v>59.39</v>
      </c>
      <c r="Z37" s="59">
        <v>57.7</v>
      </c>
      <c r="AA37" s="59">
        <v>58.49</v>
      </c>
      <c r="AB37" s="159">
        <v>4584500</v>
      </c>
      <c r="AC37" s="59">
        <v>58.49</v>
      </c>
      <c r="AD37" s="2">
        <f t="shared" si="1"/>
        <v>1.6899999999999977</v>
      </c>
      <c r="AE37" s="217">
        <f t="shared" si="2"/>
        <v>-1.3326585695006776E-2</v>
      </c>
    </row>
    <row r="38" spans="15:31" x14ac:dyDescent="0.25">
      <c r="W38" s="165">
        <v>42208</v>
      </c>
      <c r="X38" s="59">
        <v>58.96</v>
      </c>
      <c r="Y38" s="59">
        <v>59.49</v>
      </c>
      <c r="Z38" s="59">
        <v>58.35</v>
      </c>
      <c r="AA38" s="59">
        <v>59.28</v>
      </c>
      <c r="AB38" s="159">
        <v>2333100</v>
      </c>
      <c r="AC38" s="59">
        <v>59.28</v>
      </c>
      <c r="AD38" s="2">
        <f t="shared" si="1"/>
        <v>1.1400000000000006</v>
      </c>
      <c r="AE38" s="217">
        <f t="shared" si="2"/>
        <v>4.745762711864332E-3</v>
      </c>
    </row>
    <row r="39" spans="15:31" x14ac:dyDescent="0.25">
      <c r="W39" s="165">
        <v>42207</v>
      </c>
      <c r="X39" s="59">
        <v>59.34</v>
      </c>
      <c r="Y39" s="59">
        <v>59.75</v>
      </c>
      <c r="Z39" s="59">
        <v>58.61</v>
      </c>
      <c r="AA39" s="59">
        <v>59</v>
      </c>
      <c r="AB39" s="159">
        <v>2137700</v>
      </c>
      <c r="AC39" s="59">
        <v>59</v>
      </c>
      <c r="AD39" s="2">
        <f t="shared" si="1"/>
        <v>1.1400000000000006</v>
      </c>
      <c r="AE39" s="217">
        <f t="shared" si="2"/>
        <v>-3.0415680973301384E-3</v>
      </c>
    </row>
    <row r="40" spans="15:31" x14ac:dyDescent="0.25">
      <c r="W40" s="165">
        <v>42206</v>
      </c>
      <c r="X40" s="59">
        <v>59.8</v>
      </c>
      <c r="Y40" s="59">
        <v>60.56</v>
      </c>
      <c r="Z40" s="59">
        <v>59</v>
      </c>
      <c r="AA40" s="59">
        <v>59.18</v>
      </c>
      <c r="AB40" s="159">
        <v>2418500</v>
      </c>
      <c r="AC40" s="59">
        <v>59.18</v>
      </c>
      <c r="AD40" s="2">
        <f t="shared" si="1"/>
        <v>1.5600000000000023</v>
      </c>
      <c r="AE40" s="217">
        <f t="shared" si="2"/>
        <v>-7.0469798657718519E-3</v>
      </c>
    </row>
    <row r="41" spans="15:31" x14ac:dyDescent="0.25">
      <c r="W41" s="165">
        <v>42205</v>
      </c>
      <c r="X41" s="59">
        <v>60.97</v>
      </c>
      <c r="Y41" s="59">
        <v>61.11</v>
      </c>
      <c r="Z41" s="59">
        <v>59.51</v>
      </c>
      <c r="AA41" s="59">
        <v>59.6</v>
      </c>
      <c r="AB41" s="159">
        <v>2479200</v>
      </c>
      <c r="AC41" s="59">
        <v>59.6</v>
      </c>
      <c r="AD41" s="2">
        <f t="shared" si="1"/>
        <v>1.6000000000000014</v>
      </c>
      <c r="AE41" s="217">
        <f t="shared" si="2"/>
        <v>-2.9632041680234478E-2</v>
      </c>
    </row>
    <row r="42" spans="15:31" x14ac:dyDescent="0.25">
      <c r="W42" s="165">
        <v>42202</v>
      </c>
      <c r="X42" s="59">
        <v>62.38</v>
      </c>
      <c r="Y42" s="59">
        <v>62.71</v>
      </c>
      <c r="Z42" s="59">
        <v>61.21</v>
      </c>
      <c r="AA42" s="59">
        <v>61.42</v>
      </c>
      <c r="AB42" s="159">
        <v>2226700</v>
      </c>
      <c r="AC42" s="59">
        <v>61.42</v>
      </c>
      <c r="AD42" s="2">
        <f t="shared" si="1"/>
        <v>1.5</v>
      </c>
      <c r="AE42" s="217">
        <f t="shared" si="2"/>
        <v>-2.0102105934907466E-2</v>
      </c>
    </row>
    <row r="43" spans="15:31" x14ac:dyDescent="0.25">
      <c r="W43" s="165">
        <v>42201</v>
      </c>
      <c r="X43" s="59">
        <v>63.28</v>
      </c>
      <c r="Y43" s="59">
        <v>63.8</v>
      </c>
      <c r="Z43" s="59">
        <v>62.61</v>
      </c>
      <c r="AA43" s="59">
        <v>62.68</v>
      </c>
      <c r="AB43" s="159">
        <v>2776400</v>
      </c>
      <c r="AC43" s="59">
        <v>62.68</v>
      </c>
      <c r="AD43" s="2">
        <f t="shared" si="1"/>
        <v>1.1899999999999977</v>
      </c>
      <c r="AE43" s="217">
        <f t="shared" si="2"/>
        <v>-5.8683584456780125E-3</v>
      </c>
    </row>
    <row r="44" spans="15:31" ht="20.25" thickBot="1" x14ac:dyDescent="0.35">
      <c r="O44" s="257" t="s">
        <v>83</v>
      </c>
      <c r="P44" s="257"/>
      <c r="T44" s="160" t="s">
        <v>115</v>
      </c>
      <c r="U44" s="51"/>
      <c r="W44" s="165">
        <v>42200</v>
      </c>
      <c r="X44" s="59">
        <v>64.16</v>
      </c>
      <c r="Y44" s="59">
        <v>64.69</v>
      </c>
      <c r="Z44" s="59">
        <v>62.41</v>
      </c>
      <c r="AA44" s="59">
        <v>63.05</v>
      </c>
      <c r="AB44" s="159">
        <v>3182200</v>
      </c>
      <c r="AC44" s="59">
        <v>63.05</v>
      </c>
      <c r="AD44" s="2">
        <f t="shared" si="1"/>
        <v>2.2800000000000011</v>
      </c>
      <c r="AE44" s="217">
        <f t="shared" si="2"/>
        <v>-2.3540343812916142E-2</v>
      </c>
    </row>
    <row r="45" spans="15:31" ht="15.75" thickTop="1" x14ac:dyDescent="0.25">
      <c r="O45" s="138">
        <v>1.1000000000000001</v>
      </c>
      <c r="P45" s="138">
        <f>O45*$Q$4</f>
        <v>58.069000000000003</v>
      </c>
      <c r="R45" s="51"/>
      <c r="T45" s="163" t="s">
        <v>137</v>
      </c>
      <c r="U45" s="161">
        <v>54.1</v>
      </c>
      <c r="W45" s="165">
        <v>42199</v>
      </c>
      <c r="X45" s="59">
        <v>63.98</v>
      </c>
      <c r="Y45" s="59">
        <v>65.36</v>
      </c>
      <c r="Z45" s="59">
        <v>63.73</v>
      </c>
      <c r="AA45" s="59">
        <v>64.569999999999993</v>
      </c>
      <c r="AB45" s="159">
        <v>5217500</v>
      </c>
      <c r="AC45" s="59">
        <v>64.569999999999993</v>
      </c>
      <c r="AD45" s="2">
        <f t="shared" si="1"/>
        <v>1.6300000000000026</v>
      </c>
      <c r="AE45" s="217">
        <f t="shared" si="2"/>
        <v>9.2216317599249642E-3</v>
      </c>
    </row>
    <row r="46" spans="15:31" x14ac:dyDescent="0.25">
      <c r="O46" s="138">
        <v>1.0900000000000001</v>
      </c>
      <c r="P46" s="138">
        <f t="shared" ref="P46:P65" si="3">O46*$Q$4</f>
        <v>57.5411</v>
      </c>
      <c r="Q46" s="2"/>
      <c r="R46" s="51"/>
      <c r="T46" s="163" t="s">
        <v>138</v>
      </c>
      <c r="U46" s="161">
        <v>53.08</v>
      </c>
      <c r="W46" s="165">
        <v>42198</v>
      </c>
      <c r="X46" s="59">
        <v>64.459999999999994</v>
      </c>
      <c r="Y46" s="59">
        <v>64.63</v>
      </c>
      <c r="Z46" s="59">
        <v>63.66</v>
      </c>
      <c r="AA46" s="59">
        <v>63.98</v>
      </c>
      <c r="AB46" s="159">
        <v>3905400</v>
      </c>
      <c r="AC46" s="59">
        <v>63.98</v>
      </c>
      <c r="AD46" s="2">
        <f t="shared" si="1"/>
        <v>0.96999999999999886</v>
      </c>
      <c r="AE46" s="217">
        <f t="shared" si="2"/>
        <v>-5.595275101025865E-3</v>
      </c>
    </row>
    <row r="47" spans="15:31" x14ac:dyDescent="0.25">
      <c r="O47" s="138">
        <v>1.08</v>
      </c>
      <c r="P47" s="138">
        <f t="shared" si="3"/>
        <v>57.013200000000005</v>
      </c>
      <c r="Q47" s="2"/>
      <c r="R47" s="51"/>
      <c r="T47" s="163" t="s">
        <v>139</v>
      </c>
      <c r="U47" s="161" t="s">
        <v>202</v>
      </c>
      <c r="W47" s="165">
        <v>42195</v>
      </c>
      <c r="X47" s="59">
        <v>64.94</v>
      </c>
      <c r="Y47" s="59">
        <v>65.489999999999995</v>
      </c>
      <c r="Z47" s="59">
        <v>64.03</v>
      </c>
      <c r="AA47" s="59">
        <v>64.34</v>
      </c>
      <c r="AB47" s="159">
        <v>1984700</v>
      </c>
      <c r="AC47" s="59">
        <v>64.34</v>
      </c>
      <c r="AD47" s="2">
        <f t="shared" si="1"/>
        <v>1.4599999999999937</v>
      </c>
      <c r="AE47" s="217">
        <f t="shared" si="2"/>
        <v>-4.7950502706883835E-3</v>
      </c>
    </row>
    <row r="48" spans="15:31" x14ac:dyDescent="0.25">
      <c r="O48" s="138">
        <v>1.07</v>
      </c>
      <c r="P48" s="138">
        <f t="shared" si="3"/>
        <v>56.485300000000002</v>
      </c>
      <c r="Q48" s="2"/>
      <c r="R48" s="51"/>
      <c r="T48" s="163" t="s">
        <v>140</v>
      </c>
      <c r="U48" s="161" t="s">
        <v>203</v>
      </c>
      <c r="W48" s="165">
        <v>42194</v>
      </c>
      <c r="X48" s="59">
        <v>65.62</v>
      </c>
      <c r="Y48" s="59">
        <v>65.650000000000006</v>
      </c>
      <c r="Z48" s="59">
        <v>64.53</v>
      </c>
      <c r="AA48" s="59">
        <v>64.650000000000006</v>
      </c>
      <c r="AB48" s="159">
        <v>2096600</v>
      </c>
      <c r="AC48" s="59">
        <v>64.650000000000006</v>
      </c>
      <c r="AD48" s="2">
        <f t="shared" si="1"/>
        <v>1.1200000000000045</v>
      </c>
      <c r="AE48" s="217">
        <f t="shared" si="2"/>
        <v>4.3498524157217222E-3</v>
      </c>
    </row>
    <row r="49" spans="15:31" x14ac:dyDescent="0.25">
      <c r="O49" s="138">
        <v>1.06</v>
      </c>
      <c r="P49" s="138">
        <f t="shared" si="3"/>
        <v>55.9574</v>
      </c>
      <c r="Q49" s="2"/>
      <c r="R49" s="51"/>
      <c r="T49" s="163" t="s">
        <v>141</v>
      </c>
      <c r="U49" s="161">
        <v>75</v>
      </c>
      <c r="W49" s="165">
        <v>42193</v>
      </c>
      <c r="X49" s="59">
        <v>64.55</v>
      </c>
      <c r="Y49" s="59">
        <v>65.33</v>
      </c>
      <c r="Z49" s="59">
        <v>63.9</v>
      </c>
      <c r="AA49" s="59">
        <v>64.37</v>
      </c>
      <c r="AB49" s="159">
        <v>2867800</v>
      </c>
      <c r="AC49" s="59">
        <v>64.37</v>
      </c>
      <c r="AD49" s="2">
        <f t="shared" si="1"/>
        <v>1.4299999999999997</v>
      </c>
      <c r="AE49" s="217">
        <f t="shared" si="2"/>
        <v>-1.0453497309761639E-2</v>
      </c>
    </row>
    <row r="50" spans="15:31" x14ac:dyDescent="0.25">
      <c r="O50" s="138">
        <v>1.05</v>
      </c>
      <c r="P50" s="138">
        <f t="shared" si="3"/>
        <v>55.429500000000004</v>
      </c>
      <c r="Q50" s="2"/>
      <c r="R50" s="51"/>
      <c r="T50" s="163" t="s">
        <v>142</v>
      </c>
      <c r="U50" s="161">
        <v>1.3810199999999999</v>
      </c>
      <c r="W50" s="165">
        <v>42192</v>
      </c>
      <c r="X50" s="59">
        <v>64.14</v>
      </c>
      <c r="Y50" s="59">
        <v>65.37</v>
      </c>
      <c r="Z50" s="59">
        <v>63.31</v>
      </c>
      <c r="AA50" s="59">
        <v>65.05</v>
      </c>
      <c r="AB50" s="159">
        <v>3123300</v>
      </c>
      <c r="AC50" s="59">
        <v>65.05</v>
      </c>
      <c r="AD50" s="2">
        <f t="shared" si="1"/>
        <v>2.0600000000000023</v>
      </c>
      <c r="AE50" s="217">
        <f t="shared" si="2"/>
        <v>9.9363452879988046E-3</v>
      </c>
    </row>
    <row r="51" spans="15:31" x14ac:dyDescent="0.25">
      <c r="O51" s="138">
        <v>1.04</v>
      </c>
      <c r="P51" s="138">
        <f t="shared" si="3"/>
        <v>54.901600000000002</v>
      </c>
      <c r="Q51" s="2"/>
      <c r="R51" s="51"/>
      <c r="T51" s="163" t="s">
        <v>168</v>
      </c>
      <c r="U51" s="161" t="s">
        <v>173</v>
      </c>
      <c r="W51" s="165">
        <v>42191</v>
      </c>
      <c r="X51" s="59">
        <v>64.599999999999994</v>
      </c>
      <c r="Y51" s="59">
        <v>65.06</v>
      </c>
      <c r="Z51" s="59">
        <v>64.099999999999994</v>
      </c>
      <c r="AA51" s="59">
        <v>64.41</v>
      </c>
      <c r="AB51" s="159">
        <v>2473500</v>
      </c>
      <c r="AC51" s="59">
        <v>64.41</v>
      </c>
      <c r="AD51" s="2">
        <f t="shared" si="1"/>
        <v>0.96000000000000796</v>
      </c>
      <c r="AE51" s="217">
        <f t="shared" si="2"/>
        <v>-1.9783898949931489E-2</v>
      </c>
    </row>
    <row r="52" spans="15:31" x14ac:dyDescent="0.25">
      <c r="O52" s="138">
        <v>1.03</v>
      </c>
      <c r="P52" s="138">
        <f t="shared" si="3"/>
        <v>54.373699999999999</v>
      </c>
      <c r="Q52" s="2"/>
      <c r="R52" s="51"/>
      <c r="T52" s="163"/>
      <c r="U52" s="161"/>
      <c r="W52" s="165">
        <v>42187</v>
      </c>
      <c r="X52" s="59">
        <v>65.56</v>
      </c>
      <c r="Y52" s="59">
        <v>66.2</v>
      </c>
      <c r="Z52" s="59">
        <v>65.44</v>
      </c>
      <c r="AA52" s="59">
        <v>65.709999999999994</v>
      </c>
      <c r="AB52" s="159">
        <v>2037200</v>
      </c>
      <c r="AC52" s="59">
        <v>65.709999999999994</v>
      </c>
      <c r="AD52" s="2">
        <f t="shared" si="1"/>
        <v>0.76000000000000512</v>
      </c>
      <c r="AE52" s="217">
        <f t="shared" si="2"/>
        <v>4.4328951391010563E-3</v>
      </c>
    </row>
    <row r="53" spans="15:31" x14ac:dyDescent="0.25">
      <c r="O53" s="138">
        <v>1.02</v>
      </c>
      <c r="P53" s="138">
        <f t="shared" si="3"/>
        <v>53.845799999999997</v>
      </c>
      <c r="Q53" s="2"/>
      <c r="R53" s="51"/>
      <c r="T53" s="163" t="s">
        <v>144</v>
      </c>
      <c r="U53" s="161" t="s">
        <v>204</v>
      </c>
      <c r="W53" s="165">
        <v>42186</v>
      </c>
      <c r="X53" s="59">
        <v>66.91</v>
      </c>
      <c r="Y53" s="59">
        <v>67.180000000000007</v>
      </c>
      <c r="Z53" s="59">
        <v>65.069999999999993</v>
      </c>
      <c r="AA53" s="59">
        <v>65.42</v>
      </c>
      <c r="AB53" s="159">
        <v>2631500</v>
      </c>
      <c r="AC53" s="59">
        <v>65.42</v>
      </c>
      <c r="AD53" s="2">
        <f t="shared" si="1"/>
        <v>2.1100000000000136</v>
      </c>
      <c r="AE53" s="217">
        <f t="shared" si="2"/>
        <v>-2.1830143540669811E-2</v>
      </c>
    </row>
    <row r="54" spans="15:31" x14ac:dyDescent="0.25">
      <c r="O54" s="138">
        <v>1.01</v>
      </c>
      <c r="P54" s="138">
        <f t="shared" si="3"/>
        <v>53.317900000000002</v>
      </c>
      <c r="Q54" s="2"/>
      <c r="R54" s="51"/>
      <c r="T54" s="163" t="s">
        <v>145</v>
      </c>
      <c r="U54" s="161" t="s">
        <v>205</v>
      </c>
      <c r="W54" s="165">
        <v>42185</v>
      </c>
      <c r="X54" s="59">
        <v>67.69</v>
      </c>
      <c r="Y54" s="59">
        <v>67.69</v>
      </c>
      <c r="Z54" s="59">
        <v>66.459999999999994</v>
      </c>
      <c r="AA54" s="59">
        <v>66.88</v>
      </c>
      <c r="AB54" s="159">
        <v>2239600</v>
      </c>
      <c r="AC54" s="59">
        <v>66.88</v>
      </c>
      <c r="AD54" s="2">
        <f t="shared" si="1"/>
        <v>1.230000000000004</v>
      </c>
      <c r="AE54" s="217">
        <f t="shared" si="2"/>
        <v>-1.3438853217859759E-3</v>
      </c>
    </row>
    <row r="55" spans="15:31" x14ac:dyDescent="0.25">
      <c r="O55" s="138">
        <v>1</v>
      </c>
      <c r="P55" s="138">
        <f t="shared" si="3"/>
        <v>52.79</v>
      </c>
      <c r="Q55" s="2"/>
      <c r="R55" s="51"/>
      <c r="T55" s="163" t="s">
        <v>146</v>
      </c>
      <c r="U55" s="162">
        <v>3932658</v>
      </c>
      <c r="W55" s="165">
        <v>42184</v>
      </c>
      <c r="X55" s="59">
        <v>67.349999999999994</v>
      </c>
      <c r="Y55" s="59">
        <v>67.97</v>
      </c>
      <c r="Z55" s="59">
        <v>66.900000000000006</v>
      </c>
      <c r="AA55" s="59">
        <v>66.97</v>
      </c>
      <c r="AB55" s="159">
        <v>2940900</v>
      </c>
      <c r="AC55" s="59">
        <v>66.97</v>
      </c>
      <c r="AD55" s="2">
        <f t="shared" si="1"/>
        <v>1.0699999999999932</v>
      </c>
      <c r="AE55" s="217">
        <f t="shared" si="2"/>
        <v>-2.1335671489113084E-2</v>
      </c>
    </row>
    <row r="56" spans="15:31" x14ac:dyDescent="0.25">
      <c r="O56" s="138">
        <v>0.99</v>
      </c>
      <c r="P56" s="138">
        <f t="shared" si="3"/>
        <v>52.262099999999997</v>
      </c>
      <c r="Q56" s="2"/>
      <c r="R56" s="51"/>
      <c r="T56" s="163" t="s">
        <v>151</v>
      </c>
      <c r="U56" s="162">
        <v>3210800</v>
      </c>
      <c r="W56" s="165">
        <v>42181</v>
      </c>
      <c r="X56" s="59">
        <v>68.03</v>
      </c>
      <c r="Y56" s="59">
        <v>68.73</v>
      </c>
      <c r="Z56" s="59">
        <v>67.47</v>
      </c>
      <c r="AA56" s="59">
        <v>68.430000000000007</v>
      </c>
      <c r="AB56" s="159">
        <v>4996900</v>
      </c>
      <c r="AC56" s="59">
        <v>68.430000000000007</v>
      </c>
      <c r="AD56" s="2">
        <f t="shared" si="1"/>
        <v>1.2600000000000051</v>
      </c>
      <c r="AE56" s="217">
        <f t="shared" si="2"/>
        <v>5.8797589298840158E-3</v>
      </c>
    </row>
    <row r="57" spans="15:31" x14ac:dyDescent="0.25">
      <c r="O57" s="138">
        <v>0.98</v>
      </c>
      <c r="P57" s="138">
        <f t="shared" si="3"/>
        <v>51.734200000000001</v>
      </c>
      <c r="Q57" s="2"/>
      <c r="R57" s="51"/>
      <c r="T57" s="163" t="s">
        <v>147</v>
      </c>
      <c r="U57" s="161" t="s">
        <v>206</v>
      </c>
      <c r="W57" s="165">
        <v>42180</v>
      </c>
      <c r="X57" s="59">
        <v>69.209999999999994</v>
      </c>
      <c r="Y57" s="59">
        <v>69.44</v>
      </c>
      <c r="Z57" s="59">
        <v>67.98</v>
      </c>
      <c r="AA57" s="59">
        <v>68.03</v>
      </c>
      <c r="AB57" s="159">
        <v>1988200</v>
      </c>
      <c r="AC57" s="59">
        <v>68.03</v>
      </c>
      <c r="AD57" s="2">
        <f t="shared" si="1"/>
        <v>1.4599999999999937</v>
      </c>
      <c r="AE57" s="217">
        <f t="shared" si="2"/>
        <v>-1.6481133439352313E-2</v>
      </c>
    </row>
    <row r="58" spans="15:31" x14ac:dyDescent="0.25">
      <c r="O58" s="138">
        <v>0.97</v>
      </c>
      <c r="P58" s="138">
        <f t="shared" si="3"/>
        <v>51.206299999999999</v>
      </c>
      <c r="Q58" s="2"/>
      <c r="R58" s="51"/>
      <c r="T58" s="163" t="s">
        <v>152</v>
      </c>
      <c r="U58" s="161">
        <v>345.39</v>
      </c>
      <c r="W58" s="165">
        <v>42179</v>
      </c>
      <c r="X58" s="59">
        <v>69.91</v>
      </c>
      <c r="Y58" s="59">
        <v>70.37</v>
      </c>
      <c r="Z58" s="59">
        <v>68.959999999999994</v>
      </c>
      <c r="AA58" s="59">
        <v>69.17</v>
      </c>
      <c r="AB58" s="159">
        <v>2967600</v>
      </c>
      <c r="AC58" s="59">
        <v>69.17</v>
      </c>
      <c r="AD58" s="2">
        <f t="shared" si="1"/>
        <v>1.4100000000000108</v>
      </c>
      <c r="AE58" s="217">
        <f t="shared" si="2"/>
        <v>-1.509326498647301E-2</v>
      </c>
    </row>
    <row r="59" spans="15:31" x14ac:dyDescent="0.25">
      <c r="O59" s="138">
        <v>0.96</v>
      </c>
      <c r="P59" s="138">
        <f t="shared" si="3"/>
        <v>50.678399999999996</v>
      </c>
      <c r="T59" s="163" t="s">
        <v>153</v>
      </c>
      <c r="U59" s="161">
        <v>0.15</v>
      </c>
      <c r="W59" s="165">
        <v>42178</v>
      </c>
      <c r="X59" s="59">
        <v>69.37</v>
      </c>
      <c r="Y59" s="59">
        <v>70.459999999999994</v>
      </c>
      <c r="Z59" s="59">
        <v>68.78</v>
      </c>
      <c r="AA59" s="59">
        <v>70.23</v>
      </c>
      <c r="AB59" s="159">
        <v>2053600</v>
      </c>
      <c r="AC59" s="59">
        <v>70.23</v>
      </c>
      <c r="AD59" s="2">
        <f t="shared" si="1"/>
        <v>1.6799999999999926</v>
      </c>
      <c r="AE59" s="217">
        <f t="shared" si="2"/>
        <v>1.871192341166239E-2</v>
      </c>
    </row>
    <row r="60" spans="15:31" x14ac:dyDescent="0.25">
      <c r="O60" s="138">
        <v>0.95</v>
      </c>
      <c r="P60" s="138">
        <f t="shared" si="3"/>
        <v>50.150499999999994</v>
      </c>
      <c r="T60" s="163" t="s">
        <v>148</v>
      </c>
      <c r="U60" s="161" t="s">
        <v>207</v>
      </c>
      <c r="W60" s="165">
        <v>42177</v>
      </c>
      <c r="X60" s="59">
        <v>68.77</v>
      </c>
      <c r="Y60" s="59">
        <v>69.260000000000005</v>
      </c>
      <c r="Z60" s="59">
        <v>68.02</v>
      </c>
      <c r="AA60" s="59">
        <v>68.94</v>
      </c>
      <c r="AB60" s="159">
        <v>1669700</v>
      </c>
      <c r="AC60" s="59">
        <v>68.94</v>
      </c>
      <c r="AD60" s="2">
        <f t="shared" si="1"/>
        <v>1.2400000000000091</v>
      </c>
      <c r="AE60" s="217">
        <f t="shared" si="2"/>
        <v>4.3706293706293753E-3</v>
      </c>
    </row>
    <row r="61" spans="15:31" x14ac:dyDescent="0.25">
      <c r="O61" s="138">
        <v>0.94</v>
      </c>
      <c r="P61" s="138">
        <f t="shared" si="3"/>
        <v>49.622599999999998</v>
      </c>
      <c r="W61" s="165">
        <v>42174</v>
      </c>
      <c r="X61" s="59">
        <v>68.989999999999995</v>
      </c>
      <c r="Y61" s="59">
        <v>69.58</v>
      </c>
      <c r="Z61" s="59">
        <v>68.489999999999995</v>
      </c>
      <c r="AA61" s="59">
        <v>68.64</v>
      </c>
      <c r="AB61" s="159">
        <v>3214300</v>
      </c>
      <c r="AC61" s="59">
        <v>68.64</v>
      </c>
      <c r="AD61" s="2">
        <f t="shared" si="1"/>
        <v>1.0900000000000034</v>
      </c>
      <c r="AE61" s="217">
        <f t="shared" si="2"/>
        <v>-9.6667147597749858E-3</v>
      </c>
    </row>
    <row r="62" spans="15:31" x14ac:dyDescent="0.25">
      <c r="O62" s="138">
        <v>0.93</v>
      </c>
      <c r="P62" s="138">
        <f t="shared" si="3"/>
        <v>49.094700000000003</v>
      </c>
      <c r="W62" s="165">
        <v>42173</v>
      </c>
      <c r="X62" s="59">
        <v>69.78</v>
      </c>
      <c r="Y62" s="59">
        <v>70.23</v>
      </c>
      <c r="Z62" s="59">
        <v>69.09</v>
      </c>
      <c r="AA62" s="59">
        <v>69.31</v>
      </c>
      <c r="AB62" s="159">
        <v>1850700</v>
      </c>
      <c r="AC62" s="59">
        <v>69.31</v>
      </c>
      <c r="AD62" s="2">
        <f t="shared" si="1"/>
        <v>1.1400000000000006</v>
      </c>
      <c r="AE62" s="217">
        <f t="shared" si="2"/>
        <v>-2.8772838440512816E-3</v>
      </c>
    </row>
    <row r="63" spans="15:31" x14ac:dyDescent="0.25">
      <c r="O63" s="138">
        <v>0.92</v>
      </c>
      <c r="P63" s="138">
        <f t="shared" si="3"/>
        <v>48.566800000000001</v>
      </c>
      <c r="W63" s="165">
        <v>42172</v>
      </c>
      <c r="X63" s="59">
        <v>70.08</v>
      </c>
      <c r="Y63" s="59">
        <v>70.67</v>
      </c>
      <c r="Z63" s="59">
        <v>68.739999999999995</v>
      </c>
      <c r="AA63" s="59">
        <v>69.510000000000005</v>
      </c>
      <c r="AB63" s="159">
        <v>2877100</v>
      </c>
      <c r="AC63" s="59">
        <v>69.510000000000005</v>
      </c>
      <c r="AD63" s="2">
        <f t="shared" si="1"/>
        <v>1.9300000000000068</v>
      </c>
      <c r="AE63" s="217">
        <f t="shared" si="2"/>
        <v>1.5850144092219853E-3</v>
      </c>
    </row>
    <row r="64" spans="15:31" x14ac:dyDescent="0.25">
      <c r="O64" s="138">
        <v>0.91</v>
      </c>
      <c r="P64" s="138">
        <f t="shared" si="3"/>
        <v>48.038899999999998</v>
      </c>
      <c r="W64" s="165">
        <v>42171</v>
      </c>
      <c r="X64" s="59">
        <v>67.22</v>
      </c>
      <c r="Y64" s="59">
        <v>69.510000000000005</v>
      </c>
      <c r="Z64" s="59">
        <v>67.14</v>
      </c>
      <c r="AA64" s="59">
        <v>69.400000000000006</v>
      </c>
      <c r="AB64" s="159">
        <v>2969900</v>
      </c>
      <c r="AC64" s="59">
        <v>69.400000000000006</v>
      </c>
      <c r="AD64" s="2">
        <f t="shared" si="1"/>
        <v>2.3700000000000045</v>
      </c>
      <c r="AE64" s="217">
        <f t="shared" si="2"/>
        <v>3.0744096242388386E-2</v>
      </c>
    </row>
    <row r="65" spans="15:31" x14ac:dyDescent="0.25">
      <c r="O65" s="138">
        <v>0.9</v>
      </c>
      <c r="P65" s="138">
        <f t="shared" si="3"/>
        <v>47.511000000000003</v>
      </c>
      <c r="W65" s="165">
        <v>42170</v>
      </c>
      <c r="X65" s="59">
        <v>66.88</v>
      </c>
      <c r="Y65" s="59">
        <v>67.83</v>
      </c>
      <c r="Z65" s="59">
        <v>66.83</v>
      </c>
      <c r="AA65" s="59">
        <v>67.33</v>
      </c>
      <c r="AB65" s="159">
        <v>2071700</v>
      </c>
      <c r="AC65" s="59">
        <v>67.33</v>
      </c>
      <c r="AD65" s="2">
        <f t="shared" si="1"/>
        <v>1</v>
      </c>
      <c r="AE65" s="217">
        <f t="shared" si="2"/>
        <v>-4.8773278155482824E-3</v>
      </c>
    </row>
    <row r="66" spans="15:31" x14ac:dyDescent="0.25">
      <c r="W66" s="165">
        <v>42167</v>
      </c>
      <c r="X66" s="59">
        <v>68.89</v>
      </c>
      <c r="Y66" s="59">
        <v>69.180000000000007</v>
      </c>
      <c r="Z66" s="59">
        <v>67.260000000000005</v>
      </c>
      <c r="AA66" s="59">
        <v>67.66</v>
      </c>
      <c r="AB66" s="159">
        <v>3751100</v>
      </c>
      <c r="AC66" s="59">
        <v>67.66</v>
      </c>
      <c r="AD66" s="2">
        <f t="shared" si="1"/>
        <v>1.9200000000000017</v>
      </c>
      <c r="AE66" s="217" t="e">
        <f t="shared" si="2"/>
        <v>#DIV/0!</v>
      </c>
    </row>
    <row r="67" spans="15:31" x14ac:dyDescent="0.25">
      <c r="W67" s="165">
        <v>42167</v>
      </c>
      <c r="X67" s="59" t="s">
        <v>208</v>
      </c>
      <c r="Y67" s="59"/>
      <c r="Z67" s="59"/>
      <c r="AA67" s="59"/>
      <c r="AB67" s="159"/>
      <c r="AC67" s="59"/>
      <c r="AD67" s="2">
        <f>Y67-Z67</f>
        <v>0</v>
      </c>
      <c r="AE67" s="217">
        <f>AC67/AC68-1</f>
        <v>-1</v>
      </c>
    </row>
    <row r="68" spans="15:31" x14ac:dyDescent="0.25">
      <c r="W68" s="165">
        <v>42166</v>
      </c>
      <c r="X68" s="59">
        <v>69.510000000000005</v>
      </c>
      <c r="Y68" s="59">
        <v>69.900000000000006</v>
      </c>
      <c r="Z68" s="59">
        <v>68.650000000000006</v>
      </c>
      <c r="AA68" s="59">
        <v>68.83</v>
      </c>
      <c r="AB68" s="159">
        <v>6065700</v>
      </c>
      <c r="AC68" s="59">
        <v>68.58</v>
      </c>
      <c r="AD68" s="2">
        <f>Y68-Z68</f>
        <v>1.25</v>
      </c>
      <c r="AE68" s="217" t="e">
        <f>AC68/AC69-1</f>
        <v>#DIV/0!</v>
      </c>
    </row>
    <row r="69" spans="15:31" x14ac:dyDescent="0.25">
      <c r="W69" s="13" t="s">
        <v>164</v>
      </c>
      <c r="X69" s="59"/>
      <c r="Y69" s="59"/>
      <c r="Z69" s="59"/>
      <c r="AA69" s="59"/>
      <c r="AB69" s="13"/>
      <c r="AC69" s="59"/>
      <c r="AD69" s="2">
        <f>Y69-Z69</f>
        <v>0</v>
      </c>
      <c r="AE69" s="217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8" t="s">
        <v>156</v>
      </c>
      <c r="X1" s="148" t="s">
        <v>157</v>
      </c>
      <c r="Y1" s="148" t="s">
        <v>158</v>
      </c>
      <c r="Z1" s="148" t="s">
        <v>159</v>
      </c>
      <c r="AA1" s="148" t="s">
        <v>160</v>
      </c>
      <c r="AB1" s="148" t="s">
        <v>161</v>
      </c>
      <c r="AC1" s="148" t="s">
        <v>162</v>
      </c>
      <c r="AD1" s="17" t="s">
        <v>234</v>
      </c>
      <c r="AE1" s="17" t="s">
        <v>236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12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50">
        <v>4430500</v>
      </c>
      <c r="AC2" s="15">
        <v>85.73</v>
      </c>
      <c r="AD2" s="2">
        <f>Y2-Z2</f>
        <v>0.98999999999999488</v>
      </c>
      <c r="AE2" s="217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226</v>
      </c>
      <c r="W3" s="212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50">
        <v>5092700</v>
      </c>
      <c r="AC3" s="15">
        <v>86.12</v>
      </c>
      <c r="AD3" s="2">
        <f t="shared" ref="AD3:AD66" si="1">Y3-Z3</f>
        <v>1.3400000000000034</v>
      </c>
      <c r="AE3" s="217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7">
        <v>87.98</v>
      </c>
      <c r="W4" s="212">
        <v>42257</v>
      </c>
      <c r="X4" s="15">
        <v>86.9</v>
      </c>
      <c r="Y4" s="15">
        <v>87.58</v>
      </c>
      <c r="Z4" s="15">
        <v>86.5</v>
      </c>
      <c r="AA4" s="15">
        <v>87.1</v>
      </c>
      <c r="AB4" s="150">
        <v>4138200</v>
      </c>
      <c r="AC4" s="15">
        <v>87.1</v>
      </c>
      <c r="AD4" s="2">
        <f t="shared" si="1"/>
        <v>1.0799999999999983</v>
      </c>
      <c r="AE4" s="217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5278.8</v>
      </c>
      <c r="V5" s="2"/>
      <c r="W5" s="212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50">
        <v>5125100</v>
      </c>
      <c r="AC5" s="15">
        <v>86.95</v>
      </c>
      <c r="AD5" s="2">
        <f t="shared" si="1"/>
        <v>2.2999999999999972</v>
      </c>
      <c r="AE5" s="217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12">
        <v>42255</v>
      </c>
      <c r="X6" s="15">
        <v>87</v>
      </c>
      <c r="Y6" s="15">
        <v>88.03</v>
      </c>
      <c r="Z6" s="15">
        <v>86.5</v>
      </c>
      <c r="AA6" s="15">
        <v>87.86</v>
      </c>
      <c r="AB6" s="150">
        <v>8112500</v>
      </c>
      <c r="AC6" s="15">
        <v>87.86</v>
      </c>
      <c r="AD6" s="2">
        <f t="shared" si="1"/>
        <v>1.5300000000000011</v>
      </c>
      <c r="AE6" s="217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-523.96</v>
      </c>
      <c r="R7" s="236" t="s">
        <v>250</v>
      </c>
      <c r="W7" s="212">
        <v>42251</v>
      </c>
      <c r="X7" s="15">
        <v>85</v>
      </c>
      <c r="Y7" s="15">
        <v>85.75</v>
      </c>
      <c r="Z7" s="15">
        <v>84.45</v>
      </c>
      <c r="AA7" s="15">
        <v>84.78</v>
      </c>
      <c r="AB7" s="150">
        <v>5643400</v>
      </c>
      <c r="AC7" s="15">
        <v>84.78</v>
      </c>
      <c r="AD7" s="2">
        <f t="shared" si="1"/>
        <v>1.2999999999999972</v>
      </c>
      <c r="AE7" s="217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12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50">
        <v>6023500</v>
      </c>
      <c r="AC8" s="15">
        <v>85.7</v>
      </c>
      <c r="AD8" s="2">
        <f t="shared" si="1"/>
        <v>0.88000000000000966</v>
      </c>
      <c r="AE8" s="217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12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50">
        <v>6912000</v>
      </c>
      <c r="AC9" s="15">
        <v>85.11</v>
      </c>
      <c r="AD9" s="2">
        <f t="shared" si="1"/>
        <v>1.960000000000008</v>
      </c>
      <c r="AE9" s="217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12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50">
        <v>5579900</v>
      </c>
      <c r="AC10" s="15">
        <v>83.38</v>
      </c>
      <c r="AD10" s="2">
        <f t="shared" si="1"/>
        <v>1.5</v>
      </c>
      <c r="AE10" s="217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54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50">
        <v>5335200</v>
      </c>
      <c r="AC11" s="15">
        <v>85.74</v>
      </c>
      <c r="AD11" s="2">
        <f t="shared" si="1"/>
        <v>1.3499999999999943</v>
      </c>
      <c r="AE11" s="217">
        <f t="shared" si="2"/>
        <v>-1.3235124870526027E-2</v>
      </c>
    </row>
    <row r="12" spans="1:31" x14ac:dyDescent="0.25">
      <c r="T12" s="60">
        <v>42338</v>
      </c>
      <c r="U12" s="216" t="s">
        <v>104</v>
      </c>
      <c r="W12" s="212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50">
        <v>5652200</v>
      </c>
      <c r="AC12" s="15">
        <v>86.89</v>
      </c>
      <c r="AD12" s="2">
        <f t="shared" si="1"/>
        <v>1.1799999999999926</v>
      </c>
      <c r="AE12" s="217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12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50">
        <v>10741600</v>
      </c>
      <c r="AC13" s="15">
        <v>86.28</v>
      </c>
      <c r="AD13" s="2">
        <f t="shared" si="1"/>
        <v>2.1899999999999977</v>
      </c>
      <c r="AE13" s="217" t="e">
        <f t="shared" si="2"/>
        <v>#DIV/0!</v>
      </c>
    </row>
    <row r="14" spans="1:31" x14ac:dyDescent="0.25">
      <c r="T14" s="60">
        <v>42370</v>
      </c>
      <c r="U14" s="51" t="s">
        <v>106</v>
      </c>
      <c r="W14" s="212">
        <v>42243</v>
      </c>
      <c r="X14" s="15" t="s">
        <v>243</v>
      </c>
      <c r="Y14" s="15"/>
      <c r="Z14" s="15"/>
      <c r="AA14" s="15"/>
      <c r="AB14" s="150"/>
      <c r="AC14" s="15"/>
      <c r="AD14" s="2">
        <f t="shared" si="1"/>
        <v>0</v>
      </c>
      <c r="AE14" s="217">
        <f t="shared" si="2"/>
        <v>-1</v>
      </c>
    </row>
    <row r="15" spans="1:31" x14ac:dyDescent="0.25">
      <c r="W15" s="212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50">
        <v>12302500</v>
      </c>
      <c r="AC15" s="15">
        <v>83</v>
      </c>
      <c r="AD15" s="2">
        <f t="shared" si="1"/>
        <v>2.5799999999999983</v>
      </c>
      <c r="AE15" s="217">
        <f t="shared" si="2"/>
        <v>3.7111083343746021E-2</v>
      </c>
    </row>
    <row r="16" spans="1:31" x14ac:dyDescent="0.25">
      <c r="W16" s="212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50">
        <v>9192100</v>
      </c>
      <c r="AC16" s="15">
        <v>80.03</v>
      </c>
      <c r="AD16" s="2">
        <f t="shared" si="1"/>
        <v>4.7399999999999949</v>
      </c>
      <c r="AE16" s="217">
        <f t="shared" si="2"/>
        <v>-2.545056015586955E-2</v>
      </c>
    </row>
    <row r="17" spans="23:31" x14ac:dyDescent="0.25">
      <c r="W17" s="212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50">
        <v>10316400</v>
      </c>
      <c r="AC17" s="15">
        <v>82.12</v>
      </c>
      <c r="AD17" s="2">
        <f t="shared" si="1"/>
        <v>5.8799999999999955</v>
      </c>
      <c r="AE17" s="217">
        <f t="shared" si="2"/>
        <v>-4.3782021425244455E-2</v>
      </c>
    </row>
    <row r="18" spans="23:31" x14ac:dyDescent="0.25">
      <c r="W18" s="212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50">
        <v>9589500</v>
      </c>
      <c r="AC18" s="15">
        <v>85.88</v>
      </c>
      <c r="AD18" s="2">
        <f t="shared" si="1"/>
        <v>2.480000000000004</v>
      </c>
      <c r="AE18" s="217">
        <f t="shared" si="2"/>
        <v>-3.2119914346895206E-2</v>
      </c>
    </row>
    <row r="19" spans="23:31" x14ac:dyDescent="0.25">
      <c r="W19" s="212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50">
        <v>8294300</v>
      </c>
      <c r="AC19" s="15">
        <v>88.73</v>
      </c>
      <c r="AD19" s="2">
        <f t="shared" si="1"/>
        <v>1.5300000000000011</v>
      </c>
      <c r="AE19" s="217">
        <f t="shared" si="2"/>
        <v>-3.0802839978153917E-2</v>
      </c>
    </row>
    <row r="20" spans="23:31" x14ac:dyDescent="0.25">
      <c r="W20" s="212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50">
        <v>3900400</v>
      </c>
      <c r="AC20" s="15">
        <v>91.55</v>
      </c>
      <c r="AD20" s="2">
        <f t="shared" si="1"/>
        <v>1.210000000000008</v>
      </c>
      <c r="AE20" s="217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50">
        <v>3853400</v>
      </c>
      <c r="AC21" s="15">
        <v>92.17</v>
      </c>
      <c r="AD21" s="2">
        <f t="shared" si="1"/>
        <v>0.51000000000000512</v>
      </c>
      <c r="AE21" s="217">
        <f t="shared" si="2"/>
        <v>4.3416910886806548E-4</v>
      </c>
    </row>
    <row r="22" spans="23:31" x14ac:dyDescent="0.25">
      <c r="W22" s="212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50">
        <v>2777400</v>
      </c>
      <c r="AC22" s="15">
        <v>92.13</v>
      </c>
      <c r="AD22" s="2">
        <f t="shared" si="1"/>
        <v>0.94999999999998863</v>
      </c>
      <c r="AE22" s="217">
        <f t="shared" si="2"/>
        <v>0</v>
      </c>
    </row>
    <row r="23" spans="23:31" x14ac:dyDescent="0.25">
      <c r="W23" s="212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50">
        <v>2277500</v>
      </c>
      <c r="AC23" s="15">
        <v>92.13</v>
      </c>
      <c r="AD23" s="2">
        <f t="shared" si="1"/>
        <v>0.76000000000000512</v>
      </c>
      <c r="AE23" s="217">
        <f t="shared" si="2"/>
        <v>4.3435769356059417E-4</v>
      </c>
    </row>
    <row r="24" spans="23:31" x14ac:dyDescent="0.25">
      <c r="W24" s="212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50">
        <v>3017300</v>
      </c>
      <c r="AC24" s="15">
        <v>92.09</v>
      </c>
      <c r="AD24" s="2">
        <f t="shared" si="1"/>
        <v>0.90999999999999659</v>
      </c>
      <c r="AE24" s="217">
        <f t="shared" si="2"/>
        <v>-1.3013772909661325E-3</v>
      </c>
    </row>
    <row r="25" spans="23:31" x14ac:dyDescent="0.25">
      <c r="W25" s="212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50">
        <v>3800200</v>
      </c>
      <c r="AC25" s="15">
        <v>92.21</v>
      </c>
      <c r="AD25" s="2">
        <f t="shared" si="1"/>
        <v>1.8199999999999932</v>
      </c>
      <c r="AE25" s="217">
        <f t="shared" si="2"/>
        <v>5.561613958560363E-3</v>
      </c>
    </row>
    <row r="26" spans="23:31" x14ac:dyDescent="0.25">
      <c r="W26" s="212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50">
        <v>3966000</v>
      </c>
      <c r="AC26" s="15">
        <v>91.7</v>
      </c>
      <c r="AD26" s="2">
        <f t="shared" si="1"/>
        <v>1.1599999999999966</v>
      </c>
      <c r="AE26" s="217">
        <f t="shared" si="2"/>
        <v>-1.2491923325436138E-2</v>
      </c>
    </row>
    <row r="27" spans="23:31" x14ac:dyDescent="0.25">
      <c r="W27" s="212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50">
        <v>4878800</v>
      </c>
      <c r="AC27" s="15">
        <v>92.86</v>
      </c>
      <c r="AD27" s="2">
        <f t="shared" si="1"/>
        <v>0.82000000000000739</v>
      </c>
      <c r="AE27" s="217">
        <f t="shared" si="2"/>
        <v>1.0556099684405185E-2</v>
      </c>
    </row>
    <row r="28" spans="23:31" x14ac:dyDescent="0.25">
      <c r="W28" s="212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50">
        <v>3542100</v>
      </c>
      <c r="AC28" s="15">
        <v>91.89</v>
      </c>
      <c r="AD28" s="2">
        <f t="shared" si="1"/>
        <v>1.4399999999999977</v>
      </c>
      <c r="AE28" s="217">
        <f t="shared" si="2"/>
        <v>-1.3844172569220881E-2</v>
      </c>
    </row>
    <row r="29" spans="23:31" x14ac:dyDescent="0.25">
      <c r="W29" s="212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50">
        <v>5661200</v>
      </c>
      <c r="AC29" s="15">
        <v>93.18</v>
      </c>
      <c r="AD29" s="2">
        <f t="shared" si="1"/>
        <v>1.6300000000000097</v>
      </c>
      <c r="AE29" s="217">
        <f t="shared" si="2"/>
        <v>-1.3341804320203154E-2</v>
      </c>
    </row>
    <row r="30" spans="23:31" x14ac:dyDescent="0.25">
      <c r="W30" s="212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50">
        <v>4631000</v>
      </c>
      <c r="AC30" s="15">
        <v>94.44</v>
      </c>
      <c r="AD30" s="2">
        <f t="shared" si="1"/>
        <v>2</v>
      </c>
      <c r="AE30" s="217">
        <f t="shared" si="2"/>
        <v>-6.8356294037228427E-3</v>
      </c>
    </row>
    <row r="31" spans="23:31" x14ac:dyDescent="0.25">
      <c r="W31" s="212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50">
        <v>6053500</v>
      </c>
      <c r="AC31" s="15">
        <v>95.09</v>
      </c>
      <c r="AD31" s="2">
        <f t="shared" si="1"/>
        <v>1.8200000000000074</v>
      </c>
      <c r="AE31" s="217">
        <f t="shared" si="2"/>
        <v>-7.7220077220077066E-3</v>
      </c>
    </row>
    <row r="32" spans="23:31" x14ac:dyDescent="0.25">
      <c r="W32" s="212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50">
        <v>4137500</v>
      </c>
      <c r="AC32" s="15">
        <v>95.83</v>
      </c>
      <c r="AD32" s="2">
        <f t="shared" si="1"/>
        <v>1.730000000000004</v>
      </c>
      <c r="AE32" s="217">
        <f t="shared" si="2"/>
        <v>-1.1552346570397165E-2</v>
      </c>
    </row>
    <row r="33" spans="4:31" x14ac:dyDescent="0.25">
      <c r="W33" s="212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50">
        <v>3925000</v>
      </c>
      <c r="AC33" s="15">
        <v>96.95</v>
      </c>
      <c r="AD33" s="2">
        <f t="shared" si="1"/>
        <v>1.0400000000000063</v>
      </c>
      <c r="AE33" s="217">
        <f t="shared" si="2"/>
        <v>-1.1333195961260589E-3</v>
      </c>
    </row>
    <row r="34" spans="4:31" x14ac:dyDescent="0.25">
      <c r="W34" s="212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50">
        <v>4527100</v>
      </c>
      <c r="AC34" s="15">
        <v>97.06</v>
      </c>
      <c r="AD34" s="2">
        <f t="shared" si="1"/>
        <v>0.89999999999999147</v>
      </c>
      <c r="AE34" s="217">
        <f t="shared" si="2"/>
        <v>-8.3776052308949245E-3</v>
      </c>
    </row>
    <row r="35" spans="4:31" x14ac:dyDescent="0.25">
      <c r="W35" s="212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50">
        <v>6109200</v>
      </c>
      <c r="AC35" s="15">
        <v>97.88</v>
      </c>
      <c r="AD35" s="2">
        <f t="shared" si="1"/>
        <v>2.8599999999999994</v>
      </c>
      <c r="AE35" s="217">
        <f t="shared" si="2"/>
        <v>1.9795790789747691E-2</v>
      </c>
    </row>
    <row r="36" spans="4:31" x14ac:dyDescent="0.25">
      <c r="W36" s="212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50">
        <v>7542900</v>
      </c>
      <c r="AC36" s="15">
        <v>95.98</v>
      </c>
      <c r="AD36" s="2">
        <f t="shared" si="1"/>
        <v>3.9299999999999926</v>
      </c>
      <c r="AE36" s="217">
        <f t="shared" si="2"/>
        <v>4.576160383525818E-2</v>
      </c>
    </row>
    <row r="37" spans="4:31" x14ac:dyDescent="0.25">
      <c r="W37" s="212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50">
        <v>5857300</v>
      </c>
      <c r="AC37" s="15">
        <v>91.78</v>
      </c>
      <c r="AD37" s="2">
        <f t="shared" si="1"/>
        <v>1.0799999999999983</v>
      </c>
      <c r="AE37" s="217">
        <f t="shared" si="2"/>
        <v>-2.3913043478260843E-3</v>
      </c>
    </row>
    <row r="38" spans="4:31" x14ac:dyDescent="0.25">
      <c r="D38" s="108"/>
      <c r="W38" s="212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50">
        <v>8015100</v>
      </c>
      <c r="AC38" s="15">
        <v>92</v>
      </c>
      <c r="AD38" s="2">
        <f t="shared" si="1"/>
        <v>2.5900000000000034</v>
      </c>
      <c r="AE38" s="217">
        <f t="shared" si="2"/>
        <v>5.3546060539830798E-3</v>
      </c>
    </row>
    <row r="39" spans="4:31" x14ac:dyDescent="0.25">
      <c r="W39" s="212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50">
        <v>13653100</v>
      </c>
      <c r="AC39" s="15">
        <v>91.51</v>
      </c>
      <c r="AD39" s="2">
        <f t="shared" si="1"/>
        <v>5.0300000000000011</v>
      </c>
      <c r="AE39" s="217">
        <f t="shared" si="2"/>
        <v>-5.6986809563066787E-2</v>
      </c>
    </row>
    <row r="40" spans="4:31" x14ac:dyDescent="0.25">
      <c r="W40" s="212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50">
        <v>4581500</v>
      </c>
      <c r="AC40" s="15">
        <v>97.04</v>
      </c>
      <c r="AD40" s="2">
        <f t="shared" si="1"/>
        <v>1.8900000000000006</v>
      </c>
      <c r="AE40" s="217">
        <f t="shared" si="2"/>
        <v>-1.1510644799836989E-2</v>
      </c>
    </row>
    <row r="41" spans="4:31" x14ac:dyDescent="0.25">
      <c r="W41" s="212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50">
        <v>5072600</v>
      </c>
      <c r="AC41" s="15">
        <v>98.17</v>
      </c>
      <c r="AD41" s="2">
        <f t="shared" si="1"/>
        <v>1.25</v>
      </c>
      <c r="AE41" s="217">
        <f t="shared" si="2"/>
        <v>5.2221994675405448E-3</v>
      </c>
    </row>
    <row r="42" spans="4:31" x14ac:dyDescent="0.25">
      <c r="W42" s="212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50">
        <v>4525500</v>
      </c>
      <c r="AC42" s="15">
        <v>97.66</v>
      </c>
      <c r="AD42" s="2">
        <f t="shared" si="1"/>
        <v>1.4900000000000091</v>
      </c>
      <c r="AE42" s="217">
        <f t="shared" si="2"/>
        <v>9.0927877660673673E-3</v>
      </c>
    </row>
    <row r="43" spans="4:31" x14ac:dyDescent="0.25">
      <c r="W43" s="212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50">
        <v>5176400</v>
      </c>
      <c r="AC43" s="15">
        <v>96.78</v>
      </c>
      <c r="AD43" s="2">
        <f t="shared" si="1"/>
        <v>1.8100000000000023</v>
      </c>
      <c r="AE43" s="217">
        <f t="shared" si="2"/>
        <v>1.4359081857247658E-2</v>
      </c>
    </row>
    <row r="44" spans="4:31" x14ac:dyDescent="0.25">
      <c r="W44" s="212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50">
        <v>4501300</v>
      </c>
      <c r="AC44" s="15">
        <v>95.41</v>
      </c>
      <c r="AD44" s="2">
        <f t="shared" si="1"/>
        <v>2.289999999999992</v>
      </c>
      <c r="AE44" s="217">
        <f t="shared" si="2"/>
        <v>-9.6533111895371615E-3</v>
      </c>
    </row>
    <row r="45" spans="4:31" x14ac:dyDescent="0.25">
      <c r="W45" s="212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50">
        <v>4567000</v>
      </c>
      <c r="AC45" s="15">
        <v>96.34</v>
      </c>
      <c r="AD45" s="2">
        <f t="shared" si="1"/>
        <v>1.6300000000000097</v>
      </c>
      <c r="AE45" s="217">
        <f t="shared" si="2"/>
        <v>1.9760790431617714E-3</v>
      </c>
    </row>
    <row r="46" spans="4:31" ht="20.25" thickBot="1" x14ac:dyDescent="0.35">
      <c r="O46" s="257" t="s">
        <v>83</v>
      </c>
      <c r="P46" s="257"/>
      <c r="Q46" s="51"/>
      <c r="R46"/>
      <c r="T46" s="146" t="s">
        <v>155</v>
      </c>
      <c r="W46" s="212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50">
        <v>5793500</v>
      </c>
      <c r="AC46" s="15">
        <v>96.15</v>
      </c>
      <c r="AD46" s="2">
        <f t="shared" si="1"/>
        <v>1.1400000000000006</v>
      </c>
      <c r="AE46" s="217">
        <f t="shared" si="2"/>
        <v>-3.0070510161758213E-3</v>
      </c>
    </row>
    <row r="47" spans="4:31" ht="15.75" thickTop="1" x14ac:dyDescent="0.25">
      <c r="O47" s="138">
        <v>1.1000000000000001</v>
      </c>
      <c r="P47" s="138">
        <f>O47*$Q$4</f>
        <v>96.778000000000006</v>
      </c>
      <c r="Q47" s="51"/>
      <c r="R47"/>
      <c r="T47" s="152" t="s">
        <v>137</v>
      </c>
      <c r="U47" s="208">
        <v>79.040000000000006</v>
      </c>
      <c r="W47" s="212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50">
        <v>4311000</v>
      </c>
      <c r="AC47" s="15">
        <v>96.44</v>
      </c>
      <c r="AD47" s="2">
        <f t="shared" si="1"/>
        <v>1.7900000000000063</v>
      </c>
      <c r="AE47" s="217">
        <f t="shared" si="2"/>
        <v>-7.6147355422927498E-3</v>
      </c>
    </row>
    <row r="48" spans="4:31" x14ac:dyDescent="0.25">
      <c r="O48" s="138">
        <v>1.0900000000000001</v>
      </c>
      <c r="P48" s="138">
        <f t="shared" ref="P48:P67" si="3">O48*$Q$4</f>
        <v>95.898200000000017</v>
      </c>
      <c r="Q48" s="51"/>
      <c r="R48"/>
      <c r="T48" s="142" t="s">
        <v>138</v>
      </c>
      <c r="U48" s="209">
        <v>79.48</v>
      </c>
      <c r="W48" s="212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50">
        <v>4236000</v>
      </c>
      <c r="AC48" s="15">
        <v>97.18</v>
      </c>
      <c r="AD48" s="2">
        <f t="shared" si="1"/>
        <v>1.0900000000000034</v>
      </c>
      <c r="AE48" s="217">
        <f t="shared" si="2"/>
        <v>1.631457854005447E-2</v>
      </c>
    </row>
    <row r="49" spans="15:31" x14ac:dyDescent="0.25">
      <c r="O49" s="138">
        <v>1.08</v>
      </c>
      <c r="P49" s="138">
        <f t="shared" si="3"/>
        <v>95.018400000000014</v>
      </c>
      <c r="Q49" s="51"/>
      <c r="R49"/>
      <c r="T49" s="142" t="s">
        <v>139</v>
      </c>
      <c r="U49" s="209" t="s">
        <v>227</v>
      </c>
      <c r="W49" s="212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50">
        <v>4284900</v>
      </c>
      <c r="AC49" s="15">
        <v>95.62</v>
      </c>
      <c r="AD49" s="2">
        <f t="shared" si="1"/>
        <v>1.0999999999999943</v>
      </c>
      <c r="AE49" s="217">
        <f t="shared" si="2"/>
        <v>4.2007981516489767E-3</v>
      </c>
    </row>
    <row r="50" spans="15:31" x14ac:dyDescent="0.25">
      <c r="O50" s="138">
        <v>1.07</v>
      </c>
      <c r="P50" s="138">
        <f t="shared" si="3"/>
        <v>94.138600000000011</v>
      </c>
      <c r="Q50" s="138"/>
      <c r="R50"/>
      <c r="T50" s="142" t="s">
        <v>140</v>
      </c>
      <c r="U50" s="209" t="s">
        <v>228</v>
      </c>
      <c r="W50" s="212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50">
        <v>5455300</v>
      </c>
      <c r="AC50" s="15">
        <v>95.22</v>
      </c>
      <c r="AD50" s="2">
        <f t="shared" si="1"/>
        <v>1.6300000000000097</v>
      </c>
      <c r="AE50" s="217">
        <f t="shared" si="2"/>
        <v>-1.9361483007208968E-2</v>
      </c>
    </row>
    <row r="51" spans="15:31" x14ac:dyDescent="0.25">
      <c r="O51" s="138">
        <v>1.06</v>
      </c>
      <c r="P51" s="138">
        <f t="shared" si="3"/>
        <v>93.258800000000008</v>
      </c>
      <c r="Q51" s="138"/>
      <c r="R51"/>
      <c r="T51" s="142" t="s">
        <v>141</v>
      </c>
      <c r="U51" s="209">
        <v>91.64</v>
      </c>
      <c r="W51" s="212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50">
        <v>5250000</v>
      </c>
      <c r="AC51" s="15">
        <v>97.1</v>
      </c>
      <c r="AD51" s="2">
        <f t="shared" si="1"/>
        <v>2.5</v>
      </c>
      <c r="AE51" s="217">
        <f t="shared" si="2"/>
        <v>1.5584143918000226E-2</v>
      </c>
    </row>
    <row r="52" spans="15:31" x14ac:dyDescent="0.25">
      <c r="O52" s="138">
        <v>1.05</v>
      </c>
      <c r="P52" s="138">
        <f t="shared" si="3"/>
        <v>92.379000000000005</v>
      </c>
      <c r="Q52" s="138"/>
      <c r="R52"/>
      <c r="T52" s="142" t="s">
        <v>142</v>
      </c>
      <c r="U52" s="209">
        <v>9.7595500000000008</v>
      </c>
      <c r="W52" s="212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50">
        <v>4840200</v>
      </c>
      <c r="AC52" s="15">
        <v>95.61</v>
      </c>
      <c r="AD52" s="2">
        <f t="shared" si="1"/>
        <v>1.5600000000000023</v>
      </c>
      <c r="AE52" s="217">
        <f t="shared" si="2"/>
        <v>-4.2699437617162994E-3</v>
      </c>
    </row>
    <row r="53" spans="15:31" x14ac:dyDescent="0.25">
      <c r="O53" s="138">
        <v>1.04</v>
      </c>
      <c r="P53" s="138">
        <f t="shared" si="3"/>
        <v>91.499200000000002</v>
      </c>
      <c r="Q53" s="138"/>
      <c r="R53"/>
      <c r="T53" s="142" t="s">
        <v>143</v>
      </c>
      <c r="U53" s="149" t="s">
        <v>229</v>
      </c>
      <c r="W53" s="212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50">
        <v>3290900</v>
      </c>
      <c r="AC53" s="15">
        <v>96.02</v>
      </c>
      <c r="AD53" s="2">
        <f t="shared" si="1"/>
        <v>0.65000000000000568</v>
      </c>
      <c r="AE53" s="217">
        <f t="shared" si="2"/>
        <v>5.1292787605987655E-3</v>
      </c>
    </row>
    <row r="54" spans="15:31" x14ac:dyDescent="0.25">
      <c r="O54" s="138">
        <v>1.03</v>
      </c>
      <c r="P54" s="138">
        <f t="shared" si="3"/>
        <v>90.619400000000013</v>
      </c>
      <c r="Q54" s="138"/>
      <c r="R54"/>
      <c r="T54" s="142"/>
      <c r="U54" s="209"/>
      <c r="W54" s="212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50">
        <v>3770200</v>
      </c>
      <c r="AC54" s="15">
        <v>95.53</v>
      </c>
      <c r="AD54" s="2">
        <f t="shared" si="1"/>
        <v>0.98999999999999488</v>
      </c>
      <c r="AE54" s="217">
        <f t="shared" si="2"/>
        <v>8.3386109351910598E-3</v>
      </c>
    </row>
    <row r="55" spans="15:31" x14ac:dyDescent="0.25">
      <c r="O55" s="138">
        <v>1.02</v>
      </c>
      <c r="P55" s="138">
        <f t="shared" si="3"/>
        <v>89.73960000000001</v>
      </c>
      <c r="Q55" s="138"/>
      <c r="R55"/>
      <c r="T55" s="142" t="s">
        <v>144</v>
      </c>
      <c r="U55" s="209" t="s">
        <v>230</v>
      </c>
      <c r="W55" s="212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50">
        <v>6388200</v>
      </c>
      <c r="AC55" s="15">
        <v>94.74</v>
      </c>
      <c r="AD55" s="2">
        <f t="shared" si="1"/>
        <v>1.5700000000000074</v>
      </c>
      <c r="AE55" s="217">
        <f t="shared" si="2"/>
        <v>-1.6859852476291959E-3</v>
      </c>
    </row>
    <row r="56" spans="15:31" x14ac:dyDescent="0.25">
      <c r="O56" s="138">
        <v>1.01</v>
      </c>
      <c r="P56" s="138">
        <f t="shared" si="3"/>
        <v>88.859800000000007</v>
      </c>
      <c r="Q56" s="138"/>
      <c r="R56"/>
      <c r="T56" s="142" t="s">
        <v>145</v>
      </c>
      <c r="U56" s="209" t="s">
        <v>231</v>
      </c>
      <c r="W56" s="212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50">
        <v>5682000</v>
      </c>
      <c r="AC56" s="15">
        <v>94.9</v>
      </c>
      <c r="AD56" s="2">
        <f t="shared" si="1"/>
        <v>1.480000000000004</v>
      </c>
      <c r="AE56" s="217">
        <f t="shared" si="2"/>
        <v>-1.2795173202954202E-2</v>
      </c>
    </row>
    <row r="57" spans="15:31" x14ac:dyDescent="0.25">
      <c r="O57" s="138">
        <v>1</v>
      </c>
      <c r="P57" s="138">
        <f t="shared" si="3"/>
        <v>87.98</v>
      </c>
      <c r="Q57" s="138"/>
      <c r="R57"/>
      <c r="T57" s="142" t="s">
        <v>146</v>
      </c>
      <c r="U57" s="210">
        <v>2557271</v>
      </c>
      <c r="W57" s="212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50">
        <v>7650400</v>
      </c>
      <c r="AC57" s="15">
        <v>96.13</v>
      </c>
      <c r="AD57" s="2">
        <f t="shared" si="1"/>
        <v>1.5499999999999972</v>
      </c>
      <c r="AE57" s="217">
        <f t="shared" si="2"/>
        <v>-2.076196408180242E-3</v>
      </c>
    </row>
    <row r="58" spans="15:31" x14ac:dyDescent="0.25">
      <c r="O58" s="138">
        <v>0.99</v>
      </c>
      <c r="P58" s="138">
        <f t="shared" si="3"/>
        <v>87.100200000000001</v>
      </c>
      <c r="Q58" s="138"/>
      <c r="R58"/>
      <c r="T58" s="142" t="s">
        <v>151</v>
      </c>
      <c r="U58" s="210">
        <v>2205540</v>
      </c>
      <c r="W58" s="212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50">
        <v>4567400</v>
      </c>
      <c r="AC58" s="15">
        <v>96.33</v>
      </c>
      <c r="AD58" s="2">
        <f t="shared" si="1"/>
        <v>1.7199999999999989</v>
      </c>
      <c r="AE58" s="217">
        <f t="shared" si="2"/>
        <v>-1.3012295081967218E-2</v>
      </c>
    </row>
    <row r="59" spans="15:31" x14ac:dyDescent="0.25">
      <c r="O59" s="138">
        <v>0.98</v>
      </c>
      <c r="P59" s="138">
        <f t="shared" si="3"/>
        <v>86.220399999999998</v>
      </c>
      <c r="Q59" s="138"/>
      <c r="R59"/>
      <c r="T59" s="142" t="s">
        <v>147</v>
      </c>
      <c r="U59" s="209" t="s">
        <v>232</v>
      </c>
      <c r="W59" s="212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50">
        <v>5628700</v>
      </c>
      <c r="AC59" s="15">
        <v>97.6</v>
      </c>
      <c r="AD59" s="2">
        <f t="shared" si="1"/>
        <v>2.7599999999999909</v>
      </c>
      <c r="AE59" s="217">
        <f t="shared" si="2"/>
        <v>-2.866242038216571E-2</v>
      </c>
    </row>
    <row r="60" spans="15:31" x14ac:dyDescent="0.25">
      <c r="O60" s="138">
        <v>0.97</v>
      </c>
      <c r="P60" s="138">
        <f t="shared" si="3"/>
        <v>85.340599999999995</v>
      </c>
      <c r="Q60" s="138"/>
      <c r="R60"/>
      <c r="T60" s="142" t="s">
        <v>152</v>
      </c>
      <c r="U60" s="209">
        <v>13.56</v>
      </c>
      <c r="W60" s="212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50">
        <v>3958800</v>
      </c>
      <c r="AC60" s="15">
        <v>100.48</v>
      </c>
      <c r="AD60" s="2">
        <f t="shared" si="1"/>
        <v>1.6499999999999915</v>
      </c>
      <c r="AE60" s="217">
        <f t="shared" si="2"/>
        <v>-2.8778406271706691E-3</v>
      </c>
    </row>
    <row r="61" spans="15:31" x14ac:dyDescent="0.25">
      <c r="O61" s="138">
        <v>0.96</v>
      </c>
      <c r="P61" s="138">
        <f t="shared" si="3"/>
        <v>84.460800000000006</v>
      </c>
      <c r="Q61" s="138"/>
      <c r="R61"/>
      <c r="T61" s="142" t="s">
        <v>153</v>
      </c>
      <c r="U61" s="209">
        <v>5.84</v>
      </c>
      <c r="W61" s="212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50">
        <v>3751800</v>
      </c>
      <c r="AC61" s="15">
        <v>100.77</v>
      </c>
      <c r="AD61" s="2">
        <f t="shared" si="1"/>
        <v>0.81000000000000227</v>
      </c>
      <c r="AE61" s="217">
        <f t="shared" si="2"/>
        <v>2.786346900188974E-3</v>
      </c>
    </row>
    <row r="62" spans="15:31" x14ac:dyDescent="0.25">
      <c r="O62" s="138">
        <v>0.95</v>
      </c>
      <c r="P62" s="138">
        <f t="shared" si="3"/>
        <v>83.581000000000003</v>
      </c>
      <c r="Q62" s="138"/>
      <c r="R62"/>
      <c r="T62" s="142" t="s">
        <v>148</v>
      </c>
      <c r="U62" s="209" t="s">
        <v>233</v>
      </c>
      <c r="W62" s="212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50">
        <v>6236100</v>
      </c>
      <c r="AC62" s="15">
        <v>100.49</v>
      </c>
      <c r="AD62" s="2">
        <f t="shared" si="1"/>
        <v>1.3599999999999994</v>
      </c>
      <c r="AE62" s="217">
        <f t="shared" si="2"/>
        <v>-1.1314443132624974E-2</v>
      </c>
    </row>
    <row r="63" spans="15:31" x14ac:dyDescent="0.25">
      <c r="O63" s="138">
        <v>0.94</v>
      </c>
      <c r="P63" s="138">
        <f t="shared" si="3"/>
        <v>82.7012</v>
      </c>
      <c r="Q63" s="138"/>
      <c r="R63"/>
      <c r="T63" s="141"/>
      <c r="W63" s="212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50">
        <v>4512300</v>
      </c>
      <c r="AC63" s="15">
        <v>101.64</v>
      </c>
      <c r="AD63" s="2">
        <f t="shared" si="1"/>
        <v>1.5499999999999972</v>
      </c>
      <c r="AE63" s="217">
        <f t="shared" si="2"/>
        <v>1.1242662421649507E-2</v>
      </c>
    </row>
    <row r="64" spans="15:31" x14ac:dyDescent="0.25">
      <c r="O64" s="138">
        <v>0.93</v>
      </c>
      <c r="P64" s="138">
        <f t="shared" si="3"/>
        <v>81.821400000000011</v>
      </c>
      <c r="Q64" s="138"/>
      <c r="R64"/>
      <c r="S64" s="141"/>
      <c r="T64"/>
      <c r="W64" s="212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50">
        <v>4054700</v>
      </c>
      <c r="AC64" s="15">
        <v>100.51</v>
      </c>
      <c r="AD64" s="2">
        <f t="shared" si="1"/>
        <v>1.4200000000000017</v>
      </c>
      <c r="AE64" s="217">
        <f t="shared" si="2"/>
        <v>6.5091127578611463E-3</v>
      </c>
    </row>
    <row r="65" spans="15:31" x14ac:dyDescent="0.25">
      <c r="O65" s="138">
        <v>0.92</v>
      </c>
      <c r="P65" s="138">
        <f t="shared" si="3"/>
        <v>80.941600000000008</v>
      </c>
      <c r="Q65" s="138"/>
      <c r="R65"/>
      <c r="S65" s="141"/>
      <c r="T65"/>
      <c r="W65" s="212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50">
        <v>3637500</v>
      </c>
      <c r="AC65" s="15">
        <v>99.86</v>
      </c>
      <c r="AD65" s="2">
        <f t="shared" si="1"/>
        <v>0.85999999999999943</v>
      </c>
      <c r="AE65" s="217">
        <f t="shared" si="2"/>
        <v>0</v>
      </c>
    </row>
    <row r="66" spans="15:31" x14ac:dyDescent="0.25">
      <c r="O66" s="138">
        <v>0.91</v>
      </c>
      <c r="P66" s="138">
        <f t="shared" si="3"/>
        <v>80.061800000000005</v>
      </c>
      <c r="Q66" s="138"/>
      <c r="R66"/>
      <c r="S66" s="141"/>
      <c r="T66"/>
      <c r="W66" s="212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50">
        <v>3077300</v>
      </c>
      <c r="AC66" s="15">
        <v>99.86</v>
      </c>
      <c r="AD66" s="2">
        <f t="shared" si="1"/>
        <v>1.2099999999999937</v>
      </c>
      <c r="AE66" s="217">
        <f t="shared" si="2"/>
        <v>2.0032051282048435E-4</v>
      </c>
    </row>
    <row r="67" spans="15:31" x14ac:dyDescent="0.25">
      <c r="O67" s="138">
        <v>0.9</v>
      </c>
      <c r="P67" s="138">
        <f t="shared" si="3"/>
        <v>79.182000000000002</v>
      </c>
      <c r="Q67" s="138"/>
      <c r="R67"/>
      <c r="S67" s="141"/>
      <c r="T67"/>
      <c r="W67" s="212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50">
        <v>3972600</v>
      </c>
      <c r="AC67" s="15">
        <v>99.84</v>
      </c>
      <c r="AD67" s="2">
        <f>Y67-Z67</f>
        <v>1.5</v>
      </c>
      <c r="AE67" s="217">
        <f>AC67/AC68-1</f>
        <v>-4.1891083183722699E-3</v>
      </c>
    </row>
    <row r="68" spans="15:31" x14ac:dyDescent="0.25">
      <c r="W68" s="212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50">
        <v>5895900</v>
      </c>
      <c r="AC68" s="15">
        <v>100.26</v>
      </c>
      <c r="AD68" s="2">
        <f>Y68-Z68</f>
        <v>1.5499999999999972</v>
      </c>
      <c r="AE68" s="217" t="e">
        <f>AC68/AC69-1</f>
        <v>#DIV/0!</v>
      </c>
    </row>
    <row r="69" spans="15:31" x14ac:dyDescent="0.25">
      <c r="W69" s="15" t="s">
        <v>164</v>
      </c>
      <c r="X69" s="15"/>
      <c r="Y69" s="15"/>
      <c r="Z69" s="15"/>
      <c r="AA69" s="15"/>
      <c r="AB69" s="15"/>
      <c r="AC69" s="15"/>
      <c r="AD69" s="2">
        <f>Y69-Z69</f>
        <v>0</v>
      </c>
      <c r="AE69" s="217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41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82</v>
      </c>
      <c r="M1" s="17" t="s">
        <v>38</v>
      </c>
      <c r="P1" s="51"/>
      <c r="Q1"/>
      <c r="T1" s="139" t="s">
        <v>118</v>
      </c>
      <c r="W1" s="147" t="s">
        <v>156</v>
      </c>
      <c r="X1" s="148" t="s">
        <v>157</v>
      </c>
      <c r="Y1" s="148" t="s">
        <v>158</v>
      </c>
      <c r="Z1" s="148" t="s">
        <v>159</v>
      </c>
      <c r="AA1" s="148" t="s">
        <v>160</v>
      </c>
      <c r="AB1" s="148" t="s">
        <v>161</v>
      </c>
      <c r="AC1" s="148" t="s">
        <v>162</v>
      </c>
      <c r="AD1" s="17" t="s">
        <v>234</v>
      </c>
      <c r="AE1" s="17" t="s">
        <v>236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8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C13-H13</f>
        <v>400</v>
      </c>
      <c r="T2" s="200">
        <v>42285</v>
      </c>
      <c r="U2" t="s">
        <v>136</v>
      </c>
      <c r="W2" s="149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50">
        <v>31110300</v>
      </c>
      <c r="AC2" s="15">
        <v>9.3800000000000008</v>
      </c>
      <c r="AD2" s="2">
        <f>Y2-Z2</f>
        <v>0.28999999999999915</v>
      </c>
      <c r="AE2" s="217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02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(F13-K13-M13)/Q2</f>
        <v>12.064525000000003</v>
      </c>
      <c r="T3" s="140"/>
      <c r="W3" s="149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50">
        <v>19493400</v>
      </c>
      <c r="AC3" s="15">
        <v>9.65</v>
      </c>
      <c r="AD3" s="2">
        <f>Y3-Z3</f>
        <v>0.21000000000000085</v>
      </c>
      <c r="AE3" s="217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5">
        <v>42256</v>
      </c>
      <c r="H4" s="63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7">
        <v>9.6300000000000008</v>
      </c>
      <c r="W4" s="149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50">
        <v>29476300</v>
      </c>
      <c r="AC4" s="15">
        <v>9.6300000000000008</v>
      </c>
      <c r="AD4" s="2">
        <f t="shared" ref="AD4:AD67" si="1">Y4-Z4</f>
        <v>0.21000000000000085</v>
      </c>
      <c r="AE4" s="217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3852.0000000000005</v>
      </c>
      <c r="W5" s="149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50">
        <v>29318000</v>
      </c>
      <c r="AC5" s="15">
        <v>9.57</v>
      </c>
      <c r="AD5" s="2">
        <f t="shared" si="1"/>
        <v>0.41000000000000014</v>
      </c>
      <c r="AE5" s="217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4825.8100000000013</v>
      </c>
      <c r="W6" s="149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50">
        <v>17975500</v>
      </c>
      <c r="AC6" s="15">
        <v>9.7200000000000006</v>
      </c>
      <c r="AD6" s="2">
        <f t="shared" si="1"/>
        <v>0.26999999999999957</v>
      </c>
      <c r="AE6" s="217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-973.81000000000085</v>
      </c>
      <c r="R7" s="233" t="s">
        <v>250</v>
      </c>
      <c r="W7" s="149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50">
        <v>48097800</v>
      </c>
      <c r="AC7" s="15">
        <v>9.49</v>
      </c>
      <c r="AD7" s="2">
        <f t="shared" si="1"/>
        <v>0.33999999999999986</v>
      </c>
      <c r="AE7" s="217">
        <f t="shared" si="2"/>
        <v>-8.3594566353186739E-3</v>
      </c>
    </row>
    <row r="8" spans="1:31" x14ac:dyDescent="0.25">
      <c r="B8" s="118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9">
        <v>42250</v>
      </c>
      <c r="X8" s="15">
        <v>9.4</v>
      </c>
      <c r="Y8" s="15">
        <v>9.75</v>
      </c>
      <c r="Z8" s="15">
        <v>9.35</v>
      </c>
      <c r="AA8" s="15">
        <v>9.57</v>
      </c>
      <c r="AB8" s="150">
        <v>28178300</v>
      </c>
      <c r="AC8" s="15">
        <v>9.57</v>
      </c>
      <c r="AD8" s="2">
        <f t="shared" si="1"/>
        <v>0.40000000000000036</v>
      </c>
      <c r="AE8" s="217">
        <f t="shared" si="2"/>
        <v>2.682403433476388E-2</v>
      </c>
    </row>
    <row r="9" spans="1:31" x14ac:dyDescent="0.25">
      <c r="B9" s="118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9">
        <v>42249</v>
      </c>
      <c r="X9" s="15">
        <v>9.39</v>
      </c>
      <c r="Y9" s="15">
        <v>9.39</v>
      </c>
      <c r="Z9" s="15">
        <v>9.01</v>
      </c>
      <c r="AA9" s="15">
        <v>9.32</v>
      </c>
      <c r="AB9" s="150">
        <v>40290600</v>
      </c>
      <c r="AC9" s="15">
        <v>9.32</v>
      </c>
      <c r="AD9" s="2">
        <f t="shared" si="1"/>
        <v>0.38000000000000078</v>
      </c>
      <c r="AE9" s="217">
        <f t="shared" si="2"/>
        <v>1.0845986984815648E-2</v>
      </c>
    </row>
    <row r="10" spans="1:31" x14ac:dyDescent="0.25">
      <c r="B10" s="115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9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50">
        <v>32615500</v>
      </c>
      <c r="AC10" s="15">
        <v>9.2200000000000006</v>
      </c>
      <c r="AD10" s="2">
        <f t="shared" si="1"/>
        <v>0.25</v>
      </c>
      <c r="AE10" s="217">
        <f t="shared" si="2"/>
        <v>-2.4338624338624215E-2</v>
      </c>
    </row>
    <row r="11" spans="1:31" x14ac:dyDescent="0.25">
      <c r="B11" s="102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9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50">
        <v>30435400</v>
      </c>
      <c r="AC11" s="15">
        <v>9.4499999999999993</v>
      </c>
      <c r="AD11" s="2">
        <f t="shared" si="1"/>
        <v>0.30999999999999872</v>
      </c>
      <c r="AE11" s="217">
        <f t="shared" si="2"/>
        <v>4.2507970244420878E-3</v>
      </c>
    </row>
    <row r="12" spans="1:31" x14ac:dyDescent="0.25">
      <c r="B12" s="115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9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50">
        <v>42041400</v>
      </c>
      <c r="AC12" s="15">
        <v>9.41</v>
      </c>
      <c r="AD12" s="2">
        <f t="shared" si="1"/>
        <v>0.61999999999999922</v>
      </c>
      <c r="AE12" s="217">
        <f t="shared" si="2"/>
        <v>6.207674943566599E-2</v>
      </c>
    </row>
    <row r="13" spans="1:31" x14ac:dyDescent="0.25">
      <c r="A13" s="49" t="s">
        <v>87</v>
      </c>
      <c r="B13" s="20"/>
      <c r="C13" s="20">
        <f>SUM(C2:C12)</f>
        <v>902</v>
      </c>
      <c r="D13" s="25"/>
      <c r="E13" s="25"/>
      <c r="F13" s="25">
        <f>SUM(F2:F12)</f>
        <v>9715.6200000000008</v>
      </c>
      <c r="G13" s="20"/>
      <c r="H13" s="20">
        <f>SUM(H2:H9)</f>
        <v>502</v>
      </c>
      <c r="I13" s="25"/>
      <c r="J13" s="25"/>
      <c r="K13" s="25">
        <f>SUM(K2:K9)</f>
        <v>4877.8099999999995</v>
      </c>
      <c r="L13" s="25"/>
      <c r="M13" s="25">
        <f>SUM(M2:M9)</f>
        <v>12</v>
      </c>
      <c r="W13" s="149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50">
        <v>27250500</v>
      </c>
      <c r="AC13" s="15">
        <v>8.86</v>
      </c>
      <c r="AD13" s="2">
        <f t="shared" si="1"/>
        <v>0.53999999999999915</v>
      </c>
      <c r="AE13" s="217">
        <f t="shared" si="2"/>
        <v>7.2639225181597933E-2</v>
      </c>
    </row>
    <row r="14" spans="1:31" x14ac:dyDescent="0.25">
      <c r="T14" s="139"/>
      <c r="U14" s="17"/>
      <c r="W14" s="149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50">
        <v>27639500</v>
      </c>
      <c r="AC14" s="15">
        <v>8.26</v>
      </c>
      <c r="AD14" s="2">
        <f t="shared" si="1"/>
        <v>0.26999999999999957</v>
      </c>
      <c r="AE14" s="217">
        <f t="shared" si="2"/>
        <v>1.8495684340320562E-2</v>
      </c>
    </row>
    <row r="15" spans="1:31" x14ac:dyDescent="0.25">
      <c r="W15" s="149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50">
        <v>26058000</v>
      </c>
      <c r="AC15" s="15">
        <v>8.11</v>
      </c>
      <c r="AD15" s="2">
        <f t="shared" si="1"/>
        <v>0.55000000000000071</v>
      </c>
      <c r="AE15" s="217">
        <f t="shared" si="2"/>
        <v>-1.0975609756097571E-2</v>
      </c>
    </row>
    <row r="16" spans="1:31" x14ac:dyDescent="0.25">
      <c r="G16" s="2"/>
      <c r="W16" s="149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50">
        <v>41042900</v>
      </c>
      <c r="AC16" s="15">
        <v>8.1999999999999993</v>
      </c>
      <c r="AD16" s="2">
        <f t="shared" si="1"/>
        <v>0.5699999999999994</v>
      </c>
      <c r="AE16" s="217">
        <f t="shared" si="2"/>
        <v>-6.0710194730813405E-2</v>
      </c>
    </row>
    <row r="17" spans="23:31" x14ac:dyDescent="0.25">
      <c r="W17" s="149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50">
        <v>25138900</v>
      </c>
      <c r="AC17" s="15">
        <v>8.73</v>
      </c>
      <c r="AD17" s="2">
        <f t="shared" si="1"/>
        <v>0.25</v>
      </c>
      <c r="AE17" s="217">
        <f t="shared" si="2"/>
        <v>-3.322259136212613E-2</v>
      </c>
    </row>
    <row r="18" spans="23:31" x14ac:dyDescent="0.25">
      <c r="W18" s="149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50">
        <v>17657900</v>
      </c>
      <c r="AC18" s="15">
        <v>9.0299999999999994</v>
      </c>
      <c r="AD18" s="2">
        <f t="shared" si="1"/>
        <v>0.24000000000000021</v>
      </c>
      <c r="AE18" s="217">
        <f t="shared" si="2"/>
        <v>-8.7815587266739659E-3</v>
      </c>
    </row>
    <row r="19" spans="23:31" x14ac:dyDescent="0.25">
      <c r="W19" s="149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50">
        <v>18581600</v>
      </c>
      <c r="AC19" s="15">
        <v>9.11</v>
      </c>
      <c r="AD19" s="2">
        <f t="shared" si="1"/>
        <v>0.1899999999999995</v>
      </c>
      <c r="AE19" s="217">
        <f t="shared" si="2"/>
        <v>-1.7259978425027023E-2</v>
      </c>
    </row>
    <row r="20" spans="23:31" x14ac:dyDescent="0.25">
      <c r="W20" s="149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50">
        <v>16228000</v>
      </c>
      <c r="AC20" s="15">
        <v>9.27</v>
      </c>
      <c r="AD20" s="2">
        <f t="shared" si="1"/>
        <v>0.11999999999999922</v>
      </c>
      <c r="AE20" s="217">
        <f t="shared" si="2"/>
        <v>-1.6967126193001114E-2</v>
      </c>
    </row>
    <row r="21" spans="23:31" x14ac:dyDescent="0.25">
      <c r="W21" s="149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50">
        <v>10932100</v>
      </c>
      <c r="AC21" s="15">
        <v>9.43</v>
      </c>
      <c r="AD21" s="2">
        <f t="shared" si="1"/>
        <v>0.23000000000000043</v>
      </c>
      <c r="AE21" s="217">
        <f t="shared" si="2"/>
        <v>2.1253985122209329E-3</v>
      </c>
    </row>
    <row r="22" spans="23:31" x14ac:dyDescent="0.25">
      <c r="W22" s="149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50">
        <v>13221600</v>
      </c>
      <c r="AC22" s="15">
        <v>9.41</v>
      </c>
      <c r="AD22" s="2">
        <f t="shared" si="1"/>
        <v>0.15000000000000036</v>
      </c>
      <c r="AE22" s="217">
        <f t="shared" si="2"/>
        <v>1.074113856068748E-2</v>
      </c>
    </row>
    <row r="23" spans="23:31" x14ac:dyDescent="0.25">
      <c r="W23" s="149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50">
        <v>14429800</v>
      </c>
      <c r="AC23" s="15">
        <v>9.31</v>
      </c>
      <c r="AD23" s="2">
        <f t="shared" si="1"/>
        <v>0.21999999999999886</v>
      </c>
      <c r="AE23" s="217">
        <f t="shared" si="2"/>
        <v>-2.1030494216614071E-2</v>
      </c>
    </row>
    <row r="24" spans="23:31" x14ac:dyDescent="0.25">
      <c r="W24" s="149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50">
        <v>28685600</v>
      </c>
      <c r="AC24" s="15">
        <v>9.51</v>
      </c>
      <c r="AD24" s="2">
        <f t="shared" si="1"/>
        <v>0.28000000000000114</v>
      </c>
      <c r="AE24" s="217">
        <f t="shared" si="2"/>
        <v>3.1645569620253333E-3</v>
      </c>
    </row>
    <row r="25" spans="23:31" x14ac:dyDescent="0.25">
      <c r="W25" s="149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50">
        <v>39681000</v>
      </c>
      <c r="AC25" s="15">
        <v>9.48</v>
      </c>
      <c r="AD25" s="2">
        <f t="shared" si="1"/>
        <v>0.32000000000000028</v>
      </c>
      <c r="AE25" s="217">
        <f t="shared" si="2"/>
        <v>-5.9523809523809534E-2</v>
      </c>
    </row>
    <row r="26" spans="23:31" x14ac:dyDescent="0.25">
      <c r="W26" s="149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50">
        <v>27910500</v>
      </c>
      <c r="AC26" s="15">
        <v>10.08</v>
      </c>
      <c r="AD26" s="2">
        <f t="shared" si="1"/>
        <v>0.67999999999999972</v>
      </c>
      <c r="AE26" s="217">
        <f t="shared" si="2"/>
        <v>7.1200850159404805E-2</v>
      </c>
    </row>
    <row r="27" spans="23:31" x14ac:dyDescent="0.25">
      <c r="W27" s="149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50">
        <v>33190200</v>
      </c>
      <c r="AC27" s="15">
        <v>9.41</v>
      </c>
      <c r="AD27" s="2">
        <f t="shared" si="1"/>
        <v>0.70000000000000107</v>
      </c>
      <c r="AE27" s="217">
        <f t="shared" si="2"/>
        <v>-5.045408678102925E-2</v>
      </c>
    </row>
    <row r="28" spans="23:31" x14ac:dyDescent="0.25">
      <c r="W28" s="149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50">
        <v>22662000</v>
      </c>
      <c r="AC28" s="15">
        <v>9.91</v>
      </c>
      <c r="AD28" s="2">
        <f t="shared" si="1"/>
        <v>0.32000000000000028</v>
      </c>
      <c r="AE28" s="217">
        <f t="shared" si="2"/>
        <v>1.5368852459016535E-2</v>
      </c>
    </row>
    <row r="29" spans="23:31" x14ac:dyDescent="0.25">
      <c r="W29" s="149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50">
        <v>24967600</v>
      </c>
      <c r="AC29" s="15">
        <v>9.76</v>
      </c>
      <c r="AD29" s="2">
        <f t="shared" si="1"/>
        <v>0.40000000000000036</v>
      </c>
      <c r="AE29" s="217" t="e">
        <f t="shared" si="2"/>
        <v>#DIV/0!</v>
      </c>
    </row>
    <row r="30" spans="23:31" x14ac:dyDescent="0.25">
      <c r="W30" s="149">
        <v>42221</v>
      </c>
      <c r="X30" s="15" t="s">
        <v>163</v>
      </c>
      <c r="Y30" s="15"/>
      <c r="Z30" s="15"/>
      <c r="AA30" s="15"/>
      <c r="AB30" s="150"/>
      <c r="AC30" s="15"/>
      <c r="AD30" s="2">
        <f t="shared" si="1"/>
        <v>0</v>
      </c>
      <c r="AE30" s="217">
        <f t="shared" si="2"/>
        <v>-1</v>
      </c>
    </row>
    <row r="31" spans="23:31" x14ac:dyDescent="0.25">
      <c r="W31" s="149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50">
        <v>24551600</v>
      </c>
      <c r="AC31" s="15">
        <v>9.6999999999999993</v>
      </c>
      <c r="AD31" s="2">
        <f t="shared" si="1"/>
        <v>0.39000000000000057</v>
      </c>
      <c r="AE31" s="217">
        <f t="shared" si="2"/>
        <v>9.3652445369407644E-3</v>
      </c>
    </row>
    <row r="32" spans="23:31" x14ac:dyDescent="0.25">
      <c r="W32" s="149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50">
        <v>21546200</v>
      </c>
      <c r="AC32" s="15">
        <v>9.61</v>
      </c>
      <c r="AD32" s="2">
        <f t="shared" si="1"/>
        <v>0.24000000000000021</v>
      </c>
      <c r="AE32" s="217">
        <f t="shared" si="2"/>
        <v>-2.3373983739837456E-2</v>
      </c>
    </row>
    <row r="33" spans="15:31" x14ac:dyDescent="0.25">
      <c r="W33" s="149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50">
        <v>18334500</v>
      </c>
      <c r="AC33" s="15">
        <v>9.84</v>
      </c>
      <c r="AD33" s="2">
        <f t="shared" si="1"/>
        <v>0.28000000000000114</v>
      </c>
      <c r="AE33" s="217">
        <f t="shared" si="2"/>
        <v>-1.1055276381909507E-2</v>
      </c>
    </row>
    <row r="34" spans="15:31" x14ac:dyDescent="0.25">
      <c r="W34" s="149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50">
        <v>19834700</v>
      </c>
      <c r="AC34" s="15">
        <v>9.9499999999999993</v>
      </c>
      <c r="AD34" s="2">
        <f t="shared" si="1"/>
        <v>0.36999999999999922</v>
      </c>
      <c r="AE34" s="217">
        <f t="shared" si="2"/>
        <v>-1.7769002961500635E-2</v>
      </c>
    </row>
    <row r="35" spans="15:31" x14ac:dyDescent="0.25">
      <c r="W35" s="149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50">
        <v>31605600</v>
      </c>
      <c r="AC35" s="15">
        <v>10.130000000000001</v>
      </c>
      <c r="AD35" s="2">
        <f t="shared" si="1"/>
        <v>0.33000000000000007</v>
      </c>
      <c r="AE35" s="217">
        <f t="shared" si="2"/>
        <v>2.9471544715447218E-2</v>
      </c>
    </row>
    <row r="36" spans="15:31" x14ac:dyDescent="0.25">
      <c r="W36" s="149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50">
        <v>27138600</v>
      </c>
      <c r="AC36" s="15">
        <v>9.84</v>
      </c>
      <c r="AD36" s="2">
        <f t="shared" si="1"/>
        <v>0.32000000000000028</v>
      </c>
      <c r="AE36" s="217">
        <f t="shared" si="2"/>
        <v>2.6068821689259725E-2</v>
      </c>
    </row>
    <row r="37" spans="15:31" x14ac:dyDescent="0.25">
      <c r="W37" s="149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50">
        <v>27877700</v>
      </c>
      <c r="AC37" s="15">
        <v>9.59</v>
      </c>
      <c r="AD37" s="2">
        <f t="shared" si="1"/>
        <v>0.40000000000000036</v>
      </c>
      <c r="AE37" s="217">
        <f t="shared" si="2"/>
        <v>-1.942740286298561E-2</v>
      </c>
    </row>
    <row r="38" spans="15:31" x14ac:dyDescent="0.25">
      <c r="W38" s="149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50">
        <v>27614400</v>
      </c>
      <c r="AC38" s="15">
        <v>9.7799999999999994</v>
      </c>
      <c r="AD38" s="2">
        <f t="shared" si="1"/>
        <v>0.25999999999999979</v>
      </c>
      <c r="AE38" s="217">
        <f t="shared" si="2"/>
        <v>-1.5105740181268867E-2</v>
      </c>
    </row>
    <row r="39" spans="15:31" ht="20.25" thickBot="1" x14ac:dyDescent="0.35">
      <c r="O39" s="17"/>
      <c r="P39" s="257" t="s">
        <v>83</v>
      </c>
      <c r="Q39" s="257"/>
      <c r="R39" s="51"/>
      <c r="T39" s="146" t="s">
        <v>155</v>
      </c>
      <c r="W39" s="149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50">
        <v>21993800</v>
      </c>
      <c r="AC39" s="15">
        <v>9.93</v>
      </c>
      <c r="AD39" s="2">
        <f t="shared" si="1"/>
        <v>0.28999999999999915</v>
      </c>
      <c r="AE39" s="217">
        <f t="shared" si="2"/>
        <v>-3.0120481927712328E-3</v>
      </c>
    </row>
    <row r="40" spans="15:31" ht="15.75" thickTop="1" x14ac:dyDescent="0.25">
      <c r="O40" s="2"/>
      <c r="P40" s="138">
        <v>1.1000000000000001</v>
      </c>
      <c r="Q40" s="138">
        <f>P40*$Q$4</f>
        <v>10.593000000000002</v>
      </c>
      <c r="R40" s="51"/>
      <c r="T40" s="142" t="s">
        <v>137</v>
      </c>
      <c r="U40" s="143">
        <v>9.6300000000000008</v>
      </c>
      <c r="W40" s="149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50">
        <v>40629000</v>
      </c>
      <c r="AC40" s="15">
        <v>9.9600000000000009</v>
      </c>
      <c r="AD40" s="2">
        <f t="shared" si="1"/>
        <v>0.19999999999999929</v>
      </c>
      <c r="AE40" s="217">
        <f t="shared" si="2"/>
        <v>-2.3529411764705688E-2</v>
      </c>
    </row>
    <row r="41" spans="15:31" x14ac:dyDescent="0.25">
      <c r="O41" s="2"/>
      <c r="P41" s="138">
        <v>1.0900000000000001</v>
      </c>
      <c r="Q41" s="138">
        <f t="shared" ref="Q41:Q60" si="3">P41*$Q$4</f>
        <v>10.496700000000002</v>
      </c>
      <c r="R41" s="51"/>
      <c r="T41" s="142" t="s">
        <v>138</v>
      </c>
      <c r="U41" s="143">
        <v>9.59</v>
      </c>
      <c r="W41" s="149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50">
        <v>24257300</v>
      </c>
      <c r="AC41" s="15">
        <v>10.199999999999999</v>
      </c>
      <c r="AD41" s="2">
        <f t="shared" si="1"/>
        <v>0.27999999999999936</v>
      </c>
      <c r="AE41" s="217">
        <f t="shared" si="2"/>
        <v>2.9498525073745618E-3</v>
      </c>
    </row>
    <row r="42" spans="15:31" x14ac:dyDescent="0.25">
      <c r="O42" s="2"/>
      <c r="P42" s="138">
        <v>1.08</v>
      </c>
      <c r="Q42" s="138">
        <f t="shared" si="3"/>
        <v>10.400400000000001</v>
      </c>
      <c r="R42" s="51"/>
      <c r="T42" s="142" t="s">
        <v>139</v>
      </c>
      <c r="U42" s="143" t="s">
        <v>188</v>
      </c>
      <c r="W42" s="149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50">
        <v>22766800</v>
      </c>
      <c r="AC42" s="15">
        <v>10.17</v>
      </c>
      <c r="AD42" s="2">
        <f t="shared" si="1"/>
        <v>0.29000000000000092</v>
      </c>
      <c r="AE42" s="217">
        <f t="shared" si="2"/>
        <v>-2.7724665391969494E-2</v>
      </c>
    </row>
    <row r="43" spans="15:31" x14ac:dyDescent="0.25">
      <c r="O43" s="2"/>
      <c r="P43" s="138">
        <v>1.07</v>
      </c>
      <c r="Q43" s="138">
        <f t="shared" si="3"/>
        <v>10.304100000000002</v>
      </c>
      <c r="R43" s="138"/>
      <c r="T43" s="142" t="s">
        <v>140</v>
      </c>
      <c r="U43" s="143" t="s">
        <v>189</v>
      </c>
      <c r="W43" s="149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50">
        <v>16003600</v>
      </c>
      <c r="AC43" s="15">
        <v>10.46</v>
      </c>
      <c r="AD43" s="2">
        <f t="shared" si="1"/>
        <v>0.19000000000000128</v>
      </c>
      <c r="AE43" s="217">
        <f t="shared" si="2"/>
        <v>-1.9083969465648609E-3</v>
      </c>
    </row>
    <row r="44" spans="15:31" x14ac:dyDescent="0.25">
      <c r="O44" s="2"/>
      <c r="P44" s="138">
        <v>1.06</v>
      </c>
      <c r="Q44" s="138">
        <f t="shared" si="3"/>
        <v>10.207800000000001</v>
      </c>
      <c r="R44" s="138"/>
      <c r="T44" s="142" t="s">
        <v>141</v>
      </c>
      <c r="U44" s="143">
        <v>13.54</v>
      </c>
      <c r="W44" s="149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50">
        <v>16344600</v>
      </c>
      <c r="AC44" s="15">
        <v>10.48</v>
      </c>
      <c r="AD44" s="2">
        <f t="shared" si="1"/>
        <v>0.22000000000000064</v>
      </c>
      <c r="AE44" s="217">
        <f t="shared" si="2"/>
        <v>-5.6925996204932883E-3</v>
      </c>
    </row>
    <row r="45" spans="15:31" x14ac:dyDescent="0.25">
      <c r="O45" s="2"/>
      <c r="P45" s="138">
        <v>1.05</v>
      </c>
      <c r="Q45" s="138">
        <f t="shared" si="3"/>
        <v>10.111500000000001</v>
      </c>
      <c r="R45" s="138"/>
      <c r="T45" s="142" t="s">
        <v>142</v>
      </c>
      <c r="U45" s="143">
        <v>3.3125800000000001</v>
      </c>
      <c r="W45" s="149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50">
        <v>19278600</v>
      </c>
      <c r="AC45" s="15">
        <v>10.54</v>
      </c>
      <c r="AD45" s="2">
        <f t="shared" si="1"/>
        <v>0.26999999999999957</v>
      </c>
      <c r="AE45" s="217">
        <f t="shared" si="2"/>
        <v>-1.862197392923659E-2</v>
      </c>
    </row>
    <row r="46" spans="15:31" x14ac:dyDescent="0.25">
      <c r="O46" s="2"/>
      <c r="P46" s="138">
        <v>1.04</v>
      </c>
      <c r="Q46" s="138">
        <f t="shared" si="3"/>
        <v>10.015200000000002</v>
      </c>
      <c r="R46" s="138"/>
      <c r="T46" s="142" t="s">
        <v>143</v>
      </c>
      <c r="U46" s="144" t="s">
        <v>149</v>
      </c>
      <c r="W46" s="149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50">
        <v>17365100</v>
      </c>
      <c r="AC46" s="15">
        <v>10.74</v>
      </c>
      <c r="AD46" s="2">
        <f t="shared" si="1"/>
        <v>0.20999999999999908</v>
      </c>
      <c r="AE46" s="217">
        <f t="shared" si="2"/>
        <v>-4.633920296570837E-3</v>
      </c>
    </row>
    <row r="47" spans="15:31" x14ac:dyDescent="0.25">
      <c r="O47" s="2"/>
      <c r="P47" s="138">
        <v>1.03</v>
      </c>
      <c r="Q47" s="138">
        <f t="shared" si="3"/>
        <v>9.9189000000000007</v>
      </c>
      <c r="R47" s="138"/>
      <c r="T47" s="142"/>
      <c r="U47" s="143"/>
      <c r="W47" s="149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50">
        <v>19075700</v>
      </c>
      <c r="AC47" s="15">
        <v>10.79</v>
      </c>
      <c r="AD47" s="2">
        <f t="shared" si="1"/>
        <v>0.15000000000000036</v>
      </c>
      <c r="AE47" s="217">
        <f t="shared" si="2"/>
        <v>1.7924528301886733E-2</v>
      </c>
    </row>
    <row r="48" spans="15:31" x14ac:dyDescent="0.25">
      <c r="O48" s="2"/>
      <c r="P48" s="138">
        <v>1.02</v>
      </c>
      <c r="Q48" s="138">
        <f t="shared" si="3"/>
        <v>9.8226000000000013</v>
      </c>
      <c r="R48" s="138"/>
      <c r="T48" s="142" t="s">
        <v>144</v>
      </c>
      <c r="U48" s="143" t="s">
        <v>190</v>
      </c>
      <c r="W48" s="149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50">
        <v>23818300</v>
      </c>
      <c r="AC48" s="15">
        <v>10.6</v>
      </c>
      <c r="AD48" s="2">
        <f t="shared" si="1"/>
        <v>0.25999999999999979</v>
      </c>
      <c r="AE48" s="217">
        <f t="shared" si="2"/>
        <v>3.7878787878786735E-3</v>
      </c>
    </row>
    <row r="49" spans="15:31" x14ac:dyDescent="0.25">
      <c r="O49" s="2"/>
      <c r="P49" s="138">
        <v>1.01</v>
      </c>
      <c r="Q49" s="138">
        <f t="shared" si="3"/>
        <v>9.7263000000000002</v>
      </c>
      <c r="R49" s="138"/>
      <c r="T49" s="142" t="s">
        <v>145</v>
      </c>
      <c r="U49" s="143" t="s">
        <v>150</v>
      </c>
      <c r="W49" s="149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50">
        <v>40237700</v>
      </c>
      <c r="AC49" s="15">
        <v>10.56</v>
      </c>
      <c r="AD49" s="2">
        <f t="shared" si="1"/>
        <v>0.40000000000000036</v>
      </c>
      <c r="AE49" s="217">
        <f t="shared" si="2"/>
        <v>8.5959885386819312E-3</v>
      </c>
    </row>
    <row r="50" spans="15:31" x14ac:dyDescent="0.25">
      <c r="O50" s="2"/>
      <c r="P50" s="138">
        <v>1</v>
      </c>
      <c r="Q50" s="138">
        <f t="shared" si="3"/>
        <v>9.6300000000000008</v>
      </c>
      <c r="R50" s="138"/>
      <c r="T50" s="142" t="s">
        <v>146</v>
      </c>
      <c r="U50" s="145">
        <v>19595512</v>
      </c>
      <c r="W50" s="149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50">
        <v>45976600</v>
      </c>
      <c r="AC50" s="15">
        <v>10.47</v>
      </c>
      <c r="AD50" s="2">
        <f t="shared" si="1"/>
        <v>0.60999999999999943</v>
      </c>
      <c r="AE50" s="217">
        <f t="shared" si="2"/>
        <v>-5.0770625566636363E-2</v>
      </c>
    </row>
    <row r="51" spans="15:31" x14ac:dyDescent="0.25">
      <c r="O51" s="2"/>
      <c r="P51" s="138">
        <v>0.99</v>
      </c>
      <c r="Q51" s="138">
        <f t="shared" si="3"/>
        <v>9.5337000000000014</v>
      </c>
      <c r="R51" s="138"/>
      <c r="T51" s="142" t="s">
        <v>151</v>
      </c>
      <c r="U51" s="145">
        <v>24125700</v>
      </c>
      <c r="W51" s="149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50">
        <v>31468600</v>
      </c>
      <c r="AC51" s="15">
        <v>11.03</v>
      </c>
      <c r="AD51" s="2">
        <f t="shared" si="1"/>
        <v>0.52999999999999936</v>
      </c>
      <c r="AE51" s="217">
        <f t="shared" si="2"/>
        <v>2.7272727272726893E-3</v>
      </c>
    </row>
    <row r="52" spans="15:31" x14ac:dyDescent="0.25">
      <c r="O52" s="2"/>
      <c r="P52" s="138">
        <v>0.98</v>
      </c>
      <c r="Q52" s="138">
        <f t="shared" si="3"/>
        <v>9.4374000000000002</v>
      </c>
      <c r="R52" s="138"/>
      <c r="T52" s="142" t="s">
        <v>147</v>
      </c>
      <c r="U52" s="143" t="s">
        <v>191</v>
      </c>
      <c r="W52" s="149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50">
        <v>18040300</v>
      </c>
      <c r="AC52" s="15">
        <v>11</v>
      </c>
      <c r="AD52" s="2">
        <f t="shared" si="1"/>
        <v>0.21000000000000085</v>
      </c>
      <c r="AE52" s="217">
        <f t="shared" si="2"/>
        <v>-6.3233965672990777E-3</v>
      </c>
    </row>
    <row r="53" spans="15:31" x14ac:dyDescent="0.25">
      <c r="O53" s="2"/>
      <c r="P53" s="138">
        <v>0.97</v>
      </c>
      <c r="Q53" s="138">
        <f t="shared" si="3"/>
        <v>9.3411000000000008</v>
      </c>
      <c r="R53" s="138"/>
      <c r="T53" s="142" t="s">
        <v>152</v>
      </c>
      <c r="U53" s="143">
        <v>20.100000000000001</v>
      </c>
      <c r="W53" s="149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50">
        <v>14451000</v>
      </c>
      <c r="AC53" s="15">
        <v>11.07</v>
      </c>
      <c r="AD53" s="2">
        <f t="shared" si="1"/>
        <v>0.19000000000000128</v>
      </c>
      <c r="AE53" s="217">
        <f t="shared" si="2"/>
        <v>2.7173913043478937E-3</v>
      </c>
    </row>
    <row r="54" spans="15:31" x14ac:dyDescent="0.25">
      <c r="O54" s="2"/>
      <c r="P54" s="138">
        <v>0.96</v>
      </c>
      <c r="Q54" s="138">
        <f t="shared" si="3"/>
        <v>9.2447999999999997</v>
      </c>
      <c r="R54" s="138"/>
      <c r="T54" s="142" t="s">
        <v>153</v>
      </c>
      <c r="U54" s="143">
        <v>0.48</v>
      </c>
      <c r="W54" s="149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50">
        <v>28330900</v>
      </c>
      <c r="AC54" s="15">
        <v>11.04</v>
      </c>
      <c r="AD54" s="2">
        <f t="shared" si="1"/>
        <v>0.29000000000000092</v>
      </c>
      <c r="AE54" s="217">
        <f t="shared" si="2"/>
        <v>-7.194244604316502E-3</v>
      </c>
    </row>
    <row r="55" spans="15:31" x14ac:dyDescent="0.25">
      <c r="O55" s="2"/>
      <c r="P55" s="138">
        <v>0.95</v>
      </c>
      <c r="Q55" s="138">
        <f t="shared" si="3"/>
        <v>9.1485000000000003</v>
      </c>
      <c r="R55" s="138"/>
      <c r="T55" s="142" t="s">
        <v>148</v>
      </c>
      <c r="U55" s="143" t="s">
        <v>154</v>
      </c>
      <c r="W55" s="149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50">
        <v>22622900</v>
      </c>
      <c r="AC55" s="15">
        <v>11.12</v>
      </c>
      <c r="AD55" s="2">
        <f t="shared" si="1"/>
        <v>0.34999999999999964</v>
      </c>
      <c r="AE55" s="217">
        <f t="shared" si="2"/>
        <v>-1.7667844522968323E-2</v>
      </c>
    </row>
    <row r="56" spans="15:31" x14ac:dyDescent="0.25">
      <c r="O56" s="2"/>
      <c r="P56" s="138">
        <v>0.94</v>
      </c>
      <c r="Q56" s="138">
        <f t="shared" si="3"/>
        <v>9.0522000000000009</v>
      </c>
      <c r="R56" s="138"/>
      <c r="W56" s="149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50">
        <v>19926700</v>
      </c>
      <c r="AC56" s="15">
        <v>11.32</v>
      </c>
      <c r="AD56" s="2">
        <f t="shared" si="1"/>
        <v>0.26999999999999957</v>
      </c>
      <c r="AE56" s="217">
        <f t="shared" si="2"/>
        <v>-2.8326180257510769E-2</v>
      </c>
    </row>
    <row r="57" spans="15:31" x14ac:dyDescent="0.25">
      <c r="O57" s="2"/>
      <c r="P57" s="138">
        <v>0.93</v>
      </c>
      <c r="Q57" s="138">
        <f t="shared" si="3"/>
        <v>8.9559000000000015</v>
      </c>
      <c r="R57" s="138"/>
      <c r="W57" s="149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50">
        <v>16253300</v>
      </c>
      <c r="AC57" s="15">
        <v>11.65</v>
      </c>
      <c r="AD57" s="2">
        <f t="shared" si="1"/>
        <v>0.19999999999999929</v>
      </c>
      <c r="AE57" s="217">
        <f t="shared" si="2"/>
        <v>1.0407632263660149E-2</v>
      </c>
    </row>
    <row r="58" spans="15:31" x14ac:dyDescent="0.25">
      <c r="O58" s="2"/>
      <c r="P58" s="138">
        <v>0.92</v>
      </c>
      <c r="Q58" s="138">
        <f t="shared" si="3"/>
        <v>8.8596000000000004</v>
      </c>
      <c r="R58" s="138"/>
      <c r="W58" s="149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50">
        <v>15529600</v>
      </c>
      <c r="AC58" s="15">
        <v>11.53</v>
      </c>
      <c r="AD58" s="2">
        <f t="shared" si="1"/>
        <v>0.21999999999999886</v>
      </c>
      <c r="AE58" s="217">
        <f t="shared" si="2"/>
        <v>-1.4529914529914478E-2</v>
      </c>
    </row>
    <row r="59" spans="15:31" x14ac:dyDescent="0.25">
      <c r="O59" s="2"/>
      <c r="P59" s="138">
        <v>0.91</v>
      </c>
      <c r="Q59" s="138">
        <f t="shared" si="3"/>
        <v>8.763300000000001</v>
      </c>
      <c r="R59" s="138"/>
      <c r="W59" s="149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50">
        <v>18029900</v>
      </c>
      <c r="AC59" s="15">
        <v>11.7</v>
      </c>
      <c r="AD59" s="2">
        <f t="shared" si="1"/>
        <v>0.16000000000000014</v>
      </c>
      <c r="AE59" s="217">
        <f t="shared" si="2"/>
        <v>0</v>
      </c>
    </row>
    <row r="60" spans="15:31" x14ac:dyDescent="0.25">
      <c r="O60" s="2"/>
      <c r="P60" s="138">
        <v>0.9</v>
      </c>
      <c r="Q60" s="138">
        <f t="shared" si="3"/>
        <v>8.6670000000000016</v>
      </c>
      <c r="R60" s="138"/>
      <c r="W60" s="149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50">
        <v>16465700</v>
      </c>
      <c r="AC60" s="15">
        <v>11.7</v>
      </c>
      <c r="AD60" s="2">
        <f t="shared" si="1"/>
        <v>0.11999999999999922</v>
      </c>
      <c r="AE60" s="217">
        <f t="shared" si="2"/>
        <v>-1.7064846416383617E-3</v>
      </c>
    </row>
    <row r="61" spans="15:31" x14ac:dyDescent="0.25">
      <c r="W61" s="149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50">
        <v>24095500</v>
      </c>
      <c r="AC61" s="15">
        <v>11.72</v>
      </c>
      <c r="AD61" s="2">
        <f t="shared" si="1"/>
        <v>0.21000000000000085</v>
      </c>
      <c r="AE61" s="217">
        <f t="shared" si="2"/>
        <v>-1.4297729184188368E-2</v>
      </c>
    </row>
    <row r="62" spans="15:31" x14ac:dyDescent="0.25">
      <c r="W62" s="149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50">
        <v>19106600</v>
      </c>
      <c r="AC62" s="15">
        <v>11.89</v>
      </c>
      <c r="AD62" s="2">
        <f t="shared" si="1"/>
        <v>0.14000000000000057</v>
      </c>
      <c r="AE62" s="217">
        <f t="shared" si="2"/>
        <v>8.4175084175086567E-4</v>
      </c>
    </row>
    <row r="63" spans="15:31" x14ac:dyDescent="0.25">
      <c r="W63" s="149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50">
        <v>13423800</v>
      </c>
      <c r="AC63" s="15">
        <v>11.88</v>
      </c>
      <c r="AD63" s="2">
        <f t="shared" si="1"/>
        <v>0.20000000000000107</v>
      </c>
      <c r="AE63" s="217">
        <f t="shared" si="2"/>
        <v>-3.3557046979865168E-3</v>
      </c>
    </row>
    <row r="64" spans="15:31" x14ac:dyDescent="0.25">
      <c r="W64" s="149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50">
        <v>14743000</v>
      </c>
      <c r="AC64" s="15">
        <v>11.92</v>
      </c>
      <c r="AD64" s="2">
        <f t="shared" si="1"/>
        <v>0.1899999999999995</v>
      </c>
      <c r="AE64" s="217">
        <f t="shared" si="2"/>
        <v>-5.008347245409106E-3</v>
      </c>
    </row>
    <row r="65" spans="23:31" x14ac:dyDescent="0.25">
      <c r="W65" s="149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50">
        <v>12010800</v>
      </c>
      <c r="AC65" s="15">
        <v>11.98</v>
      </c>
      <c r="AD65" s="2">
        <f t="shared" si="1"/>
        <v>0.13000000000000078</v>
      </c>
      <c r="AE65" s="217">
        <f t="shared" si="2"/>
        <v>1.6722408026754731E-3</v>
      </c>
    </row>
    <row r="66" spans="23:31" x14ac:dyDescent="0.25">
      <c r="W66" s="149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50">
        <v>12755200</v>
      </c>
      <c r="AC66" s="15">
        <v>11.96</v>
      </c>
      <c r="AD66" s="2">
        <f t="shared" si="1"/>
        <v>0.1899999999999995</v>
      </c>
      <c r="AE66" s="217">
        <f t="shared" si="2"/>
        <v>-4.991680532445808E-3</v>
      </c>
    </row>
    <row r="67" spans="23:31" x14ac:dyDescent="0.25">
      <c r="W67" s="149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50">
        <v>14542300</v>
      </c>
      <c r="AC67" s="15">
        <v>12.02</v>
      </c>
      <c r="AD67" s="2">
        <f t="shared" si="1"/>
        <v>0.14000000000000057</v>
      </c>
      <c r="AE67" s="217">
        <f t="shared" si="2"/>
        <v>-2.4896265560166997E-3</v>
      </c>
    </row>
    <row r="68" spans="23:31" x14ac:dyDescent="0.25">
      <c r="W68" s="149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50">
        <v>15411500</v>
      </c>
      <c r="AC68" s="15">
        <v>12.05</v>
      </c>
      <c r="AD68" s="2">
        <f>Y68-Z68</f>
        <v>0.16000000000000014</v>
      </c>
      <c r="AE68" s="217" t="e">
        <f>AC68/AC69-1</f>
        <v>#DIV/0!</v>
      </c>
    </row>
    <row r="69" spans="23:31" x14ac:dyDescent="0.25">
      <c r="W69" s="151" t="s">
        <v>164</v>
      </c>
      <c r="X69" s="151"/>
      <c r="Y69" s="151"/>
      <c r="Z69" s="151"/>
      <c r="AA69" s="151"/>
      <c r="AB69" s="151"/>
      <c r="AC69" s="151"/>
      <c r="AD69" s="2">
        <f>Y69-Z69</f>
        <v>0</v>
      </c>
      <c r="AE69" s="217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134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91">
        <v>120</v>
      </c>
      <c r="I3" s="191">
        <v>19.28</v>
      </c>
      <c r="J3" s="191">
        <v>0.04</v>
      </c>
      <c r="K3" s="191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7">
        <v>20.13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2415.6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-77.369999999998527</v>
      </c>
      <c r="R7" s="109" t="s">
        <v>251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91">
        <v>120</v>
      </c>
      <c r="D13" s="192">
        <v>18.7</v>
      </c>
      <c r="E13" s="192"/>
      <c r="F13" s="192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20.13</v>
      </c>
      <c r="P21">
        <v>1.1000000000000001</v>
      </c>
      <c r="Q21" s="2">
        <f t="shared" ref="Q21:Q33" si="1">P21*O21</f>
        <v>22.143000000000001</v>
      </c>
    </row>
    <row r="22" spans="15:17" x14ac:dyDescent="0.25">
      <c r="O22" s="2">
        <f>$Q$4</f>
        <v>20.13</v>
      </c>
      <c r="P22">
        <v>1.05</v>
      </c>
      <c r="Q22" s="2">
        <f t="shared" si="1"/>
        <v>21.136500000000002</v>
      </c>
    </row>
    <row r="23" spans="15:17" x14ac:dyDescent="0.25">
      <c r="O23" s="2">
        <f t="shared" ref="O23:O33" si="2">$Q$4</f>
        <v>20.13</v>
      </c>
      <c r="P23">
        <v>1.04</v>
      </c>
      <c r="Q23" s="2">
        <f t="shared" si="1"/>
        <v>20.935199999999998</v>
      </c>
    </row>
    <row r="24" spans="15:17" x14ac:dyDescent="0.25">
      <c r="O24" s="2">
        <f t="shared" si="2"/>
        <v>20.13</v>
      </c>
      <c r="P24" s="2">
        <v>1.03</v>
      </c>
      <c r="Q24" s="2">
        <f t="shared" si="1"/>
        <v>20.733899999999998</v>
      </c>
    </row>
    <row r="25" spans="15:17" x14ac:dyDescent="0.25">
      <c r="O25" s="2">
        <f t="shared" si="2"/>
        <v>20.13</v>
      </c>
      <c r="P25" s="2">
        <v>1.02</v>
      </c>
      <c r="Q25" s="2">
        <f t="shared" si="1"/>
        <v>20.532599999999999</v>
      </c>
    </row>
    <row r="26" spans="15:17" x14ac:dyDescent="0.25">
      <c r="O26" s="2">
        <f t="shared" si="2"/>
        <v>20.13</v>
      </c>
      <c r="P26" s="2">
        <v>1.01</v>
      </c>
      <c r="Q26" s="2">
        <f t="shared" si="1"/>
        <v>20.331299999999999</v>
      </c>
    </row>
    <row r="27" spans="15:17" x14ac:dyDescent="0.25">
      <c r="O27" s="2">
        <f t="shared" si="2"/>
        <v>20.13</v>
      </c>
      <c r="P27" s="2">
        <v>1</v>
      </c>
      <c r="Q27" s="2">
        <f t="shared" si="1"/>
        <v>20.13</v>
      </c>
    </row>
    <row r="28" spans="15:17" x14ac:dyDescent="0.25">
      <c r="O28" s="2">
        <f t="shared" si="2"/>
        <v>20.13</v>
      </c>
      <c r="P28" s="2">
        <v>0.99</v>
      </c>
      <c r="Q28" s="2">
        <f t="shared" si="1"/>
        <v>19.928699999999999</v>
      </c>
    </row>
    <row r="29" spans="15:17" x14ac:dyDescent="0.25">
      <c r="O29" s="2">
        <f t="shared" si="2"/>
        <v>20.13</v>
      </c>
      <c r="P29" s="2">
        <v>0.98</v>
      </c>
      <c r="Q29" s="2">
        <f t="shared" si="1"/>
        <v>19.727399999999999</v>
      </c>
    </row>
    <row r="30" spans="15:17" x14ac:dyDescent="0.25">
      <c r="O30" s="2">
        <f t="shared" si="2"/>
        <v>20.13</v>
      </c>
      <c r="P30" s="2">
        <v>0.97</v>
      </c>
      <c r="Q30" s="2">
        <f t="shared" si="1"/>
        <v>19.5261</v>
      </c>
    </row>
    <row r="31" spans="15:17" x14ac:dyDescent="0.25">
      <c r="O31" s="2">
        <f t="shared" si="2"/>
        <v>20.13</v>
      </c>
      <c r="P31" s="2">
        <v>0.96</v>
      </c>
      <c r="Q31" s="2">
        <f t="shared" si="1"/>
        <v>19.3248</v>
      </c>
    </row>
    <row r="32" spans="15:17" x14ac:dyDescent="0.25">
      <c r="O32" s="2">
        <f t="shared" si="2"/>
        <v>20.13</v>
      </c>
      <c r="P32" s="2">
        <v>0.95</v>
      </c>
      <c r="Q32" s="2">
        <f t="shared" si="1"/>
        <v>19.123499999999996</v>
      </c>
    </row>
    <row r="33" spans="15:17" x14ac:dyDescent="0.25">
      <c r="O33" s="2">
        <f t="shared" si="2"/>
        <v>20.13</v>
      </c>
      <c r="P33" s="2">
        <v>0.9</v>
      </c>
      <c r="Q33" s="2">
        <f t="shared" si="1"/>
        <v>18.117000000000001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7">
        <v>43.86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1754.4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-193.1599999999994</v>
      </c>
      <c r="R7" s="236" t="s">
        <v>250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43.86</v>
      </c>
      <c r="P22">
        <v>1.1000000000000001</v>
      </c>
      <c r="Q22" s="2">
        <f t="shared" ref="Q22:Q34" si="1">P22*O22</f>
        <v>48.246000000000002</v>
      </c>
      <c r="R22" s="51"/>
    </row>
    <row r="23" spans="15:18" x14ac:dyDescent="0.25">
      <c r="O23" s="2">
        <f>$Q$4</f>
        <v>43.86</v>
      </c>
      <c r="P23">
        <v>1.05</v>
      </c>
      <c r="Q23" s="2">
        <f t="shared" si="1"/>
        <v>46.053000000000004</v>
      </c>
      <c r="R23" s="51"/>
    </row>
    <row r="24" spans="15:18" x14ac:dyDescent="0.25">
      <c r="O24" s="2">
        <f t="shared" ref="O24:O34" si="2">$Q$4</f>
        <v>43.86</v>
      </c>
      <c r="P24">
        <v>1.04</v>
      </c>
      <c r="Q24" s="2">
        <f t="shared" si="1"/>
        <v>45.614400000000003</v>
      </c>
      <c r="R24" s="51"/>
    </row>
    <row r="25" spans="15:18" x14ac:dyDescent="0.25">
      <c r="O25" s="2">
        <f t="shared" si="2"/>
        <v>43.86</v>
      </c>
      <c r="P25" s="2">
        <v>1.03</v>
      </c>
      <c r="Q25" s="2">
        <f t="shared" si="1"/>
        <v>45.175800000000002</v>
      </c>
      <c r="R25" s="51"/>
    </row>
    <row r="26" spans="15:18" x14ac:dyDescent="0.25">
      <c r="O26" s="2">
        <f t="shared" si="2"/>
        <v>43.86</v>
      </c>
      <c r="P26" s="2">
        <v>1.02</v>
      </c>
      <c r="Q26" s="2">
        <f t="shared" si="1"/>
        <v>44.737200000000001</v>
      </c>
      <c r="R26" s="51"/>
    </row>
    <row r="27" spans="15:18" x14ac:dyDescent="0.25">
      <c r="O27" s="2">
        <f t="shared" si="2"/>
        <v>43.86</v>
      </c>
      <c r="P27" s="2">
        <v>1.01</v>
      </c>
      <c r="Q27" s="2">
        <f t="shared" si="1"/>
        <v>44.2986</v>
      </c>
      <c r="R27" s="51"/>
    </row>
    <row r="28" spans="15:18" x14ac:dyDescent="0.25">
      <c r="O28" s="2">
        <f t="shared" si="2"/>
        <v>43.86</v>
      </c>
      <c r="P28" s="2">
        <v>1</v>
      </c>
      <c r="Q28" s="2">
        <f t="shared" si="1"/>
        <v>43.86</v>
      </c>
      <c r="R28" s="51"/>
    </row>
    <row r="29" spans="15:18" x14ac:dyDescent="0.25">
      <c r="O29" s="2">
        <f t="shared" si="2"/>
        <v>43.86</v>
      </c>
      <c r="P29" s="2">
        <v>0.99</v>
      </c>
      <c r="Q29" s="2">
        <f t="shared" si="1"/>
        <v>43.421399999999998</v>
      </c>
      <c r="R29" s="51"/>
    </row>
    <row r="30" spans="15:18" x14ac:dyDescent="0.25">
      <c r="O30" s="2">
        <f t="shared" si="2"/>
        <v>43.86</v>
      </c>
      <c r="P30" s="2">
        <v>0.98</v>
      </c>
      <c r="Q30" s="2">
        <f t="shared" si="1"/>
        <v>42.982799999999997</v>
      </c>
      <c r="R30" s="51"/>
    </row>
    <row r="31" spans="15:18" x14ac:dyDescent="0.25">
      <c r="O31" s="2">
        <f t="shared" si="2"/>
        <v>43.86</v>
      </c>
      <c r="P31" s="2">
        <v>0.97</v>
      </c>
      <c r="Q31" s="2">
        <f t="shared" si="1"/>
        <v>42.544199999999996</v>
      </c>
      <c r="R31" s="51" t="s">
        <v>90</v>
      </c>
    </row>
    <row r="32" spans="15:18" x14ac:dyDescent="0.25">
      <c r="O32" s="2">
        <f t="shared" si="2"/>
        <v>43.86</v>
      </c>
      <c r="P32" s="2">
        <v>0.96</v>
      </c>
      <c r="Q32" s="2">
        <f t="shared" si="1"/>
        <v>42.105599999999995</v>
      </c>
      <c r="R32" s="51"/>
    </row>
    <row r="33" spans="15:18" x14ac:dyDescent="0.25">
      <c r="O33" s="2">
        <f t="shared" si="2"/>
        <v>43.86</v>
      </c>
      <c r="P33" s="2">
        <v>0.95</v>
      </c>
      <c r="Q33" s="2">
        <f t="shared" si="1"/>
        <v>41.666999999999994</v>
      </c>
      <c r="R33" s="51"/>
    </row>
    <row r="34" spans="15:18" x14ac:dyDescent="0.25">
      <c r="O34" s="2">
        <f t="shared" si="2"/>
        <v>43.86</v>
      </c>
      <c r="P34" s="2">
        <v>0.9</v>
      </c>
      <c r="Q34" s="2">
        <f t="shared" si="1"/>
        <v>39.474000000000004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41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126</v>
      </c>
      <c r="K1" s="28" t="s">
        <v>61</v>
      </c>
      <c r="L1" s="17" t="s">
        <v>82</v>
      </c>
      <c r="M1" s="28" t="s">
        <v>38</v>
      </c>
      <c r="T1" s="139" t="s">
        <v>118</v>
      </c>
      <c r="X1" s="163" t="s">
        <v>156</v>
      </c>
      <c r="Y1" s="163" t="s">
        <v>157</v>
      </c>
      <c r="Z1" s="163" t="s">
        <v>158</v>
      </c>
      <c r="AA1" s="163" t="s">
        <v>159</v>
      </c>
      <c r="AB1" s="163" t="s">
        <v>160</v>
      </c>
      <c r="AC1" s="163" t="s">
        <v>161</v>
      </c>
      <c r="AD1" s="163" t="s">
        <v>162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7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123</v>
      </c>
      <c r="O2" s="17" t="s">
        <v>57</v>
      </c>
      <c r="Q2">
        <f>C8-H8</f>
        <v>100</v>
      </c>
      <c r="T2" s="140">
        <v>42243</v>
      </c>
      <c r="U2" t="s">
        <v>127</v>
      </c>
      <c r="X2" s="165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9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(F8-K8)/Q2</f>
        <v>62.166699999999992</v>
      </c>
      <c r="T3" s="140"/>
      <c r="X3" s="165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9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7">
        <v>58.98</v>
      </c>
      <c r="X4" s="165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9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5898</v>
      </c>
      <c r="T5" s="140"/>
      <c r="U5" s="109"/>
      <c r="X5" s="165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9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6216.6699999999992</v>
      </c>
      <c r="X6" s="165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9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Q5-Q6+M8</f>
        <v>-318.66999999999916</v>
      </c>
      <c r="R7" s="233" t="s">
        <v>250</v>
      </c>
      <c r="T7" s="140">
        <v>42264</v>
      </c>
      <c r="U7" t="s">
        <v>176</v>
      </c>
      <c r="X7" s="165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9">
        <v>2176700</v>
      </c>
      <c r="AD7" s="13">
        <v>57.98</v>
      </c>
    </row>
    <row r="8" spans="1:30" x14ac:dyDescent="0.25">
      <c r="A8" s="49" t="s">
        <v>87</v>
      </c>
      <c r="B8" s="20"/>
      <c r="C8" s="20">
        <f>SUM(C2:C7)</f>
        <v>160</v>
      </c>
      <c r="D8" s="25"/>
      <c r="E8" s="25"/>
      <c r="F8" s="25">
        <f>SUM(F2:F7)</f>
        <v>10011.299999999999</v>
      </c>
      <c r="G8" s="20"/>
      <c r="H8" s="20">
        <f>SUM(H2:H4)</f>
        <v>60</v>
      </c>
      <c r="I8" s="25"/>
      <c r="J8" s="25"/>
      <c r="K8" s="25">
        <f>SUM(K2:K4)</f>
        <v>3794.63</v>
      </c>
      <c r="L8" s="20"/>
      <c r="M8" s="25"/>
      <c r="T8" s="140">
        <v>42278</v>
      </c>
      <c r="U8" t="s">
        <v>124</v>
      </c>
      <c r="X8" s="165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9">
        <v>2776500</v>
      </c>
      <c r="AD8" s="13">
        <v>57.93</v>
      </c>
    </row>
    <row r="9" spans="1:30" x14ac:dyDescent="0.25">
      <c r="X9" s="165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9">
        <v>3470800</v>
      </c>
      <c r="AD9" s="13">
        <v>57.14</v>
      </c>
    </row>
    <row r="10" spans="1:30" x14ac:dyDescent="0.25">
      <c r="T10" s="200">
        <v>42285</v>
      </c>
      <c r="U10" s="109" t="s">
        <v>197</v>
      </c>
      <c r="X10" s="165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9">
        <v>2828100</v>
      </c>
      <c r="AD10" s="13">
        <v>58.28</v>
      </c>
    </row>
    <row r="11" spans="1:30" x14ac:dyDescent="0.25">
      <c r="X11" s="165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9">
        <v>2976800</v>
      </c>
      <c r="AD11" s="13">
        <v>58.63</v>
      </c>
    </row>
    <row r="12" spans="1:30" x14ac:dyDescent="0.25">
      <c r="X12" s="165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9">
        <v>4787100</v>
      </c>
      <c r="AD12" s="13">
        <v>58.74</v>
      </c>
    </row>
    <row r="13" spans="1:30" x14ac:dyDescent="0.25">
      <c r="X13" s="165">
        <v>42243</v>
      </c>
      <c r="Y13" s="13" t="s">
        <v>175</v>
      </c>
      <c r="Z13" s="13"/>
      <c r="AA13" s="13"/>
      <c r="AB13" s="13"/>
      <c r="AC13" s="159"/>
      <c r="AD13" s="13"/>
    </row>
    <row r="14" spans="1:30" x14ac:dyDescent="0.25">
      <c r="X14" s="165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9">
        <v>7043400</v>
      </c>
      <c r="AD14" s="13">
        <v>57.1</v>
      </c>
    </row>
    <row r="15" spans="1:30" x14ac:dyDescent="0.25">
      <c r="X15" s="165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9">
        <v>4644300</v>
      </c>
      <c r="AD15" s="13">
        <v>56.69</v>
      </c>
    </row>
    <row r="16" spans="1:30" x14ac:dyDescent="0.25">
      <c r="A16" s="48"/>
      <c r="X16" s="165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9">
        <v>4385000</v>
      </c>
      <c r="AD16" s="13">
        <v>58.08</v>
      </c>
    </row>
    <row r="17" spans="1:30" x14ac:dyDescent="0.25">
      <c r="A17" s="48"/>
      <c r="X17" s="165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9">
        <v>3651500</v>
      </c>
      <c r="AD17" s="13">
        <v>60.93</v>
      </c>
    </row>
    <row r="18" spans="1:30" x14ac:dyDescent="0.25">
      <c r="A18" s="48"/>
      <c r="X18" s="165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9">
        <v>2536500</v>
      </c>
      <c r="AD18" s="13">
        <v>62.37</v>
      </c>
    </row>
    <row r="19" spans="1:30" x14ac:dyDescent="0.25">
      <c r="X19" s="165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9">
        <v>2990400</v>
      </c>
      <c r="AD19" s="13">
        <v>63.33</v>
      </c>
    </row>
    <row r="20" spans="1:30" x14ac:dyDescent="0.25">
      <c r="X20" s="165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9">
        <v>2503500</v>
      </c>
      <c r="AD20" s="13">
        <v>63.24</v>
      </c>
    </row>
    <row r="21" spans="1:30" x14ac:dyDescent="0.25">
      <c r="X21" s="165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9">
        <v>2068100</v>
      </c>
      <c r="AD21" s="13">
        <v>63.52</v>
      </c>
    </row>
    <row r="22" spans="1:30" x14ac:dyDescent="0.25">
      <c r="X22" s="165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9">
        <v>2221600</v>
      </c>
      <c r="AD22" s="13">
        <v>63.53</v>
      </c>
    </row>
    <row r="23" spans="1:30" x14ac:dyDescent="0.25">
      <c r="X23" s="165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9">
        <v>2261500</v>
      </c>
      <c r="AD23" s="13">
        <v>63.16</v>
      </c>
    </row>
    <row r="24" spans="1:30" x14ac:dyDescent="0.25">
      <c r="X24" s="165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9">
        <v>2928600</v>
      </c>
      <c r="AD24" s="13">
        <v>63.28</v>
      </c>
    </row>
    <row r="25" spans="1:30" x14ac:dyDescent="0.25">
      <c r="X25" s="165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9">
        <v>2719500</v>
      </c>
      <c r="AD25" s="13">
        <v>63.14</v>
      </c>
    </row>
    <row r="26" spans="1:30" x14ac:dyDescent="0.25">
      <c r="X26" s="165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9">
        <v>3748300</v>
      </c>
      <c r="AD26" s="13">
        <v>62.77</v>
      </c>
    </row>
    <row r="27" spans="1:30" x14ac:dyDescent="0.25">
      <c r="X27" s="165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9">
        <v>3561000</v>
      </c>
      <c r="AD27" s="13">
        <v>62.21</v>
      </c>
    </row>
    <row r="28" spans="1:30" x14ac:dyDescent="0.25">
      <c r="X28" s="165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9">
        <v>3843300</v>
      </c>
      <c r="AD28" s="13">
        <v>61.65</v>
      </c>
    </row>
    <row r="29" spans="1:30" x14ac:dyDescent="0.25">
      <c r="X29" s="165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9">
        <v>6668700</v>
      </c>
      <c r="AD29" s="13">
        <v>62.17</v>
      </c>
    </row>
    <row r="30" spans="1:30" x14ac:dyDescent="0.25">
      <c r="X30" s="165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9">
        <v>13215000</v>
      </c>
      <c r="AD30" s="13">
        <v>62.01</v>
      </c>
    </row>
    <row r="31" spans="1:30" x14ac:dyDescent="0.25">
      <c r="X31" s="165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9">
        <v>2101100</v>
      </c>
      <c r="AD31" s="13">
        <v>69.02</v>
      </c>
    </row>
    <row r="32" spans="1:30" x14ac:dyDescent="0.25">
      <c r="X32" s="165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9">
        <v>1643700</v>
      </c>
      <c r="AD32" s="13">
        <v>68.59</v>
      </c>
    </row>
    <row r="33" spans="15:30" x14ac:dyDescent="0.25">
      <c r="X33" s="165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9">
        <v>1371900</v>
      </c>
      <c r="AD33" s="13">
        <v>68.8</v>
      </c>
    </row>
    <row r="34" spans="15:30" x14ac:dyDescent="0.25">
      <c r="X34" s="165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9">
        <v>2191600</v>
      </c>
      <c r="AD34" s="13">
        <v>68.680000000000007</v>
      </c>
    </row>
    <row r="35" spans="15:30" ht="20.25" thickBot="1" x14ac:dyDescent="0.35">
      <c r="O35" s="257" t="s">
        <v>83</v>
      </c>
      <c r="P35" s="257"/>
      <c r="T35" s="167" t="s">
        <v>115</v>
      </c>
      <c r="U35" s="2"/>
      <c r="X35" s="165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9">
        <v>1855500</v>
      </c>
      <c r="AD35" s="13">
        <v>68.22</v>
      </c>
    </row>
    <row r="36" spans="15:30" ht="15.75" thickTop="1" x14ac:dyDescent="0.25">
      <c r="O36" s="138">
        <v>1.1000000000000001</v>
      </c>
      <c r="P36" s="138">
        <f>O36*$Q$4</f>
        <v>64.878</v>
      </c>
      <c r="Q36" s="2"/>
      <c r="T36" s="168" t="s">
        <v>137</v>
      </c>
      <c r="U36" s="161">
        <v>57.67</v>
      </c>
      <c r="X36" s="165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9">
        <v>2622800</v>
      </c>
      <c r="AD36" s="13">
        <v>68.040000000000006</v>
      </c>
    </row>
    <row r="37" spans="15:30" ht="15" customHeight="1" x14ac:dyDescent="0.25">
      <c r="O37" s="138">
        <v>1.0900000000000001</v>
      </c>
      <c r="P37" s="138">
        <f t="shared" ref="P37:P56" si="1">O37*$Q$4</f>
        <v>64.288200000000003</v>
      </c>
      <c r="Q37" s="2"/>
      <c r="T37" s="168" t="s">
        <v>138</v>
      </c>
      <c r="U37" s="161">
        <v>57.41</v>
      </c>
      <c r="X37" s="165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9">
        <v>1855800</v>
      </c>
      <c r="AD37" s="13">
        <v>67.959999999999994</v>
      </c>
    </row>
    <row r="38" spans="15:30" x14ac:dyDescent="0.25">
      <c r="O38" s="138">
        <v>1.08</v>
      </c>
      <c r="P38" s="138">
        <f t="shared" si="1"/>
        <v>63.698399999999999</v>
      </c>
      <c r="Q38" s="2"/>
      <c r="T38" s="168" t="s">
        <v>139</v>
      </c>
      <c r="U38" s="161" t="s">
        <v>192</v>
      </c>
      <c r="X38" s="165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9">
        <v>2112800</v>
      </c>
      <c r="AD38" s="13">
        <v>68</v>
      </c>
    </row>
    <row r="39" spans="15:30" x14ac:dyDescent="0.25">
      <c r="O39" s="138">
        <v>1.07</v>
      </c>
      <c r="P39" s="138">
        <f t="shared" si="1"/>
        <v>63.108600000000003</v>
      </c>
      <c r="Q39" s="2"/>
      <c r="T39" s="168" t="s">
        <v>140</v>
      </c>
      <c r="U39" s="161" t="s">
        <v>193</v>
      </c>
      <c r="X39" s="165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9">
        <v>2524300</v>
      </c>
      <c r="AD39" s="13">
        <v>68.010000000000005</v>
      </c>
    </row>
    <row r="40" spans="15:30" x14ac:dyDescent="0.25">
      <c r="O40" s="138">
        <v>1.06</v>
      </c>
      <c r="P40" s="138">
        <f t="shared" si="1"/>
        <v>62.518799999999999</v>
      </c>
      <c r="Q40" s="2"/>
      <c r="T40" s="168" t="s">
        <v>141</v>
      </c>
      <c r="U40" s="161">
        <v>69.47</v>
      </c>
      <c r="X40" s="165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9">
        <v>1963300</v>
      </c>
      <c r="AD40" s="13">
        <v>67.349999999999994</v>
      </c>
    </row>
    <row r="41" spans="15:30" x14ac:dyDescent="0.25">
      <c r="O41" s="138">
        <v>1.05</v>
      </c>
      <c r="P41" s="138">
        <f t="shared" si="1"/>
        <v>61.929000000000002</v>
      </c>
      <c r="Q41" s="2"/>
      <c r="T41" s="168" t="s">
        <v>142</v>
      </c>
      <c r="U41" s="161">
        <v>1.34368</v>
      </c>
      <c r="X41" s="165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9">
        <v>2345500</v>
      </c>
      <c r="AD41" s="13">
        <v>67.36</v>
      </c>
    </row>
    <row r="42" spans="15:30" x14ac:dyDescent="0.25">
      <c r="O42" s="138">
        <v>1.04</v>
      </c>
      <c r="P42" s="138">
        <f t="shared" si="1"/>
        <v>61.339199999999998</v>
      </c>
      <c r="Q42" s="2"/>
      <c r="T42" s="168" t="s">
        <v>168</v>
      </c>
      <c r="U42" s="161" t="s">
        <v>173</v>
      </c>
      <c r="X42" s="165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9">
        <v>2628500</v>
      </c>
      <c r="AD42" s="13">
        <v>67.239999999999995</v>
      </c>
    </row>
    <row r="43" spans="15:30" x14ac:dyDescent="0.25">
      <c r="O43" s="138">
        <v>1.03</v>
      </c>
      <c r="P43" s="138">
        <f t="shared" si="1"/>
        <v>60.749400000000001</v>
      </c>
      <c r="Q43" s="2"/>
      <c r="T43" s="168"/>
      <c r="U43" s="161"/>
      <c r="X43" s="165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9">
        <v>1977800</v>
      </c>
      <c r="AD43" s="13">
        <v>67.62</v>
      </c>
    </row>
    <row r="44" spans="15:30" x14ac:dyDescent="0.25">
      <c r="O44" s="138">
        <v>1.02</v>
      </c>
      <c r="P44" s="138">
        <f t="shared" si="1"/>
        <v>60.159599999999998</v>
      </c>
      <c r="Q44" s="2"/>
      <c r="T44" s="168" t="s">
        <v>144</v>
      </c>
      <c r="U44" s="161" t="s">
        <v>194</v>
      </c>
      <c r="X44" s="165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9">
        <v>2423900</v>
      </c>
      <c r="AD44" s="13">
        <v>67.7</v>
      </c>
    </row>
    <row r="45" spans="15:30" x14ac:dyDescent="0.25">
      <c r="O45" s="138">
        <v>1.01</v>
      </c>
      <c r="P45" s="138">
        <f t="shared" si="1"/>
        <v>59.569800000000001</v>
      </c>
      <c r="Q45" s="2"/>
      <c r="T45" s="168" t="s">
        <v>145</v>
      </c>
      <c r="U45" s="161" t="s">
        <v>174</v>
      </c>
      <c r="X45" s="165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9">
        <v>2256700</v>
      </c>
      <c r="AD45" s="13">
        <v>67.239999999999995</v>
      </c>
    </row>
    <row r="46" spans="15:30" x14ac:dyDescent="0.25">
      <c r="O46" s="138">
        <v>1</v>
      </c>
      <c r="P46" s="138">
        <f t="shared" si="1"/>
        <v>58.98</v>
      </c>
      <c r="Q46" s="2"/>
      <c r="T46" s="168" t="s">
        <v>146</v>
      </c>
      <c r="U46" s="162">
        <v>2727660</v>
      </c>
      <c r="X46" s="165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9">
        <v>2421400</v>
      </c>
      <c r="AD46" s="13">
        <v>66.900000000000006</v>
      </c>
    </row>
    <row r="47" spans="15:30" x14ac:dyDescent="0.25">
      <c r="O47" s="138">
        <v>0.99</v>
      </c>
      <c r="P47" s="138">
        <f t="shared" si="1"/>
        <v>58.390199999999993</v>
      </c>
      <c r="Q47" s="2"/>
      <c r="T47" s="168" t="s">
        <v>151</v>
      </c>
      <c r="U47" s="162">
        <v>3018420</v>
      </c>
      <c r="X47" s="165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9">
        <v>2231400</v>
      </c>
      <c r="AD47" s="13">
        <v>65.84</v>
      </c>
    </row>
    <row r="48" spans="15:30" x14ac:dyDescent="0.25">
      <c r="O48" s="138">
        <v>0.98</v>
      </c>
      <c r="P48" s="138">
        <f t="shared" si="1"/>
        <v>57.800399999999996</v>
      </c>
      <c r="Q48" s="2"/>
      <c r="T48" s="168" t="s">
        <v>147</v>
      </c>
      <c r="U48" s="161" t="s">
        <v>195</v>
      </c>
      <c r="X48" s="165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9">
        <v>2358900</v>
      </c>
      <c r="AD48" s="13">
        <v>65.069999999999993</v>
      </c>
    </row>
    <row r="49" spans="15:30" x14ac:dyDescent="0.25">
      <c r="O49" s="138">
        <v>0.97</v>
      </c>
      <c r="P49" s="138">
        <f t="shared" si="1"/>
        <v>57.210599999999992</v>
      </c>
      <c r="T49" s="168" t="s">
        <v>152</v>
      </c>
      <c r="U49" s="161">
        <v>9.7799999999999994</v>
      </c>
      <c r="X49" s="165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9">
        <v>2631900</v>
      </c>
      <c r="AD49" s="13">
        <v>64.58</v>
      </c>
    </row>
    <row r="50" spans="15:30" x14ac:dyDescent="0.25">
      <c r="O50" s="138">
        <v>0.96</v>
      </c>
      <c r="P50" s="138">
        <f t="shared" si="1"/>
        <v>56.620799999999996</v>
      </c>
      <c r="T50" s="168" t="s">
        <v>153</v>
      </c>
      <c r="U50" s="161">
        <v>5.95</v>
      </c>
      <c r="X50" s="165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9">
        <v>2943300</v>
      </c>
      <c r="AD50" s="13">
        <v>65.400000000000006</v>
      </c>
    </row>
    <row r="51" spans="15:30" x14ac:dyDescent="0.25">
      <c r="O51" s="138">
        <v>0.95</v>
      </c>
      <c r="P51" s="138">
        <f t="shared" si="1"/>
        <v>56.030999999999992</v>
      </c>
      <c r="T51" s="168" t="s">
        <v>148</v>
      </c>
      <c r="U51" s="161" t="s">
        <v>196</v>
      </c>
      <c r="X51" s="165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9">
        <v>2782900</v>
      </c>
      <c r="AD51" s="13">
        <v>64.47</v>
      </c>
    </row>
    <row r="52" spans="15:30" x14ac:dyDescent="0.25">
      <c r="O52" s="138">
        <v>0.94</v>
      </c>
      <c r="P52" s="138">
        <f t="shared" si="1"/>
        <v>55.441199999999995</v>
      </c>
      <c r="X52" s="165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9">
        <v>2818100</v>
      </c>
      <c r="AD52" s="13">
        <v>64.650000000000006</v>
      </c>
    </row>
    <row r="53" spans="15:30" x14ac:dyDescent="0.25">
      <c r="O53" s="138">
        <v>0.93</v>
      </c>
      <c r="P53" s="138">
        <f t="shared" si="1"/>
        <v>54.851399999999998</v>
      </c>
      <c r="X53" s="165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9">
        <v>4657600</v>
      </c>
      <c r="AD53" s="13">
        <v>65.150000000000006</v>
      </c>
    </row>
    <row r="54" spans="15:30" x14ac:dyDescent="0.25">
      <c r="O54" s="138">
        <v>0.92</v>
      </c>
      <c r="P54" s="138">
        <f t="shared" si="1"/>
        <v>54.261600000000001</v>
      </c>
      <c r="X54" s="165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9">
        <v>3121200</v>
      </c>
      <c r="AD54" s="13">
        <v>64.53</v>
      </c>
    </row>
    <row r="55" spans="15:30" x14ac:dyDescent="0.25">
      <c r="O55" s="138">
        <v>0.91</v>
      </c>
      <c r="P55" s="138">
        <f t="shared" si="1"/>
        <v>53.671799999999998</v>
      </c>
      <c r="X55" s="165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9">
        <v>2718300</v>
      </c>
      <c r="AD55" s="13">
        <v>64.34</v>
      </c>
    </row>
    <row r="56" spans="15:30" x14ac:dyDescent="0.25">
      <c r="O56" s="138">
        <v>0.9</v>
      </c>
      <c r="P56" s="138">
        <f t="shared" si="1"/>
        <v>53.082000000000001</v>
      </c>
      <c r="X56" s="165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9">
        <v>3079300</v>
      </c>
      <c r="AD56" s="13">
        <v>65.489999999999995</v>
      </c>
    </row>
    <row r="57" spans="15:30" x14ac:dyDescent="0.25">
      <c r="X57" s="165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9">
        <v>3805800</v>
      </c>
      <c r="AD57" s="13">
        <v>64.69</v>
      </c>
    </row>
    <row r="58" spans="15:30" x14ac:dyDescent="0.25">
      <c r="X58" s="165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9">
        <v>2683700</v>
      </c>
      <c r="AD58" s="13">
        <v>65.61</v>
      </c>
    </row>
    <row r="59" spans="15:30" x14ac:dyDescent="0.25">
      <c r="X59" s="165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9">
        <v>2484200</v>
      </c>
      <c r="AD59" s="13">
        <v>66.010000000000005</v>
      </c>
    </row>
    <row r="60" spans="15:30" x14ac:dyDescent="0.25">
      <c r="X60" s="165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9">
        <v>4124700</v>
      </c>
      <c r="AD60" s="13">
        <v>65.930000000000007</v>
      </c>
    </row>
    <row r="61" spans="15:30" x14ac:dyDescent="0.25">
      <c r="X61" s="165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9">
        <v>5049100</v>
      </c>
      <c r="AD61" s="13">
        <v>66.099999999999994</v>
      </c>
    </row>
    <row r="62" spans="15:30" x14ac:dyDescent="0.25">
      <c r="X62" s="165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9">
        <v>2905900</v>
      </c>
      <c r="AD62" s="13">
        <v>67.989999999999995</v>
      </c>
    </row>
    <row r="63" spans="15:30" x14ac:dyDescent="0.25">
      <c r="X63" s="165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9">
        <v>1511200</v>
      </c>
      <c r="AD63" s="13">
        <v>66.83</v>
      </c>
    </row>
    <row r="64" spans="15:30" x14ac:dyDescent="0.25">
      <c r="X64" s="165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9">
        <v>1690100</v>
      </c>
      <c r="AD64" s="13">
        <v>66.98</v>
      </c>
    </row>
    <row r="65" spans="24:30" x14ac:dyDescent="0.25">
      <c r="X65" s="165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9">
        <v>1940400</v>
      </c>
      <c r="AD65" s="13">
        <v>66.319999999999993</v>
      </c>
    </row>
    <row r="66" spans="24:30" x14ac:dyDescent="0.25">
      <c r="X66" s="165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9">
        <v>1819800</v>
      </c>
      <c r="AD66" s="13">
        <v>67.02</v>
      </c>
    </row>
    <row r="67" spans="24:30" x14ac:dyDescent="0.25">
      <c r="X67" s="165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9">
        <v>2069600</v>
      </c>
      <c r="AD67" s="13">
        <v>67.14</v>
      </c>
    </row>
    <row r="68" spans="24:30" x14ac:dyDescent="0.25">
      <c r="X68" s="165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9">
        <v>2420000</v>
      </c>
      <c r="AD68" s="13">
        <v>66.56</v>
      </c>
    </row>
    <row r="69" spans="24:30" x14ac:dyDescent="0.25">
      <c r="X69" s="13" t="s">
        <v>164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C6-H6</f>
        <v>60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(F6-K6-M6)/Q2</f>
        <v>84.198333333333338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7">
        <v>80.52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4831.2</v>
      </c>
    </row>
    <row r="6" spans="1:21" x14ac:dyDescent="0.25">
      <c r="A6" s="29" t="s">
        <v>87</v>
      </c>
      <c r="B6" s="18"/>
      <c r="C6" s="18">
        <f>SUM(C2:C5)</f>
        <v>60</v>
      </c>
      <c r="D6" s="19"/>
      <c r="E6" s="19"/>
      <c r="F6" s="19">
        <f>SUM(F2:F5)</f>
        <v>5087.3</v>
      </c>
      <c r="G6" s="18"/>
      <c r="H6" s="18"/>
      <c r="I6" s="18"/>
      <c r="J6" s="18"/>
      <c r="K6" s="18"/>
      <c r="L6" s="18"/>
      <c r="M6" s="19">
        <f>SUM(M2:M5)</f>
        <v>35.4</v>
      </c>
      <c r="O6" s="17" t="s">
        <v>64</v>
      </c>
      <c r="Q6" s="2">
        <f>Q3*Q2</f>
        <v>5051.9000000000005</v>
      </c>
    </row>
    <row r="7" spans="1:21" ht="15.75" x14ac:dyDescent="0.25">
      <c r="O7" s="17" t="s">
        <v>65</v>
      </c>
      <c r="Q7" s="2">
        <f>Q5-Q6</f>
        <v>-220.70000000000073</v>
      </c>
      <c r="R7" s="236" t="s">
        <v>250</v>
      </c>
    </row>
    <row r="15" spans="1:21" x14ac:dyDescent="0.25">
      <c r="I15" s="2"/>
    </row>
    <row r="17" spans="15:18" ht="20.25" thickBot="1" x14ac:dyDescent="0.35">
      <c r="O17" s="257" t="s">
        <v>83</v>
      </c>
      <c r="P17" s="257"/>
      <c r="R17" s="51"/>
    </row>
    <row r="18" spans="15:18" ht="15.75" thickTop="1" x14ac:dyDescent="0.25">
      <c r="O18" s="138">
        <v>1.1000000000000001</v>
      </c>
      <c r="P18" s="138">
        <f>O18*$Q$4</f>
        <v>88.572000000000003</v>
      </c>
      <c r="Q18" s="2"/>
      <c r="R18" s="51"/>
    </row>
    <row r="19" spans="15:18" x14ac:dyDescent="0.25">
      <c r="O19" s="138">
        <v>1.0900000000000001</v>
      </c>
      <c r="P19" s="138">
        <f t="shared" ref="P19:P38" si="0">O19*$Q$4</f>
        <v>87.766800000000003</v>
      </c>
      <c r="Q19" s="2"/>
      <c r="R19" s="51"/>
    </row>
    <row r="20" spans="15:18" x14ac:dyDescent="0.25">
      <c r="O20" s="138">
        <v>1.08</v>
      </c>
      <c r="P20" s="138">
        <f t="shared" si="0"/>
        <v>86.961600000000004</v>
      </c>
      <c r="Q20" s="2"/>
      <c r="R20" s="51"/>
    </row>
    <row r="21" spans="15:18" x14ac:dyDescent="0.25">
      <c r="O21" s="138">
        <v>1.07</v>
      </c>
      <c r="P21" s="138">
        <f t="shared" si="0"/>
        <v>86.156400000000005</v>
      </c>
      <c r="Q21" s="2"/>
      <c r="R21" s="51"/>
    </row>
    <row r="22" spans="15:18" x14ac:dyDescent="0.25">
      <c r="O22" s="138">
        <v>1.06</v>
      </c>
      <c r="P22" s="138">
        <f t="shared" si="0"/>
        <v>85.351200000000006</v>
      </c>
      <c r="Q22" s="2"/>
      <c r="R22" s="51"/>
    </row>
    <row r="23" spans="15:18" x14ac:dyDescent="0.25">
      <c r="O23" s="138">
        <v>1.05</v>
      </c>
      <c r="P23" s="138">
        <f t="shared" si="0"/>
        <v>84.546000000000006</v>
      </c>
      <c r="Q23" s="2"/>
      <c r="R23" s="51"/>
    </row>
    <row r="24" spans="15:18" x14ac:dyDescent="0.25">
      <c r="O24" s="138">
        <v>1.04</v>
      </c>
      <c r="P24" s="138">
        <f t="shared" si="0"/>
        <v>83.740799999999993</v>
      </c>
      <c r="Q24" s="2"/>
      <c r="R24" s="51"/>
    </row>
    <row r="25" spans="15:18" x14ac:dyDescent="0.25">
      <c r="O25" s="138">
        <v>1.03</v>
      </c>
      <c r="P25" s="138">
        <f t="shared" si="0"/>
        <v>82.935599999999994</v>
      </c>
      <c r="Q25" s="2"/>
      <c r="R25" s="51"/>
    </row>
    <row r="26" spans="15:18" x14ac:dyDescent="0.25">
      <c r="O26" s="138">
        <v>1.02</v>
      </c>
      <c r="P26" s="138">
        <f t="shared" si="0"/>
        <v>82.130399999999995</v>
      </c>
      <c r="Q26" s="2"/>
      <c r="R26" s="51"/>
    </row>
    <row r="27" spans="15:18" x14ac:dyDescent="0.25">
      <c r="O27" s="138">
        <v>1.01</v>
      </c>
      <c r="P27" s="138">
        <f t="shared" si="0"/>
        <v>81.325199999999995</v>
      </c>
      <c r="Q27" s="2"/>
      <c r="R27" s="51"/>
    </row>
    <row r="28" spans="15:18" x14ac:dyDescent="0.25">
      <c r="O28" s="138">
        <v>1</v>
      </c>
      <c r="P28" s="138">
        <f t="shared" si="0"/>
        <v>80.52</v>
      </c>
      <c r="Q28" s="2"/>
      <c r="R28" s="51"/>
    </row>
    <row r="29" spans="15:18" x14ac:dyDescent="0.25">
      <c r="O29" s="138">
        <v>0.99</v>
      </c>
      <c r="P29" s="138">
        <f t="shared" si="0"/>
        <v>79.714799999999997</v>
      </c>
      <c r="Q29" s="2"/>
      <c r="R29" s="51"/>
    </row>
    <row r="30" spans="15:18" x14ac:dyDescent="0.25">
      <c r="O30" s="138">
        <v>0.98</v>
      </c>
      <c r="P30" s="138">
        <f t="shared" si="0"/>
        <v>78.909599999999998</v>
      </c>
      <c r="Q30" s="2"/>
      <c r="R30" s="51"/>
    </row>
    <row r="31" spans="15:18" x14ac:dyDescent="0.25">
      <c r="O31" s="138">
        <v>0.97</v>
      </c>
      <c r="P31" s="138">
        <f t="shared" si="0"/>
        <v>78.104399999999998</v>
      </c>
    </row>
    <row r="32" spans="15:18" x14ac:dyDescent="0.25">
      <c r="O32" s="138">
        <v>0.96</v>
      </c>
      <c r="P32" s="138">
        <f t="shared" si="0"/>
        <v>77.299199999999999</v>
      </c>
    </row>
    <row r="33" spans="15:16" x14ac:dyDescent="0.25">
      <c r="O33" s="138">
        <v>0.95</v>
      </c>
      <c r="P33" s="138">
        <f t="shared" si="0"/>
        <v>76.493999999999986</v>
      </c>
    </row>
    <row r="34" spans="15:16" x14ac:dyDescent="0.25">
      <c r="O34" s="138">
        <v>0.94</v>
      </c>
      <c r="P34" s="138">
        <f t="shared" si="0"/>
        <v>75.688799999999986</v>
      </c>
    </row>
    <row r="35" spans="15:16" x14ac:dyDescent="0.25">
      <c r="O35" s="138">
        <v>0.93</v>
      </c>
      <c r="P35" s="138">
        <f t="shared" si="0"/>
        <v>74.883600000000001</v>
      </c>
    </row>
    <row r="36" spans="15:16" x14ac:dyDescent="0.25">
      <c r="O36" s="138">
        <v>0.92</v>
      </c>
      <c r="P36" s="138">
        <f t="shared" si="0"/>
        <v>74.078400000000002</v>
      </c>
    </row>
    <row r="37" spans="15:16" x14ac:dyDescent="0.25">
      <c r="O37" s="138">
        <v>0.91</v>
      </c>
      <c r="P37" s="138">
        <f t="shared" si="0"/>
        <v>73.273200000000003</v>
      </c>
    </row>
    <row r="38" spans="15:16" x14ac:dyDescent="0.25">
      <c r="O38" s="138">
        <v>0.9</v>
      </c>
      <c r="P38" s="138">
        <f t="shared" si="0"/>
        <v>72.468000000000004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7">
        <v>48.97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1713.95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48.420000000000073</v>
      </c>
      <c r="R7" s="236" t="s">
        <v>250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48.97</v>
      </c>
      <c r="P19">
        <v>1.1000000000000001</v>
      </c>
      <c r="Q19" s="2">
        <f t="shared" ref="Q19:Q31" si="0">P19*O19</f>
        <v>53.867000000000004</v>
      </c>
    </row>
    <row r="20" spans="15:17" x14ac:dyDescent="0.25">
      <c r="O20" s="2">
        <f>$Q$4</f>
        <v>48.97</v>
      </c>
      <c r="P20">
        <v>1.05</v>
      </c>
      <c r="Q20" s="2">
        <f t="shared" si="0"/>
        <v>51.418500000000002</v>
      </c>
    </row>
    <row r="21" spans="15:17" x14ac:dyDescent="0.25">
      <c r="O21" s="2">
        <f t="shared" ref="O21:O31" si="1">$Q$4</f>
        <v>48.97</v>
      </c>
      <c r="P21">
        <v>1.04</v>
      </c>
      <c r="Q21" s="2">
        <f t="shared" si="0"/>
        <v>50.928800000000003</v>
      </c>
    </row>
    <row r="22" spans="15:17" x14ac:dyDescent="0.25">
      <c r="O22" s="2">
        <f t="shared" si="1"/>
        <v>48.97</v>
      </c>
      <c r="P22" s="2">
        <v>1.03</v>
      </c>
      <c r="Q22" s="2">
        <f t="shared" si="0"/>
        <v>50.439100000000003</v>
      </c>
    </row>
    <row r="23" spans="15:17" x14ac:dyDescent="0.25">
      <c r="O23" s="2">
        <f t="shared" si="1"/>
        <v>48.97</v>
      </c>
      <c r="P23" s="2">
        <v>1.02</v>
      </c>
      <c r="Q23" s="2">
        <f t="shared" si="0"/>
        <v>49.949399999999997</v>
      </c>
    </row>
    <row r="24" spans="15:17" x14ac:dyDescent="0.25">
      <c r="O24" s="2">
        <f t="shared" si="1"/>
        <v>48.97</v>
      </c>
      <c r="P24" s="2">
        <v>1.01</v>
      </c>
      <c r="Q24" s="2">
        <f t="shared" si="0"/>
        <v>49.459699999999998</v>
      </c>
    </row>
    <row r="25" spans="15:17" x14ac:dyDescent="0.25">
      <c r="O25" s="2">
        <f t="shared" si="1"/>
        <v>48.97</v>
      </c>
      <c r="P25" s="2">
        <v>1</v>
      </c>
      <c r="Q25" s="2">
        <f t="shared" si="0"/>
        <v>48.97</v>
      </c>
    </row>
    <row r="26" spans="15:17" x14ac:dyDescent="0.25">
      <c r="O26" s="2">
        <f t="shared" si="1"/>
        <v>48.97</v>
      </c>
      <c r="P26" s="2">
        <v>0.99</v>
      </c>
      <c r="Q26" s="2">
        <f t="shared" si="0"/>
        <v>48.4803</v>
      </c>
    </row>
    <row r="27" spans="15:17" x14ac:dyDescent="0.25">
      <c r="O27" s="2">
        <f t="shared" si="1"/>
        <v>48.97</v>
      </c>
      <c r="P27" s="2">
        <v>0.98</v>
      </c>
      <c r="Q27" s="2">
        <f t="shared" si="0"/>
        <v>47.990600000000001</v>
      </c>
    </row>
    <row r="28" spans="15:17" x14ac:dyDescent="0.25">
      <c r="O28" s="2">
        <f t="shared" si="1"/>
        <v>48.97</v>
      </c>
      <c r="P28" s="2">
        <v>0.97</v>
      </c>
      <c r="Q28" s="2">
        <f t="shared" si="0"/>
        <v>47.500899999999994</v>
      </c>
    </row>
    <row r="29" spans="15:17" x14ac:dyDescent="0.25">
      <c r="O29" s="2">
        <f t="shared" si="1"/>
        <v>48.97</v>
      </c>
      <c r="P29" s="2">
        <v>0.96</v>
      </c>
      <c r="Q29" s="2">
        <f t="shared" si="0"/>
        <v>47.011199999999995</v>
      </c>
    </row>
    <row r="30" spans="15:17" x14ac:dyDescent="0.25">
      <c r="O30" s="2">
        <f t="shared" si="1"/>
        <v>48.97</v>
      </c>
      <c r="P30" s="2">
        <v>0.95</v>
      </c>
      <c r="Q30" s="2">
        <f t="shared" si="0"/>
        <v>46.521499999999996</v>
      </c>
    </row>
    <row r="31" spans="15:17" x14ac:dyDescent="0.25">
      <c r="O31" s="2">
        <f t="shared" si="1"/>
        <v>48.97</v>
      </c>
      <c r="P31" s="2">
        <v>0.9</v>
      </c>
      <c r="Q31" s="2">
        <f t="shared" si="0"/>
        <v>44.073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120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>C3*D3</f>
        <v>205.6</v>
      </c>
      <c r="O3" s="17" t="s">
        <v>58</v>
      </c>
      <c r="Q3" s="2">
        <f>(F8-K8)/Q2</f>
        <v>10.082666666666666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17" t="s">
        <v>66</v>
      </c>
      <c r="Q4" s="87">
        <v>7.72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17" t="s">
        <v>67</v>
      </c>
      <c r="Q5" s="3">
        <f>Q4*Q2</f>
        <v>926.4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>C6*D6</f>
        <v>932.80000000000007</v>
      </c>
      <c r="O6" s="17" t="s">
        <v>64</v>
      </c>
      <c r="Q6" s="2">
        <f>Q3*Q2</f>
        <v>1209.92</v>
      </c>
    </row>
    <row r="7" spans="1:21" x14ac:dyDescent="0.25">
      <c r="B7" s="1"/>
      <c r="O7" s="17" t="s">
        <v>65</v>
      </c>
      <c r="Q7" s="2">
        <f>Q5-Q6</f>
        <v>-283.5200000000001</v>
      </c>
      <c r="R7" s="233" t="s">
        <v>250</v>
      </c>
    </row>
    <row r="8" spans="1:21" x14ac:dyDescent="0.25">
      <c r="A8" s="29" t="s">
        <v>87</v>
      </c>
      <c r="B8" s="18"/>
      <c r="C8" s="18">
        <f>SUM(C2:C6)</f>
        <v>230</v>
      </c>
      <c r="D8" s="18"/>
      <c r="E8" s="18"/>
      <c r="F8" s="18">
        <f>SUM(F2:F6)</f>
        <v>2165.8000000000002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116</v>
      </c>
    </row>
    <row r="14" spans="1:21" ht="20.25" thickBot="1" x14ac:dyDescent="0.35">
      <c r="O14" s="257" t="s">
        <v>83</v>
      </c>
      <c r="P14" s="257"/>
      <c r="R14" s="51"/>
    </row>
    <row r="15" spans="1:21" ht="15.75" thickTop="1" x14ac:dyDescent="0.25">
      <c r="O15" s="138">
        <v>1.1000000000000001</v>
      </c>
      <c r="P15" s="138">
        <f>O15*$Q$4</f>
        <v>8.4920000000000009</v>
      </c>
      <c r="Q15" s="2"/>
      <c r="R15" s="51"/>
    </row>
    <row r="16" spans="1:21" x14ac:dyDescent="0.25">
      <c r="O16" s="138">
        <v>1.0900000000000001</v>
      </c>
      <c r="P16" s="138">
        <f t="shared" ref="P16:P35" si="0">O16*$Q$4</f>
        <v>8.4147999999999996</v>
      </c>
      <c r="Q16" s="2"/>
      <c r="R16" s="51"/>
    </row>
    <row r="17" spans="15:18" x14ac:dyDescent="0.25">
      <c r="O17" s="138">
        <v>1.08</v>
      </c>
      <c r="P17" s="138">
        <f t="shared" si="0"/>
        <v>8.3376000000000001</v>
      </c>
      <c r="Q17" s="2"/>
      <c r="R17" s="51"/>
    </row>
    <row r="18" spans="15:18" x14ac:dyDescent="0.25">
      <c r="O18" s="138">
        <v>1.07</v>
      </c>
      <c r="P18" s="138">
        <f t="shared" si="0"/>
        <v>8.2604000000000006</v>
      </c>
      <c r="Q18" s="2"/>
      <c r="R18" s="51"/>
    </row>
    <row r="19" spans="15:18" x14ac:dyDescent="0.25">
      <c r="O19" s="138">
        <v>1.06</v>
      </c>
      <c r="P19" s="138">
        <f t="shared" si="0"/>
        <v>8.1831999999999994</v>
      </c>
      <c r="Q19" s="2"/>
      <c r="R19" s="51"/>
    </row>
    <row r="20" spans="15:18" x14ac:dyDescent="0.25">
      <c r="O20" s="138">
        <v>1.05</v>
      </c>
      <c r="P20" s="138">
        <f t="shared" si="0"/>
        <v>8.1059999999999999</v>
      </c>
      <c r="Q20" s="2"/>
      <c r="R20" s="51"/>
    </row>
    <row r="21" spans="15:18" x14ac:dyDescent="0.25">
      <c r="O21" s="138">
        <v>1.04</v>
      </c>
      <c r="P21" s="138">
        <f t="shared" si="0"/>
        <v>8.0288000000000004</v>
      </c>
      <c r="Q21" s="2"/>
      <c r="R21" s="51"/>
    </row>
    <row r="22" spans="15:18" x14ac:dyDescent="0.25">
      <c r="O22" s="138">
        <v>1.03</v>
      </c>
      <c r="P22" s="138">
        <f t="shared" si="0"/>
        <v>7.9516</v>
      </c>
      <c r="Q22" s="2"/>
      <c r="R22" s="51"/>
    </row>
    <row r="23" spans="15:18" x14ac:dyDescent="0.25">
      <c r="O23" s="138">
        <v>1.02</v>
      </c>
      <c r="P23" s="138">
        <f t="shared" si="0"/>
        <v>7.8743999999999996</v>
      </c>
      <c r="Q23" s="2"/>
      <c r="R23" s="51"/>
    </row>
    <row r="24" spans="15:18" x14ac:dyDescent="0.25">
      <c r="O24" s="138">
        <v>1.01</v>
      </c>
      <c r="P24" s="138">
        <f t="shared" si="0"/>
        <v>7.7972000000000001</v>
      </c>
      <c r="Q24" s="2"/>
      <c r="R24" s="51"/>
    </row>
    <row r="25" spans="15:18" x14ac:dyDescent="0.25">
      <c r="O25" s="138">
        <v>1</v>
      </c>
      <c r="P25" s="138">
        <f t="shared" si="0"/>
        <v>7.72</v>
      </c>
      <c r="Q25" s="2"/>
      <c r="R25" s="51"/>
    </row>
    <row r="26" spans="15:18" x14ac:dyDescent="0.25">
      <c r="O26" s="138">
        <v>0.99</v>
      </c>
      <c r="P26" s="138">
        <f t="shared" si="0"/>
        <v>7.6427999999999994</v>
      </c>
      <c r="Q26" s="2"/>
      <c r="R26" s="51"/>
    </row>
    <row r="27" spans="15:18" x14ac:dyDescent="0.25">
      <c r="O27" s="138">
        <v>0.98</v>
      </c>
      <c r="P27" s="138">
        <f t="shared" si="0"/>
        <v>7.5655999999999999</v>
      </c>
      <c r="Q27" s="2"/>
      <c r="R27" s="51"/>
    </row>
    <row r="28" spans="15:18" x14ac:dyDescent="0.25">
      <c r="O28" s="138">
        <v>0.97</v>
      </c>
      <c r="P28" s="138">
        <f t="shared" si="0"/>
        <v>7.4883999999999995</v>
      </c>
    </row>
    <row r="29" spans="15:18" x14ac:dyDescent="0.25">
      <c r="O29" s="138">
        <v>0.96</v>
      </c>
      <c r="P29" s="138">
        <f t="shared" si="0"/>
        <v>7.4111999999999991</v>
      </c>
    </row>
    <row r="30" spans="15:18" x14ac:dyDescent="0.25">
      <c r="O30" s="138">
        <v>0.95</v>
      </c>
      <c r="P30" s="138">
        <f t="shared" si="0"/>
        <v>7.3339999999999996</v>
      </c>
    </row>
    <row r="31" spans="15:18" x14ac:dyDescent="0.25">
      <c r="O31" s="138">
        <v>0.94</v>
      </c>
      <c r="P31" s="138">
        <f t="shared" si="0"/>
        <v>7.2567999999999993</v>
      </c>
    </row>
    <row r="32" spans="15:18" x14ac:dyDescent="0.25">
      <c r="O32" s="138">
        <v>0.93</v>
      </c>
      <c r="P32" s="138">
        <f t="shared" si="0"/>
        <v>7.1795999999999998</v>
      </c>
    </row>
    <row r="33" spans="15:16" x14ac:dyDescent="0.25">
      <c r="O33" s="138">
        <v>0.92</v>
      </c>
      <c r="P33" s="138">
        <f t="shared" si="0"/>
        <v>7.1024000000000003</v>
      </c>
    </row>
    <row r="34" spans="15:16" x14ac:dyDescent="0.25">
      <c r="O34" s="138">
        <v>0.91</v>
      </c>
      <c r="P34" s="138">
        <f t="shared" si="0"/>
        <v>7.0251999999999999</v>
      </c>
    </row>
    <row r="35" spans="15:16" x14ac:dyDescent="0.25">
      <c r="O35" s="138">
        <v>0.9</v>
      </c>
      <c r="P35" s="138">
        <f t="shared" si="0"/>
        <v>6.9479999999999995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126</v>
      </c>
      <c r="K1" s="28" t="s">
        <v>61</v>
      </c>
      <c r="L1" s="17" t="s">
        <v>37</v>
      </c>
      <c r="M1" s="17" t="s">
        <v>38</v>
      </c>
      <c r="T1" s="61" t="s">
        <v>118</v>
      </c>
    </row>
    <row r="2" spans="1:21" x14ac:dyDescent="0.25">
      <c r="A2" s="6" t="s">
        <v>33</v>
      </c>
      <c r="B2" s="1">
        <v>42166</v>
      </c>
      <c r="C2" s="174">
        <v>10</v>
      </c>
      <c r="D2" s="175">
        <v>139.16</v>
      </c>
      <c r="E2" s="175">
        <v>0</v>
      </c>
      <c r="F2" s="175">
        <f t="shared" ref="F2:F8" si="0">D2*C2</f>
        <v>1391.6</v>
      </c>
      <c r="G2" s="117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103">
        <v>42219</v>
      </c>
      <c r="U2" t="s">
        <v>95</v>
      </c>
    </row>
    <row r="3" spans="1:21" x14ac:dyDescent="0.25">
      <c r="A3" s="30" t="s">
        <v>75</v>
      </c>
      <c r="B3" s="258">
        <v>42212</v>
      </c>
      <c r="C3" s="174">
        <v>10</v>
      </c>
      <c r="D3" s="175">
        <v>124.25</v>
      </c>
      <c r="E3" s="175">
        <v>0</v>
      </c>
      <c r="F3" s="175">
        <f t="shared" si="0"/>
        <v>1242.5</v>
      </c>
      <c r="G3" s="1">
        <v>42258</v>
      </c>
      <c r="H3" s="174">
        <v>45</v>
      </c>
      <c r="I3" s="175">
        <v>126.8</v>
      </c>
      <c r="J3" s="175">
        <v>0.1</v>
      </c>
      <c r="K3" s="175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103">
        <v>42242</v>
      </c>
      <c r="U3" t="s">
        <v>119</v>
      </c>
    </row>
    <row r="4" spans="1:21" x14ac:dyDescent="0.25">
      <c r="B4" s="258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5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7">
        <v>134.38</v>
      </c>
      <c r="T4" s="103">
        <v>42246</v>
      </c>
      <c r="U4" t="s">
        <v>117</v>
      </c>
    </row>
    <row r="5" spans="1:21" x14ac:dyDescent="0.25">
      <c r="B5" s="1">
        <v>42220</v>
      </c>
      <c r="C5" s="174">
        <v>5</v>
      </c>
      <c r="D5" s="175">
        <v>123.2</v>
      </c>
      <c r="E5" s="175">
        <v>0</v>
      </c>
      <c r="F5" s="175">
        <f t="shared" si="0"/>
        <v>616</v>
      </c>
      <c r="M5" s="2"/>
      <c r="O5" s="17" t="s">
        <v>67</v>
      </c>
      <c r="Q5" s="3">
        <f>Q4*Q2</f>
        <v>671.9</v>
      </c>
      <c r="T5" s="103"/>
    </row>
    <row r="6" spans="1:21" x14ac:dyDescent="0.25">
      <c r="B6" s="1">
        <v>42220</v>
      </c>
      <c r="C6" s="174">
        <v>20</v>
      </c>
      <c r="D6" s="175">
        <v>122.2</v>
      </c>
      <c r="E6" s="175">
        <v>0</v>
      </c>
      <c r="F6" s="175">
        <f t="shared" si="0"/>
        <v>2444</v>
      </c>
      <c r="M6" s="2"/>
      <c r="O6" s="17" t="s">
        <v>64</v>
      </c>
      <c r="Q6" s="2">
        <f>Q3*Q2</f>
        <v>394.2400000000016</v>
      </c>
      <c r="T6" s="103">
        <v>42250</v>
      </c>
      <c r="U6" t="s">
        <v>177</v>
      </c>
    </row>
    <row r="7" spans="1:21" x14ac:dyDescent="0.25">
      <c r="B7" s="258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277.65999999999838</v>
      </c>
      <c r="R7" s="109" t="s">
        <v>251</v>
      </c>
      <c r="T7" s="103"/>
    </row>
    <row r="8" spans="1:21" x14ac:dyDescent="0.25">
      <c r="B8" s="260"/>
      <c r="C8" s="7">
        <v>10</v>
      </c>
      <c r="D8" s="63">
        <v>120.5</v>
      </c>
      <c r="E8" s="63">
        <v>0</v>
      </c>
      <c r="F8" s="63">
        <f t="shared" si="0"/>
        <v>1205</v>
      </c>
      <c r="T8" s="103"/>
    </row>
    <row r="9" spans="1:21" x14ac:dyDescent="0.25">
      <c r="A9" s="104" t="s">
        <v>87</v>
      </c>
      <c r="B9" s="105"/>
      <c r="C9" s="105">
        <f>SUM(C2:C8)</f>
        <v>70</v>
      </c>
      <c r="D9" s="106"/>
      <c r="E9" s="106"/>
      <c r="F9" s="106">
        <f>SUM(F2:F8)</f>
        <v>8744.1</v>
      </c>
      <c r="G9" s="105"/>
      <c r="H9" s="105">
        <f>SUM(H2:H6)</f>
        <v>65</v>
      </c>
      <c r="I9" s="106"/>
      <c r="J9" s="106"/>
      <c r="K9" s="106">
        <f>SUM(K2:K7)</f>
        <v>8345.8599999999988</v>
      </c>
      <c r="L9" s="105"/>
      <c r="M9" s="106">
        <f>SUM(M2:M7)</f>
        <v>4</v>
      </c>
      <c r="T9" s="107">
        <v>42341</v>
      </c>
      <c r="U9" t="s">
        <v>134</v>
      </c>
    </row>
    <row r="12" spans="1:21" x14ac:dyDescent="0.25">
      <c r="G12" s="2"/>
    </row>
    <row r="17" spans="15:17" ht="20.25" thickBot="1" x14ac:dyDescent="0.35">
      <c r="O17" s="257" t="s">
        <v>83</v>
      </c>
      <c r="P17" s="257"/>
    </row>
    <row r="18" spans="15:17" ht="15.75" thickTop="1" x14ac:dyDescent="0.25">
      <c r="O18" s="138">
        <v>1.1000000000000001</v>
      </c>
      <c r="P18" s="138">
        <f>O18*$Q$4</f>
        <v>147.81800000000001</v>
      </c>
      <c r="Q18" s="2"/>
    </row>
    <row r="19" spans="15:17" x14ac:dyDescent="0.25">
      <c r="O19" s="138">
        <v>1.0900000000000001</v>
      </c>
      <c r="P19" s="138">
        <f t="shared" ref="P19:P38" si="1">O19*$Q$4</f>
        <v>146.4742</v>
      </c>
      <c r="Q19" s="2"/>
    </row>
    <row r="20" spans="15:17" x14ac:dyDescent="0.25">
      <c r="O20" s="138">
        <v>1.08</v>
      </c>
      <c r="P20" s="138">
        <f t="shared" si="1"/>
        <v>145.13040000000001</v>
      </c>
      <c r="Q20" s="2"/>
    </row>
    <row r="21" spans="15:17" x14ac:dyDescent="0.25">
      <c r="O21" s="138">
        <v>1.07</v>
      </c>
      <c r="P21" s="138">
        <f t="shared" si="1"/>
        <v>143.78659999999999</v>
      </c>
      <c r="Q21" s="2"/>
    </row>
    <row r="22" spans="15:17" x14ac:dyDescent="0.25">
      <c r="O22" s="138">
        <v>1.06</v>
      </c>
      <c r="P22" s="138">
        <f t="shared" si="1"/>
        <v>142.44280000000001</v>
      </c>
      <c r="Q22" s="2"/>
    </row>
    <row r="23" spans="15:17" x14ac:dyDescent="0.25">
      <c r="O23" s="138">
        <v>1.05</v>
      </c>
      <c r="P23" s="138">
        <f t="shared" si="1"/>
        <v>141.09899999999999</v>
      </c>
      <c r="Q23" s="2"/>
    </row>
    <row r="24" spans="15:17" x14ac:dyDescent="0.25">
      <c r="O24" s="138">
        <v>1.04</v>
      </c>
      <c r="P24" s="138">
        <f t="shared" si="1"/>
        <v>139.7552</v>
      </c>
      <c r="Q24" s="2"/>
    </row>
    <row r="25" spans="15:17" x14ac:dyDescent="0.25">
      <c r="O25" s="138">
        <v>1.03</v>
      </c>
      <c r="P25" s="138">
        <f t="shared" si="1"/>
        <v>138.41139999999999</v>
      </c>
      <c r="Q25" s="2"/>
    </row>
    <row r="26" spans="15:17" x14ac:dyDescent="0.25">
      <c r="O26" s="138">
        <v>1.02</v>
      </c>
      <c r="P26" s="138">
        <f t="shared" si="1"/>
        <v>137.0676</v>
      </c>
      <c r="Q26" s="2"/>
    </row>
    <row r="27" spans="15:17" x14ac:dyDescent="0.25">
      <c r="O27" s="138">
        <v>1.01</v>
      </c>
      <c r="P27" s="138">
        <f t="shared" si="1"/>
        <v>135.72379999999998</v>
      </c>
      <c r="Q27" s="2"/>
    </row>
    <row r="28" spans="15:17" x14ac:dyDescent="0.25">
      <c r="O28" s="138">
        <v>1</v>
      </c>
      <c r="P28" s="138">
        <f t="shared" si="1"/>
        <v>134.38</v>
      </c>
      <c r="Q28" s="2"/>
    </row>
    <row r="29" spans="15:17" x14ac:dyDescent="0.25">
      <c r="O29" s="138">
        <v>0.99</v>
      </c>
      <c r="P29" s="138">
        <f t="shared" si="1"/>
        <v>133.03620000000001</v>
      </c>
      <c r="Q29" s="2"/>
    </row>
    <row r="30" spans="15:17" x14ac:dyDescent="0.25">
      <c r="O30" s="138">
        <v>0.98</v>
      </c>
      <c r="P30" s="138">
        <f t="shared" si="1"/>
        <v>131.69239999999999</v>
      </c>
      <c r="Q30" s="2"/>
    </row>
    <row r="31" spans="15:17" x14ac:dyDescent="0.25">
      <c r="O31" s="138">
        <v>0.97</v>
      </c>
      <c r="P31" s="138">
        <f t="shared" si="1"/>
        <v>130.3486</v>
      </c>
    </row>
    <row r="32" spans="15:17" x14ac:dyDescent="0.25">
      <c r="O32" s="138">
        <v>0.96</v>
      </c>
      <c r="P32" s="138">
        <f t="shared" si="1"/>
        <v>129.00479999999999</v>
      </c>
    </row>
    <row r="33" spans="15:16" x14ac:dyDescent="0.25">
      <c r="O33" s="138">
        <v>0.95</v>
      </c>
      <c r="P33" s="138">
        <f t="shared" si="1"/>
        <v>127.66099999999999</v>
      </c>
    </row>
    <row r="34" spans="15:16" x14ac:dyDescent="0.25">
      <c r="O34" s="138">
        <v>0.94</v>
      </c>
      <c r="P34" s="138">
        <f t="shared" si="1"/>
        <v>126.31719999999999</v>
      </c>
    </row>
    <row r="35" spans="15:16" x14ac:dyDescent="0.25">
      <c r="O35" s="138">
        <v>0.93</v>
      </c>
      <c r="P35" s="138">
        <f t="shared" si="1"/>
        <v>124.9734</v>
      </c>
    </row>
    <row r="36" spans="15:16" x14ac:dyDescent="0.25">
      <c r="O36" s="138">
        <v>0.92</v>
      </c>
      <c r="P36" s="138">
        <f t="shared" si="1"/>
        <v>123.6296</v>
      </c>
    </row>
    <row r="37" spans="15:16" x14ac:dyDescent="0.25">
      <c r="O37" s="138">
        <v>0.91</v>
      </c>
      <c r="P37" s="138">
        <f t="shared" si="1"/>
        <v>122.28579999999999</v>
      </c>
    </row>
    <row r="38" spans="15:16" x14ac:dyDescent="0.25">
      <c r="O38" s="138">
        <v>0.9</v>
      </c>
      <c r="P38" s="138">
        <f t="shared" si="1"/>
        <v>120.94199999999999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7">
        <v>103.43</v>
      </c>
      <c r="T4" s="1">
        <v>42314</v>
      </c>
      <c r="U4" t="s">
        <v>134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3102.9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-199.95000000000027</v>
      </c>
      <c r="R7" s="236" t="s">
        <v>250</v>
      </c>
    </row>
    <row r="17" spans="15:17" ht="20.25" thickBot="1" x14ac:dyDescent="0.35">
      <c r="O17" s="257" t="s">
        <v>83</v>
      </c>
      <c r="P17" s="257"/>
    </row>
    <row r="18" spans="15:17" ht="15.75" thickTop="1" x14ac:dyDescent="0.25">
      <c r="O18" s="138">
        <v>1.1000000000000001</v>
      </c>
      <c r="P18" s="138">
        <f>O18*$Q$4</f>
        <v>113.77300000000001</v>
      </c>
      <c r="Q18" s="2"/>
    </row>
    <row r="19" spans="15:17" x14ac:dyDescent="0.25">
      <c r="O19" s="138">
        <v>1.0900000000000001</v>
      </c>
      <c r="P19" s="138">
        <f t="shared" ref="P19:P38" si="1">O19*$Q$4</f>
        <v>112.73870000000002</v>
      </c>
      <c r="Q19" s="2"/>
    </row>
    <row r="20" spans="15:17" x14ac:dyDescent="0.25">
      <c r="O20" s="138">
        <v>1.08</v>
      </c>
      <c r="P20" s="138">
        <f t="shared" si="1"/>
        <v>111.70440000000002</v>
      </c>
      <c r="Q20" s="2"/>
    </row>
    <row r="21" spans="15:17" x14ac:dyDescent="0.25">
      <c r="O21" s="138">
        <v>1.07</v>
      </c>
      <c r="P21" s="138">
        <f t="shared" si="1"/>
        <v>110.67010000000002</v>
      </c>
      <c r="Q21" s="2"/>
    </row>
    <row r="22" spans="15:17" x14ac:dyDescent="0.25">
      <c r="O22" s="138">
        <v>1.06</v>
      </c>
      <c r="P22" s="138">
        <f t="shared" si="1"/>
        <v>109.63580000000002</v>
      </c>
      <c r="Q22" s="2"/>
    </row>
    <row r="23" spans="15:17" x14ac:dyDescent="0.25">
      <c r="O23" s="138">
        <v>1.05</v>
      </c>
      <c r="P23" s="138">
        <f t="shared" si="1"/>
        <v>108.60150000000002</v>
      </c>
      <c r="Q23" s="2"/>
    </row>
    <row r="24" spans="15:17" x14ac:dyDescent="0.25">
      <c r="O24" s="138">
        <v>1.04</v>
      </c>
      <c r="P24" s="138">
        <f t="shared" si="1"/>
        <v>107.56720000000001</v>
      </c>
      <c r="Q24" s="2"/>
    </row>
    <row r="25" spans="15:17" x14ac:dyDescent="0.25">
      <c r="O25" s="138">
        <v>1.03</v>
      </c>
      <c r="P25" s="138">
        <f t="shared" si="1"/>
        <v>106.53290000000001</v>
      </c>
      <c r="Q25" s="2"/>
    </row>
    <row r="26" spans="15:17" x14ac:dyDescent="0.25">
      <c r="O26" s="138">
        <v>1.02</v>
      </c>
      <c r="P26" s="138">
        <f t="shared" si="1"/>
        <v>105.49860000000001</v>
      </c>
      <c r="Q26" s="2"/>
    </row>
    <row r="27" spans="15:17" x14ac:dyDescent="0.25">
      <c r="O27" s="138">
        <v>1.01</v>
      </c>
      <c r="P27" s="138">
        <f t="shared" si="1"/>
        <v>104.46430000000001</v>
      </c>
      <c r="Q27" s="2"/>
    </row>
    <row r="28" spans="15:17" x14ac:dyDescent="0.25">
      <c r="O28" s="138">
        <v>1</v>
      </c>
      <c r="P28" s="138">
        <f t="shared" si="1"/>
        <v>103.43</v>
      </c>
      <c r="Q28" s="2"/>
    </row>
    <row r="29" spans="15:17" x14ac:dyDescent="0.25">
      <c r="O29" s="138">
        <v>0.99</v>
      </c>
      <c r="P29" s="138">
        <f t="shared" si="1"/>
        <v>102.39570000000001</v>
      </c>
      <c r="Q29" s="2"/>
    </row>
    <row r="30" spans="15:17" x14ac:dyDescent="0.25">
      <c r="O30" s="138">
        <v>0.98</v>
      </c>
      <c r="P30" s="138">
        <f t="shared" si="1"/>
        <v>101.3614</v>
      </c>
      <c r="Q30" s="2"/>
    </row>
    <row r="31" spans="15:17" x14ac:dyDescent="0.25">
      <c r="O31" s="138">
        <v>0.97</v>
      </c>
      <c r="P31" s="138">
        <f t="shared" si="1"/>
        <v>100.3271</v>
      </c>
    </row>
    <row r="32" spans="15:17" x14ac:dyDescent="0.25">
      <c r="O32" s="138">
        <v>0.96</v>
      </c>
      <c r="P32" s="138">
        <f t="shared" si="1"/>
        <v>99.2928</v>
      </c>
    </row>
    <row r="33" spans="15:16" x14ac:dyDescent="0.25">
      <c r="O33" s="138">
        <v>0.95</v>
      </c>
      <c r="P33" s="138">
        <f t="shared" si="1"/>
        <v>98.258499999999998</v>
      </c>
    </row>
    <row r="34" spans="15:16" x14ac:dyDescent="0.25">
      <c r="O34" s="138">
        <v>0.94</v>
      </c>
      <c r="P34" s="138">
        <f t="shared" si="1"/>
        <v>97.224199999999996</v>
      </c>
    </row>
    <row r="35" spans="15:16" x14ac:dyDescent="0.25">
      <c r="O35" s="138">
        <v>0.93</v>
      </c>
      <c r="P35" s="138">
        <f t="shared" si="1"/>
        <v>96.189900000000009</v>
      </c>
    </row>
    <row r="36" spans="15:16" x14ac:dyDescent="0.25">
      <c r="O36" s="138">
        <v>0.92</v>
      </c>
      <c r="P36" s="138">
        <f t="shared" si="1"/>
        <v>95.155600000000007</v>
      </c>
    </row>
    <row r="37" spans="15:16" x14ac:dyDescent="0.25">
      <c r="O37" s="138">
        <v>0.91</v>
      </c>
      <c r="P37" s="138">
        <f t="shared" si="1"/>
        <v>94.121300000000005</v>
      </c>
    </row>
    <row r="38" spans="15:16" x14ac:dyDescent="0.25">
      <c r="O38" s="138">
        <v>0.9</v>
      </c>
      <c r="P38" s="138">
        <f t="shared" si="1"/>
        <v>93.087000000000003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13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120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87">
        <v>111.05</v>
      </c>
    </row>
    <row r="5" spans="1:22" x14ac:dyDescent="0.25">
      <c r="O5" s="17" t="s">
        <v>67</v>
      </c>
      <c r="Q5" s="3">
        <f>Q4*Q2</f>
        <v>1665.75</v>
      </c>
      <c r="U5" s="1">
        <v>42248</v>
      </c>
      <c r="V5" t="s">
        <v>135</v>
      </c>
    </row>
    <row r="6" spans="1:22" x14ac:dyDescent="0.25">
      <c r="O6" s="17" t="s">
        <v>64</v>
      </c>
      <c r="Q6" s="2">
        <f>Q3*Q2</f>
        <v>1624.3700000000003</v>
      </c>
    </row>
    <row r="7" spans="1:22" x14ac:dyDescent="0.25">
      <c r="O7" s="17" t="s">
        <v>65</v>
      </c>
      <c r="Q7" s="28">
        <f>Q5-Q6</f>
        <v>41.379999999999654</v>
      </c>
      <c r="R7" s="109" t="s">
        <v>251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22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57" t="s">
        <v>83</v>
      </c>
      <c r="P16" s="257"/>
    </row>
    <row r="17" spans="15:17" ht="15.75" thickTop="1" x14ac:dyDescent="0.25">
      <c r="O17" s="138">
        <v>1.1000000000000001</v>
      </c>
      <c r="P17" s="138">
        <f>O17*$Q$4</f>
        <v>122.155</v>
      </c>
      <c r="Q17" s="2"/>
    </row>
    <row r="18" spans="15:17" x14ac:dyDescent="0.25">
      <c r="O18" s="138">
        <v>1.0900000000000001</v>
      </c>
      <c r="P18" s="138">
        <f t="shared" ref="P18:P37" si="0">O18*$Q$4</f>
        <v>121.0445</v>
      </c>
      <c r="Q18" s="2"/>
    </row>
    <row r="19" spans="15:17" x14ac:dyDescent="0.25">
      <c r="O19" s="138">
        <v>1.08</v>
      </c>
      <c r="P19" s="138">
        <f t="shared" si="0"/>
        <v>119.93400000000001</v>
      </c>
      <c r="Q19" s="2"/>
    </row>
    <row r="20" spans="15:17" x14ac:dyDescent="0.25">
      <c r="O20" s="138">
        <v>1.07</v>
      </c>
      <c r="P20" s="138">
        <f t="shared" si="0"/>
        <v>118.82350000000001</v>
      </c>
      <c r="Q20" s="2"/>
    </row>
    <row r="21" spans="15:17" x14ac:dyDescent="0.25">
      <c r="O21" s="138">
        <v>1.06</v>
      </c>
      <c r="P21" s="138">
        <f t="shared" si="0"/>
        <v>117.71300000000001</v>
      </c>
      <c r="Q21" s="2"/>
    </row>
    <row r="22" spans="15:17" x14ac:dyDescent="0.25">
      <c r="O22" s="138">
        <v>1.05</v>
      </c>
      <c r="P22" s="138">
        <f t="shared" si="0"/>
        <v>116.60250000000001</v>
      </c>
      <c r="Q22" s="2"/>
    </row>
    <row r="23" spans="15:17" x14ac:dyDescent="0.25">
      <c r="O23" s="138">
        <v>1.04</v>
      </c>
      <c r="P23" s="138">
        <f t="shared" si="0"/>
        <v>115.492</v>
      </c>
      <c r="Q23" s="2"/>
    </row>
    <row r="24" spans="15:17" x14ac:dyDescent="0.25">
      <c r="O24" s="138">
        <v>1.03</v>
      </c>
      <c r="P24" s="138">
        <f t="shared" si="0"/>
        <v>114.3815</v>
      </c>
      <c r="Q24" s="2"/>
    </row>
    <row r="25" spans="15:17" x14ac:dyDescent="0.25">
      <c r="O25" s="138">
        <v>1.02</v>
      </c>
      <c r="P25" s="138">
        <f t="shared" si="0"/>
        <v>113.271</v>
      </c>
      <c r="Q25" s="2"/>
    </row>
    <row r="26" spans="15:17" x14ac:dyDescent="0.25">
      <c r="O26" s="138">
        <v>1.01</v>
      </c>
      <c r="P26" s="138">
        <f t="shared" si="0"/>
        <v>112.1605</v>
      </c>
      <c r="Q26" s="2"/>
    </row>
    <row r="27" spans="15:17" x14ac:dyDescent="0.25">
      <c r="O27" s="138">
        <v>1</v>
      </c>
      <c r="P27" s="138">
        <f t="shared" si="0"/>
        <v>111.05</v>
      </c>
      <c r="Q27" s="2"/>
    </row>
    <row r="28" spans="15:17" x14ac:dyDescent="0.25">
      <c r="O28" s="138">
        <v>0.99</v>
      </c>
      <c r="P28" s="138">
        <f t="shared" si="0"/>
        <v>109.9395</v>
      </c>
      <c r="Q28" s="2"/>
    </row>
    <row r="29" spans="15:17" x14ac:dyDescent="0.25">
      <c r="O29" s="138">
        <v>0.98</v>
      </c>
      <c r="P29" s="138">
        <f t="shared" si="0"/>
        <v>108.82899999999999</v>
      </c>
      <c r="Q29" s="2"/>
    </row>
    <row r="30" spans="15:17" x14ac:dyDescent="0.25">
      <c r="O30" s="138">
        <v>0.97</v>
      </c>
      <c r="P30" s="138">
        <f t="shared" si="0"/>
        <v>107.71849999999999</v>
      </c>
    </row>
    <row r="31" spans="15:17" x14ac:dyDescent="0.25">
      <c r="O31" s="138">
        <v>0.96</v>
      </c>
      <c r="P31" s="138">
        <f t="shared" si="0"/>
        <v>106.60799999999999</v>
      </c>
    </row>
    <row r="32" spans="15:17" x14ac:dyDescent="0.25">
      <c r="O32" s="138">
        <v>0.95</v>
      </c>
      <c r="P32" s="138">
        <f t="shared" si="0"/>
        <v>105.49749999999999</v>
      </c>
    </row>
    <row r="33" spans="15:16" x14ac:dyDescent="0.25">
      <c r="O33" s="138">
        <v>0.94</v>
      </c>
      <c r="P33" s="138">
        <f t="shared" si="0"/>
        <v>104.38699999999999</v>
      </c>
    </row>
    <row r="34" spans="15:16" x14ac:dyDescent="0.25">
      <c r="O34" s="138">
        <v>0.93</v>
      </c>
      <c r="P34" s="138">
        <f t="shared" si="0"/>
        <v>103.2765</v>
      </c>
    </row>
    <row r="35" spans="15:16" x14ac:dyDescent="0.25">
      <c r="O35" s="138">
        <v>0.92</v>
      </c>
      <c r="P35" s="138">
        <f t="shared" si="0"/>
        <v>102.166</v>
      </c>
    </row>
    <row r="36" spans="15:16" x14ac:dyDescent="0.25">
      <c r="O36" s="138">
        <v>0.91</v>
      </c>
      <c r="P36" s="138">
        <f t="shared" si="0"/>
        <v>101.05549999999999</v>
      </c>
    </row>
    <row r="37" spans="15:16" x14ac:dyDescent="0.25">
      <c r="O37" s="138">
        <v>0.9</v>
      </c>
      <c r="P37" s="138">
        <f t="shared" si="0"/>
        <v>99.944999999999993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35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47.528571428571432</v>
      </c>
    </row>
    <row r="4" spans="1:22" x14ac:dyDescent="0.25">
      <c r="O4" s="17" t="s">
        <v>66</v>
      </c>
      <c r="Q4" s="87">
        <v>43.67</v>
      </c>
    </row>
    <row r="5" spans="1:22" x14ac:dyDescent="0.25">
      <c r="A5" s="29" t="s">
        <v>87</v>
      </c>
      <c r="B5" s="29"/>
      <c r="C5" s="29">
        <f>SUM(C2:C3)</f>
        <v>35</v>
      </c>
      <c r="D5" s="57"/>
      <c r="E5" s="57"/>
      <c r="F5" s="57">
        <f>SUM(F2:F3)</f>
        <v>1667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>SUM(M2:M4)</f>
        <v>3.5</v>
      </c>
      <c r="O5" s="17" t="s">
        <v>67</v>
      </c>
      <c r="Q5" s="3">
        <f>Q4*Q2</f>
        <v>1528.45</v>
      </c>
    </row>
    <row r="6" spans="1:22" x14ac:dyDescent="0.25">
      <c r="O6" s="17" t="s">
        <v>64</v>
      </c>
      <c r="Q6" s="2">
        <f>Q3*Q2</f>
        <v>1663.5000000000002</v>
      </c>
    </row>
    <row r="7" spans="1:22" ht="15.75" x14ac:dyDescent="0.25">
      <c r="O7" s="17" t="s">
        <v>65</v>
      </c>
      <c r="Q7" s="2">
        <f>Q5-Q6</f>
        <v>-135.05000000000018</v>
      </c>
      <c r="R7" s="236" t="s">
        <v>250</v>
      </c>
    </row>
    <row r="17" spans="15:17" x14ac:dyDescent="0.25">
      <c r="P17" t="s">
        <v>83</v>
      </c>
    </row>
    <row r="18" spans="15:17" x14ac:dyDescent="0.25">
      <c r="O18" s="2">
        <f>$Q$4</f>
        <v>43.67</v>
      </c>
      <c r="P18">
        <v>1.1000000000000001</v>
      </c>
      <c r="Q18" s="2">
        <f t="shared" ref="Q18:Q30" si="0">P18*O18</f>
        <v>48.037000000000006</v>
      </c>
    </row>
    <row r="19" spans="15:17" x14ac:dyDescent="0.25">
      <c r="O19" s="2">
        <f>$Q$4</f>
        <v>43.67</v>
      </c>
      <c r="P19">
        <v>1.05</v>
      </c>
      <c r="Q19" s="2">
        <f t="shared" si="0"/>
        <v>45.853500000000004</v>
      </c>
    </row>
    <row r="20" spans="15:17" x14ac:dyDescent="0.25">
      <c r="O20" s="2">
        <f t="shared" ref="O20:O30" si="1">$Q$4</f>
        <v>43.67</v>
      </c>
      <c r="P20">
        <v>1.04</v>
      </c>
      <c r="Q20" s="2">
        <f t="shared" si="0"/>
        <v>45.416800000000002</v>
      </c>
    </row>
    <row r="21" spans="15:17" x14ac:dyDescent="0.25">
      <c r="O21" s="2">
        <f t="shared" si="1"/>
        <v>43.67</v>
      </c>
      <c r="P21" s="2">
        <v>1.03</v>
      </c>
      <c r="Q21" s="2">
        <f t="shared" si="0"/>
        <v>44.9801</v>
      </c>
    </row>
    <row r="22" spans="15:17" x14ac:dyDescent="0.25">
      <c r="O22" s="2">
        <f t="shared" si="1"/>
        <v>43.67</v>
      </c>
      <c r="P22" s="2">
        <v>1.02</v>
      </c>
      <c r="Q22" s="2">
        <f t="shared" si="0"/>
        <v>44.543400000000005</v>
      </c>
    </row>
    <row r="23" spans="15:17" x14ac:dyDescent="0.25">
      <c r="O23" s="2">
        <f t="shared" si="1"/>
        <v>43.67</v>
      </c>
      <c r="P23" s="2">
        <v>1.01</v>
      </c>
      <c r="Q23" s="2">
        <f t="shared" si="0"/>
        <v>44.106700000000004</v>
      </c>
    </row>
    <row r="24" spans="15:17" x14ac:dyDescent="0.25">
      <c r="O24" s="2">
        <f t="shared" si="1"/>
        <v>43.67</v>
      </c>
      <c r="P24" s="2">
        <v>1</v>
      </c>
      <c r="Q24" s="2">
        <f t="shared" si="0"/>
        <v>43.67</v>
      </c>
    </row>
    <row r="25" spans="15:17" x14ac:dyDescent="0.25">
      <c r="O25" s="2">
        <f t="shared" si="1"/>
        <v>43.67</v>
      </c>
      <c r="P25" s="2">
        <v>0.99</v>
      </c>
      <c r="Q25" s="2">
        <f t="shared" si="0"/>
        <v>43.2333</v>
      </c>
    </row>
    <row r="26" spans="15:17" x14ac:dyDescent="0.25">
      <c r="O26" s="2">
        <f t="shared" si="1"/>
        <v>43.67</v>
      </c>
      <c r="P26" s="2">
        <v>0.98</v>
      </c>
      <c r="Q26" s="2">
        <f t="shared" si="0"/>
        <v>42.796599999999998</v>
      </c>
    </row>
    <row r="27" spans="15:17" x14ac:dyDescent="0.25">
      <c r="O27" s="2">
        <f t="shared" si="1"/>
        <v>43.67</v>
      </c>
      <c r="P27" s="2">
        <v>0.97</v>
      </c>
      <c r="Q27" s="2">
        <f t="shared" si="0"/>
        <v>42.359900000000003</v>
      </c>
    </row>
    <row r="28" spans="15:17" x14ac:dyDescent="0.25">
      <c r="O28" s="2">
        <f t="shared" si="1"/>
        <v>43.67</v>
      </c>
      <c r="P28" s="2">
        <v>0.96</v>
      </c>
      <c r="Q28" s="2">
        <f t="shared" si="0"/>
        <v>41.923200000000001</v>
      </c>
    </row>
    <row r="29" spans="15:17" x14ac:dyDescent="0.25">
      <c r="O29" s="2">
        <f t="shared" si="1"/>
        <v>43.67</v>
      </c>
      <c r="P29" s="2">
        <v>0.95</v>
      </c>
      <c r="Q29" s="2">
        <f t="shared" si="0"/>
        <v>41.486499999999999</v>
      </c>
    </row>
    <row r="30" spans="15:17" x14ac:dyDescent="0.25">
      <c r="O30" s="2">
        <f t="shared" si="1"/>
        <v>43.67</v>
      </c>
      <c r="P30" s="2">
        <v>0.9</v>
      </c>
      <c r="Q30" s="2">
        <f t="shared" si="0"/>
        <v>39.303000000000004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58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58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7">
        <v>30.99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1239.5999999999999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3.999999999996362E-2</v>
      </c>
      <c r="R7" s="236" t="s">
        <v>250</v>
      </c>
    </row>
    <row r="21" spans="15:17" ht="20.25" thickBot="1" x14ac:dyDescent="0.35">
      <c r="O21" s="257" t="s">
        <v>83</v>
      </c>
      <c r="P21" s="257"/>
    </row>
    <row r="22" spans="15:17" ht="15.75" thickTop="1" x14ac:dyDescent="0.25">
      <c r="O22" s="138">
        <v>1.1000000000000001</v>
      </c>
      <c r="P22" s="138">
        <f>O22*$Q$4</f>
        <v>34.088999999999999</v>
      </c>
      <c r="Q22" s="2"/>
    </row>
    <row r="23" spans="15:17" x14ac:dyDescent="0.25">
      <c r="O23" s="138">
        <v>1.0900000000000001</v>
      </c>
      <c r="P23" s="138">
        <f t="shared" ref="P23:P42" si="0">O23*$Q$4</f>
        <v>33.7791</v>
      </c>
      <c r="Q23" s="2"/>
    </row>
    <row r="24" spans="15:17" x14ac:dyDescent="0.25">
      <c r="O24" s="138">
        <v>1.08</v>
      </c>
      <c r="P24" s="138">
        <f t="shared" si="0"/>
        <v>33.469200000000001</v>
      </c>
      <c r="Q24" s="2"/>
    </row>
    <row r="25" spans="15:17" x14ac:dyDescent="0.25">
      <c r="O25" s="138">
        <v>1.07</v>
      </c>
      <c r="P25" s="138">
        <f t="shared" si="0"/>
        <v>33.159300000000002</v>
      </c>
      <c r="Q25" s="2"/>
    </row>
    <row r="26" spans="15:17" x14ac:dyDescent="0.25">
      <c r="O26" s="138">
        <v>1.06</v>
      </c>
      <c r="P26" s="138">
        <f t="shared" si="0"/>
        <v>32.849400000000003</v>
      </c>
      <c r="Q26" s="2"/>
    </row>
    <row r="27" spans="15:17" x14ac:dyDescent="0.25">
      <c r="O27" s="138">
        <v>1.05</v>
      </c>
      <c r="P27" s="138">
        <f t="shared" si="0"/>
        <v>32.539499999999997</v>
      </c>
      <c r="Q27" s="2"/>
    </row>
    <row r="28" spans="15:17" x14ac:dyDescent="0.25">
      <c r="O28" s="138">
        <v>1.04</v>
      </c>
      <c r="P28" s="138">
        <f t="shared" si="0"/>
        <v>32.229599999999998</v>
      </c>
      <c r="Q28" s="2"/>
    </row>
    <row r="29" spans="15:17" x14ac:dyDescent="0.25">
      <c r="O29" s="138">
        <v>1.03</v>
      </c>
      <c r="P29" s="138">
        <f t="shared" si="0"/>
        <v>31.919699999999999</v>
      </c>
      <c r="Q29" s="2"/>
    </row>
    <row r="30" spans="15:17" x14ac:dyDescent="0.25">
      <c r="O30" s="138">
        <v>1.02</v>
      </c>
      <c r="P30" s="138">
        <f t="shared" si="0"/>
        <v>31.6098</v>
      </c>
      <c r="Q30" s="2"/>
    </row>
    <row r="31" spans="15:17" x14ac:dyDescent="0.25">
      <c r="O31" s="138">
        <v>1.01</v>
      </c>
      <c r="P31" s="138">
        <f t="shared" si="0"/>
        <v>31.299899999999997</v>
      </c>
      <c r="Q31" s="2"/>
    </row>
    <row r="32" spans="15:17" x14ac:dyDescent="0.25">
      <c r="O32" s="138">
        <v>1</v>
      </c>
      <c r="P32" s="138">
        <f t="shared" si="0"/>
        <v>30.99</v>
      </c>
      <c r="Q32" s="2"/>
    </row>
    <row r="33" spans="4:17" x14ac:dyDescent="0.25">
      <c r="O33" s="138">
        <v>0.99</v>
      </c>
      <c r="P33" s="138">
        <f t="shared" si="0"/>
        <v>30.680099999999999</v>
      </c>
      <c r="Q33" s="2"/>
    </row>
    <row r="34" spans="4:17" x14ac:dyDescent="0.25">
      <c r="O34" s="138">
        <v>0.98</v>
      </c>
      <c r="P34" s="138">
        <f t="shared" si="0"/>
        <v>30.370199999999997</v>
      </c>
      <c r="Q34" s="2"/>
    </row>
    <row r="35" spans="4:17" x14ac:dyDescent="0.25">
      <c r="O35" s="138">
        <v>0.97</v>
      </c>
      <c r="P35" s="138">
        <f t="shared" si="0"/>
        <v>30.060299999999998</v>
      </c>
    </row>
    <row r="36" spans="4:17" x14ac:dyDescent="0.25">
      <c r="O36" s="138">
        <v>0.96</v>
      </c>
      <c r="P36" s="138">
        <f t="shared" si="0"/>
        <v>29.750399999999999</v>
      </c>
    </row>
    <row r="37" spans="4:17" x14ac:dyDescent="0.25">
      <c r="O37" s="138">
        <v>0.95</v>
      </c>
      <c r="P37" s="138">
        <f t="shared" si="0"/>
        <v>29.440499999999997</v>
      </c>
    </row>
    <row r="38" spans="4:17" x14ac:dyDescent="0.25">
      <c r="O38" s="138">
        <v>0.94</v>
      </c>
      <c r="P38" s="138">
        <f t="shared" si="0"/>
        <v>29.130599999999998</v>
      </c>
    </row>
    <row r="39" spans="4:17" x14ac:dyDescent="0.25">
      <c r="O39" s="138">
        <v>0.93</v>
      </c>
      <c r="P39" s="138">
        <f t="shared" si="0"/>
        <v>28.820699999999999</v>
      </c>
    </row>
    <row r="40" spans="4:17" x14ac:dyDescent="0.25">
      <c r="D40"/>
      <c r="E40"/>
      <c r="O40" s="138">
        <v>0.92</v>
      </c>
      <c r="P40" s="138">
        <f t="shared" si="0"/>
        <v>28.5108</v>
      </c>
    </row>
    <row r="41" spans="4:17" x14ac:dyDescent="0.25">
      <c r="O41" s="138">
        <v>0.91</v>
      </c>
      <c r="P41" s="138">
        <f t="shared" si="0"/>
        <v>28.200900000000001</v>
      </c>
    </row>
    <row r="42" spans="4:17" x14ac:dyDescent="0.25">
      <c r="O42" s="138">
        <v>0.9</v>
      </c>
      <c r="P42" s="138">
        <f t="shared" si="0"/>
        <v>27.890999999999998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5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7">
        <v>69.19</v>
      </c>
    </row>
    <row r="5" spans="1:22" x14ac:dyDescent="0.25">
      <c r="O5" s="17" t="s">
        <v>67</v>
      </c>
      <c r="Q5" s="3">
        <f>Q4*Q2</f>
        <v>345.95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35.69</v>
      </c>
      <c r="R7" s="236" t="s">
        <v>250</v>
      </c>
    </row>
    <row r="16" spans="1:22" x14ac:dyDescent="0.25">
      <c r="P16" t="s">
        <v>83</v>
      </c>
    </row>
    <row r="17" spans="15:17" x14ac:dyDescent="0.25">
      <c r="O17" s="2">
        <f>$Q$4</f>
        <v>69.19</v>
      </c>
      <c r="P17">
        <v>1.1000000000000001</v>
      </c>
      <c r="Q17" s="2">
        <f t="shared" ref="Q17:Q29" si="0">P17*O17</f>
        <v>76.109000000000009</v>
      </c>
    </row>
    <row r="18" spans="15:17" x14ac:dyDescent="0.25">
      <c r="O18" s="2">
        <f>$Q$4</f>
        <v>69.19</v>
      </c>
      <c r="P18">
        <v>1.05</v>
      </c>
      <c r="Q18" s="2">
        <f t="shared" si="0"/>
        <v>72.649500000000003</v>
      </c>
    </row>
    <row r="19" spans="15:17" x14ac:dyDescent="0.25">
      <c r="O19" s="2">
        <f t="shared" ref="O19:O29" si="1">$Q$4</f>
        <v>69.19</v>
      </c>
      <c r="P19">
        <v>1.04</v>
      </c>
      <c r="Q19" s="2">
        <f t="shared" si="0"/>
        <v>71.957599999999999</v>
      </c>
    </row>
    <row r="20" spans="15:17" x14ac:dyDescent="0.25">
      <c r="O20" s="2">
        <f t="shared" si="1"/>
        <v>69.19</v>
      </c>
      <c r="P20" s="2">
        <v>1.03</v>
      </c>
      <c r="Q20" s="2">
        <f t="shared" si="0"/>
        <v>71.265699999999995</v>
      </c>
    </row>
    <row r="21" spans="15:17" x14ac:dyDescent="0.25">
      <c r="O21" s="2">
        <f t="shared" si="1"/>
        <v>69.19</v>
      </c>
      <c r="P21" s="2">
        <v>1.02</v>
      </c>
      <c r="Q21" s="2">
        <f t="shared" si="0"/>
        <v>70.573800000000006</v>
      </c>
    </row>
    <row r="22" spans="15:17" x14ac:dyDescent="0.25">
      <c r="O22" s="2">
        <f t="shared" si="1"/>
        <v>69.19</v>
      </c>
      <c r="P22" s="2">
        <v>1.01</v>
      </c>
      <c r="Q22" s="2">
        <f t="shared" si="0"/>
        <v>69.881900000000002</v>
      </c>
    </row>
    <row r="23" spans="15:17" x14ac:dyDescent="0.25">
      <c r="O23" s="2">
        <f t="shared" si="1"/>
        <v>69.19</v>
      </c>
      <c r="P23" s="2">
        <v>1</v>
      </c>
      <c r="Q23" s="2">
        <f t="shared" si="0"/>
        <v>69.19</v>
      </c>
    </row>
    <row r="24" spans="15:17" x14ac:dyDescent="0.25">
      <c r="O24" s="2">
        <f t="shared" si="1"/>
        <v>69.19</v>
      </c>
      <c r="P24" s="2">
        <v>0.99</v>
      </c>
      <c r="Q24" s="2">
        <f t="shared" si="0"/>
        <v>68.498099999999994</v>
      </c>
    </row>
    <row r="25" spans="15:17" x14ac:dyDescent="0.25">
      <c r="O25" s="2">
        <f t="shared" si="1"/>
        <v>69.19</v>
      </c>
      <c r="P25" s="2">
        <v>0.98</v>
      </c>
      <c r="Q25" s="2">
        <f t="shared" si="0"/>
        <v>67.80619999999999</v>
      </c>
    </row>
    <row r="26" spans="15:17" x14ac:dyDescent="0.25">
      <c r="O26" s="2">
        <f t="shared" si="1"/>
        <v>69.19</v>
      </c>
      <c r="P26" s="2">
        <v>0.97</v>
      </c>
      <c r="Q26" s="2">
        <f t="shared" si="0"/>
        <v>67.1143</v>
      </c>
    </row>
    <row r="27" spans="15:17" x14ac:dyDescent="0.25">
      <c r="O27" s="2">
        <f t="shared" si="1"/>
        <v>69.19</v>
      </c>
      <c r="P27" s="2">
        <v>0.96</v>
      </c>
      <c r="Q27" s="2">
        <f t="shared" si="0"/>
        <v>66.422399999999996</v>
      </c>
    </row>
    <row r="28" spans="15:17" x14ac:dyDescent="0.25">
      <c r="O28" s="2">
        <f t="shared" si="1"/>
        <v>69.19</v>
      </c>
      <c r="P28" s="2">
        <v>0.95</v>
      </c>
      <c r="Q28" s="2">
        <f t="shared" si="0"/>
        <v>65.730499999999992</v>
      </c>
    </row>
    <row r="29" spans="15:17" x14ac:dyDescent="0.25">
      <c r="O29" s="2">
        <f t="shared" si="1"/>
        <v>69.19</v>
      </c>
      <c r="P29" s="2">
        <v>0.9</v>
      </c>
      <c r="Q29" s="2">
        <f t="shared" si="0"/>
        <v>62.271000000000001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125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>
        <v>37.799999999999997</v>
      </c>
      <c r="E2" s="2">
        <v>0</v>
      </c>
      <c r="F2">
        <f>C2*D2</f>
        <v>378</v>
      </c>
      <c r="L2" s="1">
        <v>42250</v>
      </c>
      <c r="M2">
        <v>20.8</v>
      </c>
      <c r="O2" s="17" t="s">
        <v>57</v>
      </c>
      <c r="Q2">
        <f>C8-H8</f>
        <v>80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>
        <v>35.5</v>
      </c>
      <c r="E3" s="2">
        <v>0</v>
      </c>
      <c r="F3">
        <f>C3*D3</f>
        <v>355</v>
      </c>
      <c r="O3" s="17" t="s">
        <v>58</v>
      </c>
      <c r="Q3" s="2">
        <f>(F8-K8-M8)/Q2</f>
        <v>33.327500000000001</v>
      </c>
    </row>
    <row r="4" spans="1:22" x14ac:dyDescent="0.25">
      <c r="B4" s="1">
        <v>42230</v>
      </c>
      <c r="C4">
        <v>20</v>
      </c>
      <c r="D4">
        <v>32.9</v>
      </c>
      <c r="E4" s="2">
        <v>0</v>
      </c>
      <c r="F4">
        <f>C4*D4</f>
        <v>658</v>
      </c>
      <c r="O4" s="17" t="s">
        <v>66</v>
      </c>
      <c r="Q4" s="87">
        <v>29.75</v>
      </c>
    </row>
    <row r="5" spans="1:22" x14ac:dyDescent="0.25">
      <c r="B5" s="1">
        <v>42240</v>
      </c>
      <c r="C5">
        <v>40</v>
      </c>
      <c r="D5">
        <v>32.4</v>
      </c>
      <c r="E5" s="2">
        <v>0</v>
      </c>
      <c r="F5">
        <f>C5*D5</f>
        <v>1296</v>
      </c>
      <c r="O5" s="17" t="s">
        <v>67</v>
      </c>
      <c r="Q5" s="3">
        <f>Q4*Q2</f>
        <v>2380</v>
      </c>
    </row>
    <row r="6" spans="1:22" x14ac:dyDescent="0.25">
      <c r="O6" s="17" t="s">
        <v>64</v>
      </c>
      <c r="Q6" s="2">
        <f>Q3*Q2</f>
        <v>2666.2</v>
      </c>
    </row>
    <row r="7" spans="1:22" ht="15.75" x14ac:dyDescent="0.25">
      <c r="O7" s="17" t="s">
        <v>65</v>
      </c>
      <c r="Q7" s="2">
        <f>Q5-Q6</f>
        <v>-286.19999999999982</v>
      </c>
      <c r="R7" s="236" t="s">
        <v>250</v>
      </c>
    </row>
    <row r="8" spans="1:22" x14ac:dyDescent="0.25">
      <c r="A8" s="49" t="s">
        <v>87</v>
      </c>
      <c r="B8" s="20"/>
      <c r="C8" s="20">
        <f>SUM(C2:C7)</f>
        <v>80</v>
      </c>
      <c r="D8" s="20"/>
      <c r="E8" s="25"/>
      <c r="F8" s="20">
        <f>SUM(F2:F7)</f>
        <v>2687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0">
        <f>SUM(M2:M4)</f>
        <v>20.8</v>
      </c>
    </row>
    <row r="20" spans="15:17" x14ac:dyDescent="0.25">
      <c r="P20" t="s">
        <v>83</v>
      </c>
    </row>
    <row r="21" spans="15:17" x14ac:dyDescent="0.25">
      <c r="O21" s="2">
        <f>$Q$4</f>
        <v>29.75</v>
      </c>
      <c r="P21">
        <v>1.1000000000000001</v>
      </c>
      <c r="Q21" s="2">
        <f t="shared" ref="Q21:Q33" si="0">P21*O21</f>
        <v>32.725000000000001</v>
      </c>
    </row>
    <row r="22" spans="15:17" x14ac:dyDescent="0.25">
      <c r="O22" s="2">
        <f>$Q$4</f>
        <v>29.75</v>
      </c>
      <c r="P22">
        <v>1.05</v>
      </c>
      <c r="Q22" s="2">
        <f t="shared" si="0"/>
        <v>31.237500000000001</v>
      </c>
    </row>
    <row r="23" spans="15:17" x14ac:dyDescent="0.25">
      <c r="O23" s="2">
        <f t="shared" ref="O23:O33" si="1">$Q$4</f>
        <v>29.75</v>
      </c>
      <c r="P23">
        <v>1.04</v>
      </c>
      <c r="Q23" s="2">
        <f t="shared" si="0"/>
        <v>30.94</v>
      </c>
    </row>
    <row r="24" spans="15:17" x14ac:dyDescent="0.25">
      <c r="O24" s="2">
        <f t="shared" si="1"/>
        <v>29.75</v>
      </c>
      <c r="P24" s="2">
        <v>1.03</v>
      </c>
      <c r="Q24" s="2">
        <f t="shared" si="0"/>
        <v>30.642500000000002</v>
      </c>
    </row>
    <row r="25" spans="15:17" x14ac:dyDescent="0.25">
      <c r="O25" s="2">
        <f t="shared" si="1"/>
        <v>29.75</v>
      </c>
      <c r="P25" s="2">
        <v>1.02</v>
      </c>
      <c r="Q25" s="2">
        <f t="shared" si="0"/>
        <v>30.344999999999999</v>
      </c>
    </row>
    <row r="26" spans="15:17" x14ac:dyDescent="0.25">
      <c r="O26" s="2">
        <f t="shared" si="1"/>
        <v>29.75</v>
      </c>
      <c r="P26" s="2">
        <v>1.01</v>
      </c>
      <c r="Q26" s="2">
        <f t="shared" si="0"/>
        <v>30.047499999999999</v>
      </c>
    </row>
    <row r="27" spans="15:17" x14ac:dyDescent="0.25">
      <c r="O27" s="2">
        <f t="shared" si="1"/>
        <v>29.75</v>
      </c>
      <c r="P27" s="2">
        <v>1</v>
      </c>
      <c r="Q27" s="2">
        <f t="shared" si="0"/>
        <v>29.75</v>
      </c>
    </row>
    <row r="28" spans="15:17" x14ac:dyDescent="0.25">
      <c r="O28" s="2">
        <f t="shared" si="1"/>
        <v>29.75</v>
      </c>
      <c r="P28" s="2">
        <v>0.99</v>
      </c>
      <c r="Q28" s="2">
        <f t="shared" si="0"/>
        <v>29.452500000000001</v>
      </c>
    </row>
    <row r="29" spans="15:17" x14ac:dyDescent="0.25">
      <c r="O29" s="2">
        <f t="shared" si="1"/>
        <v>29.75</v>
      </c>
      <c r="P29" s="2">
        <v>0.98</v>
      </c>
      <c r="Q29" s="2">
        <f t="shared" si="0"/>
        <v>29.155000000000001</v>
      </c>
    </row>
    <row r="30" spans="15:17" x14ac:dyDescent="0.25">
      <c r="O30" s="2">
        <f t="shared" si="1"/>
        <v>29.75</v>
      </c>
      <c r="P30" s="2">
        <v>0.97</v>
      </c>
      <c r="Q30" s="2">
        <f t="shared" si="0"/>
        <v>28.857499999999998</v>
      </c>
    </row>
    <row r="31" spans="15:17" x14ac:dyDescent="0.25">
      <c r="O31" s="2">
        <f t="shared" si="1"/>
        <v>29.75</v>
      </c>
      <c r="P31" s="2">
        <v>0.96</v>
      </c>
      <c r="Q31" s="2">
        <f t="shared" si="0"/>
        <v>28.56</v>
      </c>
    </row>
    <row r="32" spans="15:17" x14ac:dyDescent="0.25">
      <c r="O32" s="2">
        <f t="shared" si="1"/>
        <v>29.75</v>
      </c>
      <c r="P32" s="2">
        <v>0.95</v>
      </c>
      <c r="Q32" s="2">
        <f t="shared" si="0"/>
        <v>28.262499999999999</v>
      </c>
    </row>
    <row r="33" spans="15:17" x14ac:dyDescent="0.25">
      <c r="O33" s="2">
        <f t="shared" si="1"/>
        <v>29.75</v>
      </c>
      <c r="P33" s="2">
        <v>0.9</v>
      </c>
      <c r="Q33" s="2">
        <f t="shared" si="0"/>
        <v>26.775000000000002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96.073999999999984</v>
      </c>
    </row>
    <row r="4" spans="1:21" x14ac:dyDescent="0.25">
      <c r="B4" s="1"/>
      <c r="O4" s="17" t="s">
        <v>66</v>
      </c>
      <c r="Q4" s="87">
        <v>92.68</v>
      </c>
    </row>
    <row r="5" spans="1:21" x14ac:dyDescent="0.25">
      <c r="O5" s="17" t="s">
        <v>67</v>
      </c>
      <c r="Q5" s="3">
        <f>Q4*Q2</f>
        <v>463.40000000000003</v>
      </c>
    </row>
    <row r="6" spans="1:21" x14ac:dyDescent="0.25">
      <c r="O6" s="17" t="s">
        <v>64</v>
      </c>
      <c r="Q6" s="2">
        <f>Q3*Q2</f>
        <v>480.36999999999989</v>
      </c>
    </row>
    <row r="7" spans="1:21" ht="15.75" x14ac:dyDescent="0.25">
      <c r="O7" s="17" t="s">
        <v>65</v>
      </c>
      <c r="Q7" s="2">
        <f>Q5-Q6</f>
        <v>-16.969999999999857</v>
      </c>
      <c r="R7" s="236" t="s">
        <v>250</v>
      </c>
    </row>
    <row r="8" spans="1:21" x14ac:dyDescent="0.25">
      <c r="A8" s="49" t="s">
        <v>87</v>
      </c>
      <c r="B8" s="20"/>
      <c r="C8" s="20">
        <f>SUM(C2:C7)</f>
        <v>15</v>
      </c>
      <c r="D8" s="25"/>
      <c r="E8" s="25"/>
      <c r="F8" s="25">
        <f>SUM(F2:F7)</f>
        <v>1485.55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92.68</v>
      </c>
      <c r="P20">
        <v>1.1000000000000001</v>
      </c>
      <c r="Q20" s="2">
        <f t="shared" ref="Q20:Q32" si="0">P20*O20</f>
        <v>101.94800000000002</v>
      </c>
    </row>
    <row r="21" spans="9:17" x14ac:dyDescent="0.25">
      <c r="O21" s="2">
        <f>$Q$4</f>
        <v>92.68</v>
      </c>
      <c r="P21">
        <v>1.05</v>
      </c>
      <c r="Q21" s="2">
        <f t="shared" si="0"/>
        <v>97.314000000000007</v>
      </c>
    </row>
    <row r="22" spans="9:17" x14ac:dyDescent="0.25">
      <c r="O22" s="2">
        <f t="shared" ref="O22:O32" si="1">$Q$4</f>
        <v>92.68</v>
      </c>
      <c r="P22">
        <v>1.04</v>
      </c>
      <c r="Q22" s="2">
        <f t="shared" si="0"/>
        <v>96.387200000000007</v>
      </c>
    </row>
    <row r="23" spans="9:17" x14ac:dyDescent="0.25">
      <c r="O23" s="2">
        <f t="shared" si="1"/>
        <v>92.68</v>
      </c>
      <c r="P23" s="2">
        <v>1.03</v>
      </c>
      <c r="Q23" s="2">
        <f t="shared" si="0"/>
        <v>95.460400000000007</v>
      </c>
    </row>
    <row r="24" spans="9:17" x14ac:dyDescent="0.25">
      <c r="O24" s="2">
        <f t="shared" si="1"/>
        <v>92.68</v>
      </c>
      <c r="P24" s="2">
        <v>1.02</v>
      </c>
      <c r="Q24" s="2">
        <f t="shared" si="0"/>
        <v>94.533600000000007</v>
      </c>
    </row>
    <row r="25" spans="9:17" x14ac:dyDescent="0.25">
      <c r="O25" s="2">
        <f t="shared" si="1"/>
        <v>92.68</v>
      </c>
      <c r="P25" s="2">
        <v>1.01</v>
      </c>
      <c r="Q25" s="2">
        <f t="shared" si="0"/>
        <v>93.606800000000007</v>
      </c>
    </row>
    <row r="26" spans="9:17" x14ac:dyDescent="0.25">
      <c r="O26" s="2">
        <f t="shared" si="1"/>
        <v>92.68</v>
      </c>
      <c r="P26" s="2">
        <v>1</v>
      </c>
      <c r="Q26" s="2">
        <f t="shared" si="0"/>
        <v>92.68</v>
      </c>
    </row>
    <row r="27" spans="9:17" x14ac:dyDescent="0.25">
      <c r="O27" s="2">
        <f t="shared" si="1"/>
        <v>92.68</v>
      </c>
      <c r="P27" s="2">
        <v>0.99</v>
      </c>
      <c r="Q27" s="2">
        <f t="shared" si="0"/>
        <v>91.753200000000007</v>
      </c>
    </row>
    <row r="28" spans="9:17" x14ac:dyDescent="0.25">
      <c r="O28" s="2">
        <f t="shared" si="1"/>
        <v>92.68</v>
      </c>
      <c r="P28" s="2">
        <v>0.98</v>
      </c>
      <c r="Q28" s="2">
        <f t="shared" si="0"/>
        <v>90.826400000000007</v>
      </c>
    </row>
    <row r="29" spans="9:17" x14ac:dyDescent="0.25">
      <c r="O29" s="2">
        <f t="shared" si="1"/>
        <v>92.68</v>
      </c>
      <c r="P29" s="2">
        <v>0.97</v>
      </c>
      <c r="Q29" s="2">
        <f t="shared" si="0"/>
        <v>89.899600000000007</v>
      </c>
    </row>
    <row r="30" spans="9:17" x14ac:dyDescent="0.25">
      <c r="O30" s="2">
        <f t="shared" si="1"/>
        <v>92.68</v>
      </c>
      <c r="P30" s="2">
        <v>0.96</v>
      </c>
      <c r="Q30" s="2">
        <f t="shared" si="0"/>
        <v>88.972800000000007</v>
      </c>
    </row>
    <row r="31" spans="9:17" x14ac:dyDescent="0.25">
      <c r="O31" s="2">
        <f t="shared" si="1"/>
        <v>92.68</v>
      </c>
      <c r="P31" s="2">
        <v>0.95</v>
      </c>
      <c r="Q31" s="2">
        <f t="shared" si="0"/>
        <v>88.046000000000006</v>
      </c>
    </row>
    <row r="32" spans="9:17" x14ac:dyDescent="0.25">
      <c r="O32" s="2">
        <f t="shared" si="1"/>
        <v>92.68</v>
      </c>
      <c r="P32" s="2">
        <v>0.9</v>
      </c>
      <c r="Q32" s="2">
        <f t="shared" si="0"/>
        <v>83.412000000000006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F6/C6</f>
        <v>119.52666666666667</v>
      </c>
    </row>
    <row r="4" spans="1:22" x14ac:dyDescent="0.25">
      <c r="O4" s="17" t="s">
        <v>66</v>
      </c>
      <c r="Q4" s="87">
        <v>120.03</v>
      </c>
    </row>
    <row r="5" spans="1:22" x14ac:dyDescent="0.25">
      <c r="O5" s="17" t="s">
        <v>67</v>
      </c>
      <c r="Q5" s="3">
        <f>Q4*Q2</f>
        <v>1800.45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4"/>
      <c r="O6" s="17" t="s">
        <v>64</v>
      </c>
      <c r="Q6" s="2">
        <f>Q3*Q2</f>
        <v>1792.9</v>
      </c>
    </row>
    <row r="7" spans="1:22" ht="15.75" x14ac:dyDescent="0.25">
      <c r="O7" s="17" t="s">
        <v>65</v>
      </c>
      <c r="Q7" s="2">
        <f>Q5-Q6</f>
        <v>7.5499999999999545</v>
      </c>
      <c r="R7" s="236" t="s">
        <v>250</v>
      </c>
    </row>
    <row r="19" spans="15:17" x14ac:dyDescent="0.25">
      <c r="P19" t="s">
        <v>83</v>
      </c>
    </row>
    <row r="20" spans="15:17" x14ac:dyDescent="0.25">
      <c r="O20" s="2">
        <f>$Q$4</f>
        <v>120.03</v>
      </c>
      <c r="P20">
        <v>1.1000000000000001</v>
      </c>
      <c r="Q20" s="2">
        <f t="shared" ref="Q20:Q32" si="0">P20*O20</f>
        <v>132.03300000000002</v>
      </c>
    </row>
    <row r="21" spans="15:17" x14ac:dyDescent="0.25">
      <c r="O21" s="2">
        <f>$Q$4</f>
        <v>120.03</v>
      </c>
      <c r="P21">
        <v>1.05</v>
      </c>
      <c r="Q21" s="2">
        <f t="shared" si="0"/>
        <v>126.03150000000001</v>
      </c>
    </row>
    <row r="22" spans="15:17" x14ac:dyDescent="0.25">
      <c r="O22" s="2">
        <f t="shared" ref="O22:O32" si="1">$Q$4</f>
        <v>120.03</v>
      </c>
      <c r="P22">
        <v>1.04</v>
      </c>
      <c r="Q22" s="2">
        <f t="shared" si="0"/>
        <v>124.83120000000001</v>
      </c>
    </row>
    <row r="23" spans="15:17" x14ac:dyDescent="0.25">
      <c r="O23" s="2">
        <f t="shared" si="1"/>
        <v>120.03</v>
      </c>
      <c r="P23" s="2">
        <v>1.03</v>
      </c>
      <c r="Q23" s="2">
        <f t="shared" si="0"/>
        <v>123.63090000000001</v>
      </c>
    </row>
    <row r="24" spans="15:17" x14ac:dyDescent="0.25">
      <c r="O24" s="2">
        <f t="shared" si="1"/>
        <v>120.03</v>
      </c>
      <c r="P24" s="2">
        <v>1.02</v>
      </c>
      <c r="Q24" s="2">
        <f t="shared" si="0"/>
        <v>122.4306</v>
      </c>
    </row>
    <row r="25" spans="15:17" x14ac:dyDescent="0.25">
      <c r="O25" s="2">
        <f t="shared" si="1"/>
        <v>120.03</v>
      </c>
      <c r="P25" s="2">
        <v>1.01</v>
      </c>
      <c r="Q25" s="2">
        <f t="shared" si="0"/>
        <v>121.2303</v>
      </c>
    </row>
    <row r="26" spans="15:17" x14ac:dyDescent="0.25">
      <c r="O26" s="2">
        <f t="shared" si="1"/>
        <v>120.03</v>
      </c>
      <c r="P26" s="2">
        <v>1</v>
      </c>
      <c r="Q26" s="2">
        <f t="shared" si="0"/>
        <v>120.03</v>
      </c>
    </row>
    <row r="27" spans="15:17" x14ac:dyDescent="0.25">
      <c r="O27" s="2">
        <f t="shared" si="1"/>
        <v>120.03</v>
      </c>
      <c r="P27" s="2">
        <v>0.99</v>
      </c>
      <c r="Q27" s="2">
        <f t="shared" si="0"/>
        <v>118.8297</v>
      </c>
    </row>
    <row r="28" spans="15:17" x14ac:dyDescent="0.25">
      <c r="O28" s="2">
        <f t="shared" si="1"/>
        <v>120.03</v>
      </c>
      <c r="P28" s="2">
        <v>0.98</v>
      </c>
      <c r="Q28" s="2">
        <f t="shared" si="0"/>
        <v>117.6294</v>
      </c>
    </row>
    <row r="29" spans="15:17" x14ac:dyDescent="0.25">
      <c r="O29" s="2">
        <f t="shared" si="1"/>
        <v>120.03</v>
      </c>
      <c r="P29" s="2">
        <v>0.97</v>
      </c>
      <c r="Q29" s="2">
        <f t="shared" si="0"/>
        <v>116.42909999999999</v>
      </c>
    </row>
    <row r="30" spans="15:17" x14ac:dyDescent="0.25">
      <c r="O30" s="2">
        <f t="shared" si="1"/>
        <v>120.03</v>
      </c>
      <c r="P30" s="2">
        <v>0.96</v>
      </c>
      <c r="Q30" s="2">
        <f t="shared" si="0"/>
        <v>115.22879999999999</v>
      </c>
    </row>
    <row r="31" spans="15:17" x14ac:dyDescent="0.25">
      <c r="O31" s="2">
        <f t="shared" si="1"/>
        <v>120.03</v>
      </c>
      <c r="P31" s="2">
        <v>0.95</v>
      </c>
      <c r="Q31" s="2">
        <f t="shared" si="0"/>
        <v>114.02849999999999</v>
      </c>
    </row>
    <row r="32" spans="15:17" x14ac:dyDescent="0.25">
      <c r="O32" s="2">
        <f t="shared" si="1"/>
        <v>120.03</v>
      </c>
      <c r="P32" s="2">
        <v>0.9</v>
      </c>
      <c r="Q32" s="2">
        <f t="shared" si="0"/>
        <v>108.027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7">
        <v>42257</v>
      </c>
      <c r="H2" s="133">
        <v>5</v>
      </c>
      <c r="I2" s="133">
        <v>303.60000000000002</v>
      </c>
      <c r="J2" s="133">
        <v>0.03</v>
      </c>
      <c r="K2" s="133">
        <f>H2*I2-J2</f>
        <v>1517.97</v>
      </c>
      <c r="L2" t="s">
        <v>86</v>
      </c>
      <c r="O2" s="17" t="s">
        <v>57</v>
      </c>
      <c r="Q2">
        <f>C5-H5</f>
        <v>5</v>
      </c>
    </row>
    <row r="3" spans="1:21" x14ac:dyDescent="0.25">
      <c r="A3" s="30" t="s">
        <v>75</v>
      </c>
      <c r="B3" s="117">
        <v>42247</v>
      </c>
      <c r="C3" s="132">
        <v>5</v>
      </c>
      <c r="D3" s="133">
        <v>298.7</v>
      </c>
      <c r="E3" s="133">
        <v>0</v>
      </c>
      <c r="F3" s="133">
        <f>C3*D3 + E3</f>
        <v>1493.5</v>
      </c>
      <c r="O3" s="17" t="s">
        <v>58</v>
      </c>
      <c r="Q3" s="2">
        <f>(F5-K5-M5)/Q2</f>
        <v>315.10599999999999</v>
      </c>
    </row>
    <row r="4" spans="1:21" x14ac:dyDescent="0.25">
      <c r="O4" s="17" t="s">
        <v>66</v>
      </c>
      <c r="Q4" s="87">
        <v>319.86</v>
      </c>
      <c r="T4" s="1">
        <v>42263</v>
      </c>
      <c r="U4" t="s">
        <v>199</v>
      </c>
    </row>
    <row r="5" spans="1:21" x14ac:dyDescent="0.25">
      <c r="A5" s="49" t="s">
        <v>87</v>
      </c>
      <c r="B5" s="20"/>
      <c r="C5" s="20">
        <f>SUM(C2:C4)</f>
        <v>10</v>
      </c>
      <c r="D5" s="25"/>
      <c r="E5" s="25"/>
      <c r="F5" s="25">
        <f>SUM(F2:F4)</f>
        <v>3093.5</v>
      </c>
      <c r="G5" s="20"/>
      <c r="H5" s="25">
        <f>SUM(H2:H4)</f>
        <v>5</v>
      </c>
      <c r="I5" s="25"/>
      <c r="J5" s="25"/>
      <c r="K5" s="25">
        <f>SUM(K2:K4)</f>
        <v>1517.97</v>
      </c>
      <c r="L5" s="20"/>
      <c r="M5" s="20"/>
      <c r="O5" s="17" t="s">
        <v>67</v>
      </c>
      <c r="Q5" s="3">
        <f>Q4*Q2</f>
        <v>1599.3000000000002</v>
      </c>
      <c r="T5" s="1">
        <v>42265</v>
      </c>
      <c r="U5" t="s">
        <v>198</v>
      </c>
    </row>
    <row r="6" spans="1:21" x14ac:dyDescent="0.25">
      <c r="O6" s="17" t="s">
        <v>64</v>
      </c>
      <c r="Q6" s="2">
        <f>Q3*Q2</f>
        <v>1575.53</v>
      </c>
    </row>
    <row r="7" spans="1:21" x14ac:dyDescent="0.25">
      <c r="O7" s="17" t="s">
        <v>65</v>
      </c>
      <c r="Q7" s="2">
        <f>Q5-Q6</f>
        <v>23.770000000000209</v>
      </c>
      <c r="R7" s="233" t="s">
        <v>250</v>
      </c>
    </row>
    <row r="9" spans="1:21" x14ac:dyDescent="0.25">
      <c r="T9" s="1">
        <v>42304</v>
      </c>
      <c r="U9" t="s">
        <v>134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57" t="s">
        <v>83</v>
      </c>
      <c r="P19" s="257"/>
    </row>
    <row r="20" spans="3:17" ht="15.75" thickTop="1" x14ac:dyDescent="0.25">
      <c r="O20" s="138">
        <v>1.1000000000000001</v>
      </c>
      <c r="P20" s="138">
        <f>O20*$Q$4</f>
        <v>351.84600000000006</v>
      </c>
      <c r="Q20" s="2"/>
    </row>
    <row r="21" spans="3:17" x14ac:dyDescent="0.25">
      <c r="O21" s="138">
        <v>1.0900000000000001</v>
      </c>
      <c r="P21" s="138">
        <f t="shared" ref="P21:P40" si="0">O21*$Q$4</f>
        <v>348.64740000000006</v>
      </c>
      <c r="Q21" s="2"/>
    </row>
    <row r="22" spans="3:17" x14ac:dyDescent="0.25">
      <c r="C22" s="2"/>
      <c r="F22"/>
      <c r="O22" s="138">
        <v>1.08</v>
      </c>
      <c r="P22" s="138">
        <f t="shared" si="0"/>
        <v>345.44880000000006</v>
      </c>
      <c r="Q22" s="2"/>
    </row>
    <row r="23" spans="3:17" x14ac:dyDescent="0.25">
      <c r="O23" s="138">
        <v>1.07</v>
      </c>
      <c r="P23" s="138">
        <f t="shared" si="0"/>
        <v>342.25020000000001</v>
      </c>
      <c r="Q23" s="2"/>
    </row>
    <row r="24" spans="3:17" x14ac:dyDescent="0.25">
      <c r="O24" s="138">
        <v>1.06</v>
      </c>
      <c r="P24" s="138">
        <f t="shared" si="0"/>
        <v>339.05160000000001</v>
      </c>
      <c r="Q24" s="2"/>
    </row>
    <row r="25" spans="3:17" x14ac:dyDescent="0.25">
      <c r="O25" s="138">
        <v>1.05</v>
      </c>
      <c r="P25" s="138">
        <f t="shared" si="0"/>
        <v>335.85300000000001</v>
      </c>
      <c r="Q25" s="2"/>
    </row>
    <row r="26" spans="3:17" x14ac:dyDescent="0.25">
      <c r="O26" s="138">
        <v>1.04</v>
      </c>
      <c r="P26" s="138">
        <f t="shared" si="0"/>
        <v>332.65440000000001</v>
      </c>
      <c r="Q26" s="2"/>
    </row>
    <row r="27" spans="3:17" x14ac:dyDescent="0.25">
      <c r="O27" s="138">
        <v>1.03</v>
      </c>
      <c r="P27" s="138">
        <f t="shared" si="0"/>
        <v>329.45580000000001</v>
      </c>
      <c r="Q27" s="2"/>
    </row>
    <row r="28" spans="3:17" x14ac:dyDescent="0.25">
      <c r="O28" s="138">
        <v>1.02</v>
      </c>
      <c r="P28" s="138">
        <f t="shared" si="0"/>
        <v>326.25720000000001</v>
      </c>
      <c r="Q28" s="2"/>
    </row>
    <row r="29" spans="3:17" x14ac:dyDescent="0.25">
      <c r="O29" s="138">
        <v>1.01</v>
      </c>
      <c r="P29" s="138">
        <f t="shared" si="0"/>
        <v>323.05860000000001</v>
      </c>
      <c r="Q29" s="2"/>
    </row>
    <row r="30" spans="3:17" x14ac:dyDescent="0.25">
      <c r="O30" s="138">
        <v>1</v>
      </c>
      <c r="P30" s="138">
        <f t="shared" si="0"/>
        <v>319.86</v>
      </c>
      <c r="Q30" s="2"/>
    </row>
    <row r="31" spans="3:17" x14ac:dyDescent="0.25">
      <c r="O31" s="138">
        <v>0.99</v>
      </c>
      <c r="P31" s="138">
        <f t="shared" si="0"/>
        <v>316.66140000000001</v>
      </c>
      <c r="Q31" s="2"/>
    </row>
    <row r="32" spans="3:17" x14ac:dyDescent="0.25">
      <c r="O32" s="138">
        <v>0.98</v>
      </c>
      <c r="P32" s="138">
        <f t="shared" si="0"/>
        <v>313.46280000000002</v>
      </c>
      <c r="Q32" s="2"/>
    </row>
    <row r="33" spans="15:16" x14ac:dyDescent="0.25">
      <c r="O33" s="138">
        <v>0.97</v>
      </c>
      <c r="P33" s="138">
        <f t="shared" si="0"/>
        <v>310.26420000000002</v>
      </c>
    </row>
    <row r="34" spans="15:16" x14ac:dyDescent="0.25">
      <c r="O34" s="138">
        <v>0.96</v>
      </c>
      <c r="P34" s="138">
        <f t="shared" si="0"/>
        <v>307.06560000000002</v>
      </c>
    </row>
    <row r="35" spans="15:16" x14ac:dyDescent="0.25">
      <c r="O35" s="138">
        <v>0.95</v>
      </c>
      <c r="P35" s="138">
        <f t="shared" si="0"/>
        <v>303.86700000000002</v>
      </c>
    </row>
    <row r="36" spans="15:16" x14ac:dyDescent="0.25">
      <c r="O36" s="138">
        <v>0.94</v>
      </c>
      <c r="P36" s="138">
        <f t="shared" si="0"/>
        <v>300.66840000000002</v>
      </c>
    </row>
    <row r="37" spans="15:16" x14ac:dyDescent="0.25">
      <c r="O37" s="138">
        <v>0.93</v>
      </c>
      <c r="P37" s="138">
        <f t="shared" si="0"/>
        <v>297.46980000000002</v>
      </c>
    </row>
    <row r="38" spans="15:16" x14ac:dyDescent="0.25">
      <c r="O38" s="138">
        <v>0.92</v>
      </c>
      <c r="P38" s="138">
        <f t="shared" si="0"/>
        <v>294.27120000000002</v>
      </c>
    </row>
    <row r="39" spans="15:16" x14ac:dyDescent="0.25">
      <c r="O39" s="138">
        <v>0.91</v>
      </c>
      <c r="P39" s="138">
        <f t="shared" si="0"/>
        <v>291.07260000000002</v>
      </c>
    </row>
    <row r="40" spans="15:16" x14ac:dyDescent="0.25">
      <c r="O40" s="138">
        <v>0.9</v>
      </c>
      <c r="P40" s="138">
        <f t="shared" si="0"/>
        <v>287.87400000000002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37</v>
      </c>
      <c r="M1" s="17" t="s">
        <v>38</v>
      </c>
      <c r="T1" s="17" t="s">
        <v>172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134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7">
        <v>10.75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860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-1511.25</v>
      </c>
      <c r="R7" s="233" t="s">
        <v>250</v>
      </c>
    </row>
    <row r="15" spans="1:21" x14ac:dyDescent="0.25">
      <c r="P15" t="s">
        <v>83</v>
      </c>
    </row>
    <row r="16" spans="1:21" x14ac:dyDescent="0.25">
      <c r="O16" s="2">
        <f>$Q$4</f>
        <v>10.75</v>
      </c>
      <c r="P16">
        <v>1.1000000000000001</v>
      </c>
      <c r="Q16" s="2">
        <f t="shared" ref="Q16:Q28" si="0">P16*O16</f>
        <v>11.825000000000001</v>
      </c>
    </row>
    <row r="17" spans="15:17" x14ac:dyDescent="0.25">
      <c r="O17" s="2">
        <f>$Q$4</f>
        <v>10.75</v>
      </c>
      <c r="P17">
        <v>1.05</v>
      </c>
      <c r="Q17" s="2">
        <f t="shared" si="0"/>
        <v>11.2875</v>
      </c>
    </row>
    <row r="18" spans="15:17" x14ac:dyDescent="0.25">
      <c r="O18" s="2">
        <f t="shared" ref="O18:O28" si="1">$Q$4</f>
        <v>10.75</v>
      </c>
      <c r="P18">
        <v>1.04</v>
      </c>
      <c r="Q18" s="2">
        <f t="shared" si="0"/>
        <v>11.18</v>
      </c>
    </row>
    <row r="19" spans="15:17" x14ac:dyDescent="0.25">
      <c r="O19" s="2">
        <f t="shared" si="1"/>
        <v>10.75</v>
      </c>
      <c r="P19" s="2">
        <v>1.03</v>
      </c>
      <c r="Q19" s="2">
        <f t="shared" si="0"/>
        <v>11.0725</v>
      </c>
    </row>
    <row r="20" spans="15:17" x14ac:dyDescent="0.25">
      <c r="O20" s="2">
        <f t="shared" si="1"/>
        <v>10.75</v>
      </c>
      <c r="P20" s="2">
        <v>1.02</v>
      </c>
      <c r="Q20" s="2">
        <f t="shared" si="0"/>
        <v>10.965</v>
      </c>
    </row>
    <row r="21" spans="15:17" x14ac:dyDescent="0.25">
      <c r="O21" s="2">
        <f t="shared" si="1"/>
        <v>10.75</v>
      </c>
      <c r="P21" s="2">
        <v>1.01</v>
      </c>
      <c r="Q21" s="2">
        <f t="shared" si="0"/>
        <v>10.8575</v>
      </c>
    </row>
    <row r="22" spans="15:17" x14ac:dyDescent="0.25">
      <c r="O22" s="2">
        <f t="shared" si="1"/>
        <v>10.75</v>
      </c>
      <c r="P22" s="2">
        <v>1</v>
      </c>
      <c r="Q22" s="2">
        <f t="shared" si="0"/>
        <v>10.75</v>
      </c>
    </row>
    <row r="23" spans="15:17" x14ac:dyDescent="0.25">
      <c r="O23" s="2">
        <f t="shared" si="1"/>
        <v>10.75</v>
      </c>
      <c r="P23" s="2">
        <v>0.99</v>
      </c>
      <c r="Q23" s="2">
        <f t="shared" si="0"/>
        <v>10.6425</v>
      </c>
    </row>
    <row r="24" spans="15:17" x14ac:dyDescent="0.25">
      <c r="O24" s="2">
        <f t="shared" si="1"/>
        <v>10.75</v>
      </c>
      <c r="P24" s="2">
        <v>0.98</v>
      </c>
      <c r="Q24" s="2">
        <f t="shared" si="0"/>
        <v>10.535</v>
      </c>
    </row>
    <row r="25" spans="15:17" x14ac:dyDescent="0.25">
      <c r="O25" s="2">
        <f t="shared" si="1"/>
        <v>10.75</v>
      </c>
      <c r="P25" s="2">
        <v>0.97</v>
      </c>
      <c r="Q25" s="2">
        <f t="shared" si="0"/>
        <v>10.4275</v>
      </c>
    </row>
    <row r="26" spans="15:17" x14ac:dyDescent="0.25">
      <c r="O26" s="2">
        <f t="shared" si="1"/>
        <v>10.75</v>
      </c>
      <c r="P26" s="2">
        <v>0.96</v>
      </c>
      <c r="Q26" s="2">
        <f t="shared" si="0"/>
        <v>10.32</v>
      </c>
    </row>
    <row r="27" spans="15:17" x14ac:dyDescent="0.25">
      <c r="O27" s="2">
        <f t="shared" si="1"/>
        <v>10.75</v>
      </c>
      <c r="P27" s="2">
        <v>0.95</v>
      </c>
      <c r="Q27" s="2">
        <f t="shared" si="0"/>
        <v>10.2125</v>
      </c>
    </row>
    <row r="28" spans="15:17" x14ac:dyDescent="0.25">
      <c r="O28" s="2">
        <f t="shared" si="1"/>
        <v>10.75</v>
      </c>
      <c r="P28" s="2">
        <v>0.9</v>
      </c>
      <c r="Q28" s="2">
        <f t="shared" si="0"/>
        <v>9.6750000000000007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118</v>
      </c>
      <c r="U1" s="50"/>
      <c r="W1" s="163" t="s">
        <v>156</v>
      </c>
      <c r="X1" s="163" t="s">
        <v>157</v>
      </c>
      <c r="Y1" s="163" t="s">
        <v>158</v>
      </c>
      <c r="Z1" s="163" t="s">
        <v>159</v>
      </c>
      <c r="AA1" s="163" t="s">
        <v>160</v>
      </c>
      <c r="AB1" s="163" t="s">
        <v>161</v>
      </c>
      <c r="AC1" s="163" t="s">
        <v>162</v>
      </c>
      <c r="AD1" s="17" t="s">
        <v>234</v>
      </c>
      <c r="AE1" s="17" t="s">
        <v>236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9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>H2*I2-J2</f>
        <v>16699.689999999999</v>
      </c>
      <c r="L2" t="s">
        <v>86</v>
      </c>
      <c r="O2" s="17" t="s">
        <v>57</v>
      </c>
      <c r="Q2">
        <f>C10-H10</f>
        <v>50</v>
      </c>
      <c r="W2" s="165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9">
        <v>426500</v>
      </c>
      <c r="AC2" s="13">
        <v>132.79</v>
      </c>
      <c r="AD2">
        <f>Y2-Z2</f>
        <v>5.8999999999999915</v>
      </c>
      <c r="AE2" s="217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>H3*I3-J3</f>
        <v>16699.689999999999</v>
      </c>
      <c r="O3" s="17" t="s">
        <v>58</v>
      </c>
      <c r="Q3" s="2">
        <f>(F10-K10)/Q2</f>
        <v>150.82599999999991</v>
      </c>
      <c r="T3" s="1">
        <v>42265</v>
      </c>
      <c r="U3" s="51" t="s">
        <v>199</v>
      </c>
      <c r="W3" s="165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9">
        <v>467200</v>
      </c>
      <c r="AC3" s="13">
        <v>130.91</v>
      </c>
      <c r="AD3">
        <f t="shared" ref="AD3:AD66" si="1">Y3-Z3</f>
        <v>5.6400000000000148</v>
      </c>
      <c r="AE3" s="217">
        <f t="shared" ref="AE3:AE66" si="2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>H4*I4-J4</f>
        <v>8424.84</v>
      </c>
      <c r="O4" s="17" t="s">
        <v>66</v>
      </c>
      <c r="Q4" s="87">
        <v>132.51</v>
      </c>
      <c r="T4" s="1">
        <v>42278</v>
      </c>
      <c r="U4" s="51" t="s">
        <v>133</v>
      </c>
      <c r="W4" s="165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9">
        <v>605700</v>
      </c>
      <c r="AC4" s="13">
        <v>130.31</v>
      </c>
      <c r="AD4">
        <f t="shared" si="1"/>
        <v>8.9699999999999989</v>
      </c>
      <c r="AE4" s="217">
        <f t="shared" si="2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>H5*I5-J5</f>
        <v>1331.98</v>
      </c>
      <c r="O5" s="17" t="s">
        <v>67</v>
      </c>
      <c r="Q5" s="3">
        <f>Q4*Q2</f>
        <v>6625.5</v>
      </c>
      <c r="W5" s="165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9">
        <v>1323500</v>
      </c>
      <c r="AC5" s="13">
        <v>138.1</v>
      </c>
      <c r="AD5">
        <f t="shared" si="1"/>
        <v>8.8200000000000216</v>
      </c>
      <c r="AE5" s="217">
        <f t="shared" si="2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6">
        <v>20</v>
      </c>
      <c r="I6" s="77">
        <v>130</v>
      </c>
      <c r="J6" s="77">
        <v>7</v>
      </c>
      <c r="K6" s="77">
        <f>H6*I6-J6</f>
        <v>2593</v>
      </c>
      <c r="O6" s="17" t="s">
        <v>64</v>
      </c>
      <c r="Q6" s="2">
        <f>Q3*Q2</f>
        <v>7541.2999999999956</v>
      </c>
      <c r="W6" s="165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9">
        <v>416600</v>
      </c>
      <c r="AC6" s="13">
        <v>129.32</v>
      </c>
      <c r="AD6">
        <f t="shared" si="1"/>
        <v>8.1500000000000057</v>
      </c>
      <c r="AE6" s="217">
        <f t="shared" si="2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O7" s="17" t="s">
        <v>65</v>
      </c>
      <c r="Q7" s="2">
        <f>Q5-Q6</f>
        <v>-915.79999999999563</v>
      </c>
      <c r="R7" s="236" t="s">
        <v>250</v>
      </c>
      <c r="T7" s="1">
        <v>42320</v>
      </c>
      <c r="U7" s="51" t="s">
        <v>134</v>
      </c>
      <c r="W7" s="165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9">
        <v>487400</v>
      </c>
      <c r="AC7" s="13">
        <v>128.08000000000001</v>
      </c>
      <c r="AD7">
        <f t="shared" si="1"/>
        <v>9.1700000000000017</v>
      </c>
      <c r="AE7" s="217">
        <f t="shared" si="2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5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9">
        <v>470300</v>
      </c>
      <c r="AC8" s="13">
        <v>131.80000000000001</v>
      </c>
      <c r="AD8">
        <f t="shared" si="1"/>
        <v>5.4299999999999926</v>
      </c>
      <c r="AE8" s="217">
        <f t="shared" si="2"/>
        <v>2.281545863728085E-2</v>
      </c>
    </row>
    <row r="9" spans="1:31" x14ac:dyDescent="0.25">
      <c r="B9" s="1">
        <v>42240</v>
      </c>
      <c r="C9" s="76">
        <v>20</v>
      </c>
      <c r="D9" s="77">
        <v>123</v>
      </c>
      <c r="E9" s="77"/>
      <c r="F9" s="77">
        <f t="shared" si="0"/>
        <v>2460</v>
      </c>
      <c r="W9" s="165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9">
        <v>599400</v>
      </c>
      <c r="AC9" s="13">
        <v>128.86000000000001</v>
      </c>
      <c r="AD9">
        <f t="shared" si="1"/>
        <v>8.6299999999999955</v>
      </c>
      <c r="AE9" s="217">
        <f t="shared" si="2"/>
        <v>-3.1637484030961005E-2</v>
      </c>
    </row>
    <row r="10" spans="1:31" x14ac:dyDescent="0.25">
      <c r="A10" s="220" t="s">
        <v>87</v>
      </c>
      <c r="B10" s="221"/>
      <c r="C10" s="221">
        <f>SUM(C2:C9)</f>
        <v>330</v>
      </c>
      <c r="D10" s="222"/>
      <c r="E10" s="222"/>
      <c r="F10" s="222">
        <f>SUM(F2:F9)</f>
        <v>53290.5</v>
      </c>
      <c r="G10" s="221"/>
      <c r="H10" s="221">
        <f>SUM(H2:H7)</f>
        <v>280</v>
      </c>
      <c r="I10" s="222"/>
      <c r="J10" s="222"/>
      <c r="K10" s="222">
        <f>SUM(K2:K9)</f>
        <v>45749.200000000004</v>
      </c>
      <c r="L10" s="221"/>
      <c r="M10" s="221"/>
      <c r="W10" s="165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9">
        <v>756700</v>
      </c>
      <c r="AC10" s="13">
        <v>133.07</v>
      </c>
      <c r="AD10">
        <f t="shared" si="1"/>
        <v>6.8700000000000045</v>
      </c>
      <c r="AE10" s="217">
        <f t="shared" si="2"/>
        <v>-3.2006983341820061E-2</v>
      </c>
    </row>
    <row r="11" spans="1:31" x14ac:dyDescent="0.25">
      <c r="W11" s="165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9">
        <v>584700</v>
      </c>
      <c r="AC11" s="13">
        <v>137.47</v>
      </c>
      <c r="AD11">
        <f t="shared" si="1"/>
        <v>7.0300000000000011</v>
      </c>
      <c r="AE11" s="217">
        <f t="shared" si="2"/>
        <v>3.0818836232753277E-2</v>
      </c>
    </row>
    <row r="12" spans="1:31" x14ac:dyDescent="0.25">
      <c r="W12" s="165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9">
        <v>722600</v>
      </c>
      <c r="AC12" s="13">
        <v>133.36000000000001</v>
      </c>
      <c r="AD12">
        <f t="shared" si="1"/>
        <v>5.4699999999999989</v>
      </c>
      <c r="AE12" s="217">
        <f t="shared" si="2"/>
        <v>2.8456852008946099E-2</v>
      </c>
    </row>
    <row r="13" spans="1:31" x14ac:dyDescent="0.25">
      <c r="W13" s="165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9">
        <v>828300</v>
      </c>
      <c r="AC13" s="13">
        <v>129.66999999999999</v>
      </c>
      <c r="AD13">
        <f t="shared" si="1"/>
        <v>8.1899999999999977</v>
      </c>
      <c r="AE13" s="217">
        <f t="shared" si="2"/>
        <v>3.6779403534020982E-2</v>
      </c>
    </row>
    <row r="14" spans="1:31" x14ac:dyDescent="0.25">
      <c r="W14" s="165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9">
        <v>864800</v>
      </c>
      <c r="AC14" s="13">
        <v>125.07</v>
      </c>
      <c r="AD14">
        <f t="shared" si="1"/>
        <v>5.6200000000000045</v>
      </c>
      <c r="AE14" s="217">
        <f t="shared" si="2"/>
        <v>4.2163153070577275E-2</v>
      </c>
    </row>
    <row r="15" spans="1:31" x14ac:dyDescent="0.25">
      <c r="W15" s="165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9">
        <v>1180800</v>
      </c>
      <c r="AC15" s="13">
        <v>120.01</v>
      </c>
      <c r="AD15">
        <f t="shared" si="1"/>
        <v>6.5100000000000051</v>
      </c>
      <c r="AE15" s="217">
        <f t="shared" si="2"/>
        <v>-3.0535584457549114E-2</v>
      </c>
    </row>
    <row r="16" spans="1:31" x14ac:dyDescent="0.25">
      <c r="M16" s="2"/>
      <c r="W16" s="165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9">
        <v>985100</v>
      </c>
      <c r="AC16" s="13">
        <v>123.79</v>
      </c>
      <c r="AD16">
        <f t="shared" si="1"/>
        <v>11.150000000000006</v>
      </c>
      <c r="AE16" s="217">
        <f t="shared" si="2"/>
        <v>2.0948453608247375E-2</v>
      </c>
    </row>
    <row r="17" spans="23:31" x14ac:dyDescent="0.25">
      <c r="W17" s="165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9">
        <v>916100</v>
      </c>
      <c r="AC17" s="13">
        <v>121.25</v>
      </c>
      <c r="AD17">
        <f t="shared" si="1"/>
        <v>10.36</v>
      </c>
      <c r="AE17" s="217">
        <f t="shared" si="2"/>
        <v>-4.5350759782694317E-2</v>
      </c>
    </row>
    <row r="18" spans="23:31" x14ac:dyDescent="0.25">
      <c r="W18" s="165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9">
        <v>738600</v>
      </c>
      <c r="AC18" s="13">
        <v>127.01</v>
      </c>
      <c r="AD18">
        <f t="shared" si="1"/>
        <v>7.9899999999999949</v>
      </c>
      <c r="AE18" s="217">
        <f t="shared" si="2"/>
        <v>-2.006018054162495E-2</v>
      </c>
    </row>
    <row r="19" spans="23:31" x14ac:dyDescent="0.25">
      <c r="W19" s="165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9">
        <v>481300</v>
      </c>
      <c r="AC19" s="13">
        <v>129.61000000000001</v>
      </c>
      <c r="AD19">
        <f t="shared" si="1"/>
        <v>5.1899999999999977</v>
      </c>
      <c r="AE19" s="217">
        <f t="shared" si="2"/>
        <v>-1.5794669299111441E-2</v>
      </c>
    </row>
    <row r="20" spans="23:31" x14ac:dyDescent="0.25">
      <c r="W20" s="165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9">
        <v>728300</v>
      </c>
      <c r="AC20" s="13">
        <v>131.69</v>
      </c>
      <c r="AD20">
        <f t="shared" si="1"/>
        <v>8.86</v>
      </c>
      <c r="AE20" s="217">
        <f t="shared" si="2"/>
        <v>3.027695196369895E-2</v>
      </c>
    </row>
    <row r="21" spans="23:31" x14ac:dyDescent="0.25">
      <c r="W21" s="165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9">
        <v>828100</v>
      </c>
      <c r="AC21" s="13">
        <v>127.82</v>
      </c>
      <c r="AD21">
        <f t="shared" si="1"/>
        <v>9.8900000000000148</v>
      </c>
      <c r="AE21" s="217">
        <f t="shared" si="2"/>
        <v>-3.1005988931847472E-2</v>
      </c>
    </row>
    <row r="22" spans="23:31" x14ac:dyDescent="0.25">
      <c r="W22" s="165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9">
        <v>447200</v>
      </c>
      <c r="AC22" s="13">
        <v>131.91</v>
      </c>
      <c r="AD22">
        <f t="shared" si="1"/>
        <v>8.3599999999999852</v>
      </c>
      <c r="AE22" s="217">
        <f t="shared" si="2"/>
        <v>-2.1874536556429014E-2</v>
      </c>
    </row>
    <row r="23" spans="23:31" x14ac:dyDescent="0.25">
      <c r="W23" s="165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9">
        <v>1701600</v>
      </c>
      <c r="AC23" s="13">
        <v>134.86000000000001</v>
      </c>
      <c r="AD23">
        <f t="shared" si="1"/>
        <v>15.269999999999996</v>
      </c>
      <c r="AE23" s="217">
        <f t="shared" si="2"/>
        <v>-7.5796600191329055E-3</v>
      </c>
    </row>
    <row r="24" spans="23:31" x14ac:dyDescent="0.25">
      <c r="W24" s="165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9">
        <v>978000</v>
      </c>
      <c r="AC24" s="13">
        <v>135.88999999999999</v>
      </c>
      <c r="AD24">
        <f t="shared" si="1"/>
        <v>11.29000000000002</v>
      </c>
      <c r="AE24" s="217">
        <f t="shared" si="2"/>
        <v>-2.398908281261225E-2</v>
      </c>
    </row>
    <row r="25" spans="23:31" x14ac:dyDescent="0.25">
      <c r="W25" s="165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9">
        <v>2165900</v>
      </c>
      <c r="AC25" s="13">
        <v>139.22999999999999</v>
      </c>
      <c r="AD25">
        <f t="shared" si="1"/>
        <v>17.980000000000018</v>
      </c>
      <c r="AE25" s="217">
        <f t="shared" si="2"/>
        <v>-0.10081374321880665</v>
      </c>
    </row>
    <row r="26" spans="23:31" x14ac:dyDescent="0.25">
      <c r="W26" s="165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9">
        <v>3877000</v>
      </c>
      <c r="AC26" s="13">
        <v>154.84</v>
      </c>
      <c r="AD26">
        <f t="shared" si="1"/>
        <v>28.490000000000009</v>
      </c>
      <c r="AE26" s="217">
        <f t="shared" si="2"/>
        <v>-1.2688898807626137E-2</v>
      </c>
    </row>
    <row r="27" spans="23:31" x14ac:dyDescent="0.25">
      <c r="W27" s="165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9">
        <v>573300</v>
      </c>
      <c r="AC27" s="13">
        <v>156.83000000000001</v>
      </c>
      <c r="AD27">
        <f t="shared" si="1"/>
        <v>13.280000000000001</v>
      </c>
      <c r="AE27" s="217">
        <f t="shared" si="2"/>
        <v>-5.8134646567773562E-2</v>
      </c>
    </row>
    <row r="28" spans="23:31" x14ac:dyDescent="0.25">
      <c r="W28" s="165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9">
        <v>470000</v>
      </c>
      <c r="AC28" s="13">
        <v>166.51</v>
      </c>
      <c r="AD28">
        <f t="shared" si="1"/>
        <v>6.3799999999999955</v>
      </c>
      <c r="AE28" s="217">
        <f t="shared" si="2"/>
        <v>1.2403477837903631E-2</v>
      </c>
    </row>
    <row r="29" spans="23:31" x14ac:dyDescent="0.25">
      <c r="W29" s="165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9">
        <v>324700</v>
      </c>
      <c r="AC29" s="13">
        <v>164.47</v>
      </c>
      <c r="AD29">
        <f t="shared" si="1"/>
        <v>4.2099999999999795</v>
      </c>
      <c r="AE29" s="217">
        <f t="shared" si="2"/>
        <v>-7.897934386390526E-4</v>
      </c>
    </row>
    <row r="30" spans="23:31" x14ac:dyDescent="0.25">
      <c r="W30" s="165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9">
        <v>479900</v>
      </c>
      <c r="AC30" s="13">
        <v>164.6</v>
      </c>
      <c r="AD30">
        <f t="shared" si="1"/>
        <v>5.1700000000000159</v>
      </c>
      <c r="AE30" s="217">
        <f t="shared" si="2"/>
        <v>-7.4172345172768273E-3</v>
      </c>
    </row>
    <row r="31" spans="23:31" x14ac:dyDescent="0.25">
      <c r="W31" s="165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9">
        <v>677000</v>
      </c>
      <c r="AC31" s="13">
        <v>165.83</v>
      </c>
      <c r="AD31">
        <f t="shared" si="1"/>
        <v>12.169999999999987</v>
      </c>
      <c r="AE31" s="217">
        <f t="shared" si="2"/>
        <v>4.1842055663755984E-2</v>
      </c>
    </row>
    <row r="32" spans="23:31" x14ac:dyDescent="0.25">
      <c r="W32" s="165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9">
        <v>384300</v>
      </c>
      <c r="AC32" s="13">
        <v>159.16999999999999</v>
      </c>
      <c r="AD32">
        <f t="shared" si="1"/>
        <v>6.3700000000000045</v>
      </c>
      <c r="AE32" s="217">
        <f t="shared" si="2"/>
        <v>9.4327757514767185E-4</v>
      </c>
    </row>
    <row r="33" spans="15:31" x14ac:dyDescent="0.25">
      <c r="W33" s="165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9">
        <v>445100</v>
      </c>
      <c r="AC33" s="13">
        <v>159.02000000000001</v>
      </c>
      <c r="AD33">
        <f t="shared" si="1"/>
        <v>5.3599999999999852</v>
      </c>
      <c r="AE33" s="217">
        <f t="shared" si="2"/>
        <v>-8.1087824351295801E-3</v>
      </c>
    </row>
    <row r="34" spans="15:31" x14ac:dyDescent="0.25">
      <c r="W34" s="165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9">
        <v>665400</v>
      </c>
      <c r="AC34" s="13">
        <v>160.32</v>
      </c>
      <c r="AD34">
        <f t="shared" si="1"/>
        <v>6.7400000000000091</v>
      </c>
      <c r="AE34" s="217">
        <f t="shared" si="2"/>
        <v>5.2040880305974646E-3</v>
      </c>
    </row>
    <row r="35" spans="15:31" x14ac:dyDescent="0.25">
      <c r="W35" s="165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9">
        <v>423500</v>
      </c>
      <c r="AC35" s="13">
        <v>159.49</v>
      </c>
      <c r="AD35">
        <f t="shared" si="1"/>
        <v>6.8700000000000045</v>
      </c>
      <c r="AE35" s="217">
        <f t="shared" si="2"/>
        <v>3.6498647032912057E-3</v>
      </c>
    </row>
    <row r="36" spans="15:31" x14ac:dyDescent="0.25">
      <c r="W36" s="165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9">
        <v>556600</v>
      </c>
      <c r="AC36" s="13">
        <v>158.91</v>
      </c>
      <c r="AD36">
        <f t="shared" si="1"/>
        <v>6.3000000000000114</v>
      </c>
      <c r="AE36" s="217">
        <f t="shared" si="2"/>
        <v>-2.8311116546410608E-2</v>
      </c>
    </row>
    <row r="37" spans="15:31" x14ac:dyDescent="0.25">
      <c r="W37" s="165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9">
        <v>541800</v>
      </c>
      <c r="AC37" s="13">
        <v>163.54</v>
      </c>
      <c r="AD37">
        <f t="shared" si="1"/>
        <v>4.3499999999999943</v>
      </c>
      <c r="AE37" s="217">
        <f t="shared" si="2"/>
        <v>9.5061728395060552E-3</v>
      </c>
    </row>
    <row r="38" spans="15:31" x14ac:dyDescent="0.25">
      <c r="W38" s="165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9">
        <v>396900</v>
      </c>
      <c r="AC38" s="13">
        <v>162</v>
      </c>
      <c r="AD38">
        <f t="shared" si="1"/>
        <v>4.7800000000000011</v>
      </c>
      <c r="AE38" s="217">
        <f t="shared" si="2"/>
        <v>8.5289173877856062E-3</v>
      </c>
    </row>
    <row r="39" spans="15:31" x14ac:dyDescent="0.25">
      <c r="W39" s="165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9">
        <v>496100</v>
      </c>
      <c r="AC39" s="13">
        <v>160.63</v>
      </c>
      <c r="AD39">
        <f t="shared" si="1"/>
        <v>8.4199999999999875</v>
      </c>
      <c r="AE39" s="217">
        <f t="shared" si="2"/>
        <v>-2.8427992499848842E-2</v>
      </c>
    </row>
    <row r="40" spans="15:31" x14ac:dyDescent="0.25">
      <c r="W40" s="165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9">
        <v>434200</v>
      </c>
      <c r="AC40" s="13">
        <v>165.33</v>
      </c>
      <c r="AD40">
        <f t="shared" si="1"/>
        <v>4.3600000000000136</v>
      </c>
      <c r="AE40" s="217">
        <f t="shared" si="2"/>
        <v>6.9431755892563896E-3</v>
      </c>
    </row>
    <row r="41" spans="15:31" x14ac:dyDescent="0.25">
      <c r="W41" s="165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9">
        <v>570200</v>
      </c>
      <c r="AC41" s="13">
        <v>164.19</v>
      </c>
      <c r="AD41">
        <f t="shared" si="1"/>
        <v>4.1100000000000136</v>
      </c>
      <c r="AE41" s="217">
        <f t="shared" si="2"/>
        <v>-1.4406627048442311E-2</v>
      </c>
    </row>
    <row r="42" spans="15:31" ht="20.25" thickBot="1" x14ac:dyDescent="0.35">
      <c r="O42" s="257" t="s">
        <v>83</v>
      </c>
      <c r="P42" s="257"/>
      <c r="T42" s="160" t="s">
        <v>115</v>
      </c>
      <c r="W42" s="165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9">
        <v>623300</v>
      </c>
      <c r="AC42" s="13">
        <v>166.59</v>
      </c>
      <c r="AD42">
        <f t="shared" si="1"/>
        <v>6.9900000000000091</v>
      </c>
      <c r="AE42" s="217">
        <f t="shared" si="2"/>
        <v>-7.2701269292652082E-3</v>
      </c>
    </row>
    <row r="43" spans="15:31" ht="15.75" thickTop="1" x14ac:dyDescent="0.25">
      <c r="O43" s="138">
        <v>1.1000000000000001</v>
      </c>
      <c r="P43" s="138">
        <f>O43*$Q$4</f>
        <v>145.761</v>
      </c>
      <c r="Q43" s="2"/>
      <c r="T43" s="218" t="s">
        <v>137</v>
      </c>
      <c r="U43" s="219">
        <v>130.91</v>
      </c>
      <c r="W43" s="165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9">
        <v>1027900</v>
      </c>
      <c r="AC43" s="13">
        <v>167.81</v>
      </c>
      <c r="AD43">
        <f t="shared" si="1"/>
        <v>6.0200000000000102</v>
      </c>
      <c r="AE43" s="217">
        <f t="shared" si="2"/>
        <v>9.8694108443162509E-3</v>
      </c>
    </row>
    <row r="44" spans="15:31" x14ac:dyDescent="0.25">
      <c r="O44" s="138">
        <v>1.0900000000000001</v>
      </c>
      <c r="P44" s="138">
        <f t="shared" ref="P44:P63" si="3">O44*$Q$4</f>
        <v>144.4359</v>
      </c>
      <c r="Q44" s="2"/>
      <c r="T44" s="163" t="s">
        <v>138</v>
      </c>
      <c r="U44" s="161">
        <v>129.54</v>
      </c>
      <c r="W44" s="165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9">
        <v>500000</v>
      </c>
      <c r="AC44" s="13">
        <v>166.17</v>
      </c>
      <c r="AD44">
        <f t="shared" si="1"/>
        <v>5.3899999999999864</v>
      </c>
      <c r="AE44" s="217">
        <f t="shared" si="2"/>
        <v>1.3849908480780826E-2</v>
      </c>
    </row>
    <row r="45" spans="15:31" x14ac:dyDescent="0.25">
      <c r="O45" s="138">
        <v>1.08</v>
      </c>
      <c r="P45" s="138">
        <f t="shared" si="3"/>
        <v>143.11080000000001</v>
      </c>
      <c r="Q45" s="2"/>
      <c r="T45" s="163" t="s">
        <v>139</v>
      </c>
      <c r="U45" s="161" t="s">
        <v>237</v>
      </c>
      <c r="W45" s="165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9">
        <v>784700</v>
      </c>
      <c r="AC45" s="13">
        <v>163.9</v>
      </c>
      <c r="AD45">
        <f t="shared" si="1"/>
        <v>7.210000000000008</v>
      </c>
      <c r="AE45" s="217">
        <f t="shared" si="2"/>
        <v>3.0623152864239556E-2</v>
      </c>
    </row>
    <row r="46" spans="15:31" x14ac:dyDescent="0.25">
      <c r="O46" s="138">
        <v>1.07</v>
      </c>
      <c r="P46" s="138">
        <f t="shared" si="3"/>
        <v>141.78569999999999</v>
      </c>
      <c r="Q46" s="2"/>
      <c r="T46" s="163" t="s">
        <v>140</v>
      </c>
      <c r="U46" s="161" t="s">
        <v>238</v>
      </c>
      <c r="W46" s="165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9">
        <v>480200</v>
      </c>
      <c r="AC46" s="13">
        <v>159.03</v>
      </c>
      <c r="AD46">
        <f t="shared" si="1"/>
        <v>5.8100000000000023</v>
      </c>
      <c r="AE46" s="217">
        <f t="shared" si="2"/>
        <v>3.7871615224389643E-3</v>
      </c>
    </row>
    <row r="47" spans="15:31" x14ac:dyDescent="0.25">
      <c r="O47" s="138">
        <v>1.06</v>
      </c>
      <c r="P47" s="138">
        <f t="shared" si="3"/>
        <v>140.4606</v>
      </c>
      <c r="Q47" s="2"/>
      <c r="T47" s="163" t="s">
        <v>141</v>
      </c>
      <c r="U47" s="161">
        <v>204.43</v>
      </c>
      <c r="W47" s="165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9">
        <v>559500</v>
      </c>
      <c r="AC47" s="13">
        <v>158.43</v>
      </c>
      <c r="AD47">
        <f t="shared" si="1"/>
        <v>4.4799999999999898</v>
      </c>
      <c r="AE47" s="217">
        <f t="shared" si="2"/>
        <v>2.457479143762531E-2</v>
      </c>
    </row>
    <row r="48" spans="15:31" x14ac:dyDescent="0.25">
      <c r="O48" s="138">
        <v>1.05</v>
      </c>
      <c r="P48" s="138">
        <f t="shared" si="3"/>
        <v>139.13550000000001</v>
      </c>
      <c r="Q48" s="2"/>
      <c r="T48" s="163" t="s">
        <v>142</v>
      </c>
      <c r="U48" s="161">
        <v>0.78248700000000004</v>
      </c>
      <c r="W48" s="165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9">
        <v>636000</v>
      </c>
      <c r="AC48" s="13">
        <v>154.63</v>
      </c>
      <c r="AD48">
        <f t="shared" si="1"/>
        <v>6.960000000000008</v>
      </c>
      <c r="AE48" s="217">
        <f t="shared" si="2"/>
        <v>-3.1140350877193024E-2</v>
      </c>
    </row>
    <row r="49" spans="15:31" x14ac:dyDescent="0.25">
      <c r="O49" s="138">
        <v>1.04</v>
      </c>
      <c r="P49" s="138">
        <f t="shared" si="3"/>
        <v>137.81039999999999</v>
      </c>
      <c r="Q49" s="2"/>
      <c r="T49" s="163" t="s">
        <v>143</v>
      </c>
      <c r="U49" s="161" t="s">
        <v>239</v>
      </c>
      <c r="W49" s="165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9">
        <v>729700</v>
      </c>
      <c r="AC49" s="13">
        <v>159.6</v>
      </c>
      <c r="AD49">
        <f t="shared" si="1"/>
        <v>7.75</v>
      </c>
      <c r="AE49" s="217">
        <f t="shared" si="2"/>
        <v>-2.2178654576645029E-2</v>
      </c>
    </row>
    <row r="50" spans="15:31" x14ac:dyDescent="0.25">
      <c r="O50" s="138">
        <v>1.03</v>
      </c>
      <c r="P50" s="138">
        <f t="shared" si="3"/>
        <v>136.4853</v>
      </c>
      <c r="Q50" s="2"/>
      <c r="T50" s="163"/>
      <c r="U50" s="161"/>
      <c r="W50" s="165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9">
        <v>1147500</v>
      </c>
      <c r="AC50" s="13">
        <v>163.22</v>
      </c>
      <c r="AD50">
        <f t="shared" si="1"/>
        <v>5.2999999999999829</v>
      </c>
      <c r="AE50" s="217">
        <f t="shared" si="2"/>
        <v>6.1270755468356697E-5</v>
      </c>
    </row>
    <row r="51" spans="15:31" x14ac:dyDescent="0.25">
      <c r="O51" s="138">
        <v>1.02</v>
      </c>
      <c r="P51" s="138">
        <f t="shared" si="3"/>
        <v>135.1602</v>
      </c>
      <c r="Q51" s="2"/>
      <c r="T51" s="163" t="s">
        <v>144</v>
      </c>
      <c r="U51" s="161" t="s">
        <v>240</v>
      </c>
      <c r="W51" s="165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9">
        <v>827000</v>
      </c>
      <c r="AC51" s="13">
        <v>163.21</v>
      </c>
      <c r="AD51">
        <f t="shared" si="1"/>
        <v>4.4399999999999977</v>
      </c>
      <c r="AE51" s="217">
        <f t="shared" si="2"/>
        <v>8.585270129393141E-4</v>
      </c>
    </row>
    <row r="52" spans="15:31" x14ac:dyDescent="0.25">
      <c r="O52" s="138">
        <v>1.01</v>
      </c>
      <c r="P52" s="138">
        <f t="shared" si="3"/>
        <v>133.83509999999998</v>
      </c>
      <c r="Q52" s="2"/>
      <c r="T52" s="163" t="s">
        <v>145</v>
      </c>
      <c r="U52" s="161" t="s">
        <v>241</v>
      </c>
      <c r="W52" s="165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9">
        <v>841500</v>
      </c>
      <c r="AC52" s="13">
        <v>163.07</v>
      </c>
      <c r="AD52">
        <f t="shared" si="1"/>
        <v>8.2800000000000011</v>
      </c>
      <c r="AE52" s="217">
        <f t="shared" si="2"/>
        <v>-3.1478291857219287E-2</v>
      </c>
    </row>
    <row r="53" spans="15:31" x14ac:dyDescent="0.25">
      <c r="O53" s="138">
        <v>1</v>
      </c>
      <c r="P53" s="138">
        <f t="shared" si="3"/>
        <v>132.51</v>
      </c>
      <c r="Q53" s="2"/>
      <c r="T53" s="163" t="s">
        <v>146</v>
      </c>
      <c r="U53" s="162">
        <v>426483</v>
      </c>
      <c r="W53" s="165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9">
        <v>1190000</v>
      </c>
      <c r="AC53" s="13">
        <v>168.37</v>
      </c>
      <c r="AD53">
        <f t="shared" si="1"/>
        <v>7.5</v>
      </c>
      <c r="AE53" s="217">
        <f t="shared" si="2"/>
        <v>5.7135681547058503E-2</v>
      </c>
    </row>
    <row r="54" spans="15:31" x14ac:dyDescent="0.25">
      <c r="O54" s="138">
        <v>0.99</v>
      </c>
      <c r="P54" s="138">
        <f t="shared" si="3"/>
        <v>131.1849</v>
      </c>
      <c r="Q54" s="2"/>
      <c r="T54" s="163" t="s">
        <v>151</v>
      </c>
      <c r="U54" s="162">
        <v>911423</v>
      </c>
      <c r="W54" s="165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9">
        <v>872400</v>
      </c>
      <c r="AC54" s="13">
        <v>159.27000000000001</v>
      </c>
      <c r="AD54">
        <f t="shared" si="1"/>
        <v>7.3300000000000125</v>
      </c>
      <c r="AE54" s="217">
        <f t="shared" si="2"/>
        <v>-3.863101346049358E-2</v>
      </c>
    </row>
    <row r="55" spans="15:31" x14ac:dyDescent="0.25">
      <c r="O55" s="138">
        <v>0.98</v>
      </c>
      <c r="P55" s="138">
        <f t="shared" si="3"/>
        <v>129.85979999999998</v>
      </c>
      <c r="Q55" s="2"/>
      <c r="T55" s="163" t="s">
        <v>147</v>
      </c>
      <c r="U55" s="161" t="s">
        <v>242</v>
      </c>
      <c r="W55" s="165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9">
        <v>3295800</v>
      </c>
      <c r="AC55" s="13">
        <v>165.67</v>
      </c>
      <c r="AD55">
        <f t="shared" si="1"/>
        <v>6.1899999999999977</v>
      </c>
      <c r="AE55" s="217">
        <f t="shared" si="2"/>
        <v>-1.9297934055526045E-2</v>
      </c>
    </row>
    <row r="56" spans="15:31" x14ac:dyDescent="0.25">
      <c r="O56" s="138">
        <v>0.97</v>
      </c>
      <c r="P56" s="138">
        <f t="shared" si="3"/>
        <v>128.53469999999999</v>
      </c>
      <c r="T56" s="163" t="s">
        <v>152</v>
      </c>
      <c r="U56" s="161" t="s">
        <v>239</v>
      </c>
      <c r="W56" s="165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9">
        <v>1370600</v>
      </c>
      <c r="AC56" s="13">
        <v>168.93</v>
      </c>
      <c r="AD56">
        <f t="shared" si="1"/>
        <v>6.3000000000000114</v>
      </c>
      <c r="AE56" s="217">
        <f t="shared" si="2"/>
        <v>-6.8783068783068169E-3</v>
      </c>
    </row>
    <row r="57" spans="15:31" x14ac:dyDescent="0.25">
      <c r="O57" s="138">
        <v>0.96</v>
      </c>
      <c r="P57" s="138">
        <f t="shared" si="3"/>
        <v>127.20959999999998</v>
      </c>
      <c r="T57" s="163" t="s">
        <v>153</v>
      </c>
      <c r="U57" s="161">
        <v>-3.68</v>
      </c>
      <c r="W57" s="165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9">
        <v>2667000</v>
      </c>
      <c r="AC57" s="13">
        <v>170.1</v>
      </c>
      <c r="AD57">
        <f t="shared" si="1"/>
        <v>5.9900000000000091</v>
      </c>
      <c r="AE57" s="217">
        <f t="shared" si="2"/>
        <v>-2.4152372210429762E-2</v>
      </c>
    </row>
    <row r="58" spans="15:31" x14ac:dyDescent="0.25">
      <c r="O58" s="138">
        <v>0.95</v>
      </c>
      <c r="P58" s="138">
        <f t="shared" si="3"/>
        <v>125.88449999999999</v>
      </c>
      <c r="T58" s="163" t="s">
        <v>148</v>
      </c>
      <c r="U58" s="161" t="s">
        <v>171</v>
      </c>
      <c r="W58" s="165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9">
        <v>643300</v>
      </c>
      <c r="AC58" s="13">
        <v>174.31</v>
      </c>
      <c r="AD58">
        <f t="shared" si="1"/>
        <v>6.4699999999999989</v>
      </c>
      <c r="AE58" s="217">
        <f t="shared" si="2"/>
        <v>-1.9353023909985945E-2</v>
      </c>
    </row>
    <row r="59" spans="15:31" x14ac:dyDescent="0.25">
      <c r="O59" s="138">
        <v>0.94</v>
      </c>
      <c r="P59" s="138">
        <f t="shared" si="3"/>
        <v>124.55939999999998</v>
      </c>
      <c r="W59" s="165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9">
        <v>1188700</v>
      </c>
      <c r="AC59" s="13">
        <v>177.75</v>
      </c>
      <c r="AD59">
        <f t="shared" si="1"/>
        <v>12.879999999999995</v>
      </c>
      <c r="AE59" s="217">
        <f t="shared" si="2"/>
        <v>4.472787116492305E-2</v>
      </c>
    </row>
    <row r="60" spans="15:31" x14ac:dyDescent="0.25">
      <c r="O60" s="138">
        <v>0.93</v>
      </c>
      <c r="P60" s="138">
        <f t="shared" si="3"/>
        <v>123.2343</v>
      </c>
      <c r="W60" s="165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9">
        <v>1354000</v>
      </c>
      <c r="AC60" s="13">
        <v>170.14</v>
      </c>
      <c r="AD60">
        <f t="shared" si="1"/>
        <v>3.3700000000000045</v>
      </c>
      <c r="AE60" s="217">
        <f t="shared" si="2"/>
        <v>-1.0698918478892927E-2</v>
      </c>
    </row>
    <row r="61" spans="15:31" x14ac:dyDescent="0.25">
      <c r="O61" s="138">
        <v>0.92</v>
      </c>
      <c r="P61" s="138">
        <f t="shared" si="3"/>
        <v>121.9092</v>
      </c>
      <c r="W61" s="165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9">
        <v>805900</v>
      </c>
      <c r="AC61" s="13">
        <v>171.98</v>
      </c>
      <c r="AD61">
        <f t="shared" si="1"/>
        <v>4.9500000000000171</v>
      </c>
      <c r="AE61" s="217">
        <f t="shared" si="2"/>
        <v>5.3194598702286378E-3</v>
      </c>
    </row>
    <row r="62" spans="15:31" x14ac:dyDescent="0.25">
      <c r="O62" s="138">
        <v>0.91</v>
      </c>
      <c r="P62" s="138">
        <f t="shared" si="3"/>
        <v>120.58409999999999</v>
      </c>
      <c r="W62" s="165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9">
        <v>1146300</v>
      </c>
      <c r="AC62" s="13">
        <v>171.07</v>
      </c>
      <c r="AD62">
        <f t="shared" si="1"/>
        <v>8.4099999999999966</v>
      </c>
      <c r="AE62" s="217">
        <f t="shared" si="2"/>
        <v>2.519924988279465E-3</v>
      </c>
    </row>
    <row r="63" spans="15:31" x14ac:dyDescent="0.25">
      <c r="O63" s="138">
        <v>0.9</v>
      </c>
      <c r="P63" s="138">
        <f t="shared" si="3"/>
        <v>119.259</v>
      </c>
      <c r="W63" s="165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9">
        <v>1306900</v>
      </c>
      <c r="AC63" s="13">
        <v>170.64</v>
      </c>
      <c r="AD63">
        <f t="shared" si="1"/>
        <v>10.539999999999992</v>
      </c>
      <c r="AE63" s="217">
        <f t="shared" si="2"/>
        <v>-4.8298940323480366E-2</v>
      </c>
    </row>
    <row r="64" spans="15:31" x14ac:dyDescent="0.25">
      <c r="W64" s="165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9">
        <v>1931300</v>
      </c>
      <c r="AC64" s="13">
        <v>179.3</v>
      </c>
      <c r="AD64">
        <f t="shared" si="1"/>
        <v>11.800000000000011</v>
      </c>
      <c r="AE64" s="217">
        <f t="shared" si="2"/>
        <v>-8.3513080028758679E-3</v>
      </c>
    </row>
    <row r="65" spans="23:31" x14ac:dyDescent="0.25">
      <c r="W65" s="165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9">
        <v>667100</v>
      </c>
      <c r="AC65" s="13">
        <v>180.81</v>
      </c>
      <c r="AD65">
        <f t="shared" si="1"/>
        <v>5.9800000000000182</v>
      </c>
      <c r="AE65" s="217">
        <f t="shared" si="2"/>
        <v>-2.8843055107960036E-2</v>
      </c>
    </row>
    <row r="66" spans="23:31" x14ac:dyDescent="0.25">
      <c r="W66" s="165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9">
        <v>794700</v>
      </c>
      <c r="AC66" s="13">
        <v>186.18</v>
      </c>
      <c r="AD66">
        <f t="shared" si="1"/>
        <v>10.950000000000017</v>
      </c>
      <c r="AE66" s="217">
        <f t="shared" si="2"/>
        <v>2.1395655036207994E-2</v>
      </c>
    </row>
    <row r="67" spans="23:31" x14ac:dyDescent="0.25">
      <c r="W67" s="165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9">
        <v>1003300</v>
      </c>
      <c r="AC67" s="13">
        <v>182.28</v>
      </c>
      <c r="AD67">
        <f>Y67-Z67</f>
        <v>7.2699999999999818</v>
      </c>
      <c r="AE67" s="217" t="e">
        <f>AC67/AC68-1</f>
        <v>#DIV/0!</v>
      </c>
    </row>
    <row r="68" spans="23:31" x14ac:dyDescent="0.25">
      <c r="W68" s="13" t="s">
        <v>164</v>
      </c>
      <c r="X68" s="13"/>
      <c r="Y68" s="13"/>
      <c r="Z68" s="13"/>
      <c r="AA68" s="13"/>
      <c r="AB68" s="13"/>
      <c r="AC68" s="13"/>
      <c r="AD68">
        <f>Y68-Z68</f>
        <v>0</v>
      </c>
      <c r="AE68" s="217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22</vt:i4>
      </vt:variant>
    </vt:vector>
  </HeadingPairs>
  <TitlesOfParts>
    <vt:vector size="49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2015-09-16T11:02:18Z</dcterms:modified>
</cp:coreProperties>
</file>