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9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r:id="rId10"/>
    <sheet name="KATE" sheetId="5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FTR" sheetId="40" state="hidden" r:id="rId19"/>
    <sheet name="GILD" sheetId="31" state="hidden" r:id="rId20"/>
    <sheet name="WWD" sheetId="28" state="hidden" r:id="rId21"/>
    <sheet name="GM" sheetId="29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7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DIS" localSheetId="17">DIS!$W$1:$AC$69</definedName>
    <definedName name="hp?s_DIS" localSheetId="18">FTR!#REF!</definedName>
    <definedName name="hp?s_FTR" localSheetId="18">FTR!$W$1:$AC$69</definedName>
    <definedName name="hp?s_GILD" localSheetId="19">GILD!$W$1:$AC$69</definedName>
    <definedName name="hp?s_GM" localSheetId="21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3">ONCS!$W$1:$AC$68</definedName>
    <definedName name="hp?s_SCTY" localSheetId="14">SCTY!$W$1:$AC$68</definedName>
    <definedName name="hp?s_TKR" localSheetId="22">TKR!$W$1:$AC$69</definedName>
    <definedName name="hp?s_UNH" localSheetId="25">UNH!$W$1:$AC$69</definedName>
    <definedName name="hp?s_UNP" localSheetId="8">UNP!$W$1:$AC$69</definedName>
    <definedName name="hp?s_UTX" localSheetId="24">UTX!$W$1:$AC$69</definedName>
    <definedName name="hp?s_WWD" localSheetId="20">WWD!$W$1:$AC$69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AVL" localSheetId="27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DIS" localSheetId="17">DIS!$T$41:$U$56</definedName>
    <definedName name="q?s_FTR" localSheetId="18">FTR!$T$41:$U$56</definedName>
    <definedName name="q?s_GILD" localSheetId="19">GILD!$T$43:$U$58</definedName>
    <definedName name="q?s_GM" localSheetId="21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3">ONCS!$T$32:$U$47</definedName>
    <definedName name="q?s_SCTY" localSheetId="14">SCTY!$T$43:$U$58</definedName>
    <definedName name="q?s_TKR" localSheetId="22">TKR!$T$46:$U$61</definedName>
    <definedName name="q?s_UNH" localSheetId="25">UNH!$T$42:$U$57</definedName>
    <definedName name="q?s_UTX" localSheetId="24">UTX!$T$40:$U$55</definedName>
    <definedName name="q?s_WWD" localSheetId="2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4" i="35"/>
  <c r="L26" i="35"/>
  <c r="L21" i="35"/>
  <c r="L23" i="35"/>
  <c r="L13" i="35"/>
  <c r="L27" i="35"/>
  <c r="L12" i="35"/>
  <c r="L11" i="35"/>
  <c r="L10" i="35"/>
  <c r="L6" i="35"/>
  <c r="L5" i="35"/>
  <c r="L22" i="35"/>
  <c r="L20" i="35"/>
  <c r="L4" i="35"/>
  <c r="L17" i="35"/>
  <c r="L16" i="35"/>
  <c r="L2" i="35"/>
  <c r="L25" i="35"/>
  <c r="L14" i="35"/>
  <c r="L15" i="35"/>
  <c r="L19" i="35"/>
  <c r="L9" i="35"/>
  <c r="L18" i="35"/>
  <c r="K92" i="38"/>
  <c r="L92" i="38" s="1"/>
  <c r="O92" i="38" s="1"/>
  <c r="M92" i="38"/>
  <c r="N92" i="38" s="1"/>
  <c r="G92" i="38"/>
  <c r="H92" i="38"/>
  <c r="D92" i="38"/>
  <c r="E92" i="38"/>
  <c r="H58" i="10"/>
  <c r="G58" i="10"/>
  <c r="K17" i="10"/>
  <c r="H97" i="25"/>
  <c r="G97" i="25"/>
  <c r="H96" i="25"/>
  <c r="G96" i="25"/>
  <c r="K30" i="25"/>
  <c r="F62" i="25"/>
  <c r="C69" i="25"/>
  <c r="K31" i="25"/>
  <c r="H66" i="3"/>
  <c r="G66" i="3"/>
  <c r="K21" i="3"/>
  <c r="Q3" i="3"/>
  <c r="K91" i="38" l="1"/>
  <c r="L91" i="38" s="1"/>
  <c r="M91" i="38"/>
  <c r="N91" i="38" s="1"/>
  <c r="G91" i="38"/>
  <c r="H91" i="38"/>
  <c r="D91" i="38"/>
  <c r="E91" i="38"/>
  <c r="F108" i="17"/>
  <c r="H108" i="17"/>
  <c r="G108" i="17"/>
  <c r="F70" i="17"/>
  <c r="F78" i="17"/>
  <c r="C78" i="17"/>
  <c r="H65" i="3"/>
  <c r="G65" i="3"/>
  <c r="K20" i="3"/>
  <c r="O91" i="38" l="1"/>
  <c r="K27" i="17"/>
  <c r="K15" i="7"/>
  <c r="H23" i="5"/>
  <c r="F15" i="5"/>
  <c r="F17" i="5"/>
  <c r="C17" i="5"/>
  <c r="M90" i="38"/>
  <c r="N90" i="38" s="1"/>
  <c r="K90" i="38"/>
  <c r="L90" i="38" s="1"/>
  <c r="H90" i="38"/>
  <c r="G90" i="38"/>
  <c r="E90" i="38"/>
  <c r="D90" i="38"/>
  <c r="H19" i="8"/>
  <c r="K4" i="8"/>
  <c r="H57" i="10"/>
  <c r="G57" i="10"/>
  <c r="F36" i="10"/>
  <c r="F35" i="10"/>
  <c r="H95" i="25"/>
  <c r="G95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69" i="7" l="1"/>
  <c r="G69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D89" i="38"/>
  <c r="G89" i="38"/>
  <c r="H89" i="38"/>
  <c r="E89" i="38"/>
  <c r="F47" i="7"/>
  <c r="K14" i="7"/>
  <c r="H33" i="18"/>
  <c r="G33" i="18"/>
  <c r="K11" i="18"/>
  <c r="H94" i="25"/>
  <c r="G94" i="25"/>
  <c r="F61" i="25"/>
  <c r="H93" i="25"/>
  <c r="G93" i="25"/>
  <c r="F60" i="25"/>
  <c r="H68" i="7"/>
  <c r="G68" i="7"/>
  <c r="K13" i="7"/>
  <c r="H92" i="25"/>
  <c r="G92" i="25"/>
  <c r="F59" i="25"/>
  <c r="K28" i="25"/>
  <c r="H91" i="25"/>
  <c r="G91" i="25"/>
  <c r="F58" i="25"/>
  <c r="O89" i="38" l="1"/>
  <c r="H32" i="18"/>
  <c r="G32" i="18"/>
  <c r="H56" i="10"/>
  <c r="G56" i="10"/>
  <c r="F103" i="17"/>
  <c r="H103" i="17"/>
  <c r="H16" i="40"/>
  <c r="H15" i="40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0" i="25"/>
  <c r="G90" i="25"/>
  <c r="F57" i="25"/>
  <c r="H19" i="32"/>
  <c r="G19" i="32"/>
  <c r="F8" i="32"/>
  <c r="F11" i="32"/>
  <c r="C11" i="32"/>
  <c r="H16" i="26"/>
  <c r="G16" i="26"/>
  <c r="K5" i="26"/>
  <c r="I85" i="38"/>
  <c r="K86" i="38" s="1"/>
  <c r="L86" i="38" s="1"/>
  <c r="O86" i="38" s="1"/>
  <c r="K88" i="38"/>
  <c r="L88" i="38"/>
  <c r="O88" i="38" s="1"/>
  <c r="M88" i="38"/>
  <c r="N88" i="38" s="1"/>
  <c r="K87" i="38"/>
  <c r="L87" i="38" s="1"/>
  <c r="M87" i="38"/>
  <c r="N87" i="38" s="1"/>
  <c r="H27" i="33"/>
  <c r="G27" i="33"/>
  <c r="Q7" i="33"/>
  <c r="Q3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89" i="25"/>
  <c r="G30" i="18"/>
  <c r="K9" i="18"/>
  <c r="M85" i="38"/>
  <c r="N85" i="38" s="1"/>
  <c r="K85" i="38"/>
  <c r="L85" i="38" s="1"/>
  <c r="G89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5" i="38" l="1"/>
  <c r="O87" i="38"/>
  <c r="Q2" i="40"/>
  <c r="Q3" i="40"/>
  <c r="Q5" i="40"/>
  <c r="G103" i="17"/>
  <c r="F66" i="17"/>
  <c r="K23" i="17"/>
  <c r="Q6" i="40" l="1"/>
  <c r="Q7" i="40" s="1"/>
  <c r="Q8" i="40"/>
  <c r="F102" i="17"/>
  <c r="H102" i="17"/>
  <c r="G102" i="17"/>
  <c r="H15" i="26"/>
  <c r="G15" i="26"/>
  <c r="H18" i="32"/>
  <c r="G18" i="32"/>
  <c r="H29" i="18"/>
  <c r="G29" i="18"/>
  <c r="H16" i="39"/>
  <c r="G16" i="39"/>
  <c r="H88" i="25"/>
  <c r="H26" i="16"/>
  <c r="G26" i="16"/>
  <c r="H15" i="31"/>
  <c r="H47" i="4"/>
  <c r="H46" i="4"/>
  <c r="H18" i="8"/>
  <c r="F43" i="3"/>
  <c r="C43" i="3"/>
  <c r="H64" i="3"/>
  <c r="F101" i="17"/>
  <c r="H101" i="17"/>
  <c r="G101" i="17"/>
  <c r="H22" i="5"/>
  <c r="F14" i="5"/>
  <c r="K22" i="17"/>
  <c r="H67" i="7"/>
  <c r="G67" i="7"/>
  <c r="F46" i="7"/>
  <c r="G84" i="38"/>
  <c r="H84" i="38"/>
  <c r="E84" i="38"/>
  <c r="H55" i="10"/>
  <c r="H54" i="10"/>
  <c r="H53" i="10"/>
  <c r="H52" i="10"/>
  <c r="H51" i="10"/>
  <c r="G55" i="10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G54" i="10"/>
  <c r="K15" i="10"/>
  <c r="G88" i="25"/>
  <c r="K27" i="25"/>
  <c r="G53" i="10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L84" i="38" s="1"/>
  <c r="O84" i="38" s="1"/>
  <c r="M84" i="38"/>
  <c r="N84" i="38" s="1"/>
  <c r="G52" i="10"/>
  <c r="K19" i="3"/>
  <c r="G51" i="10"/>
  <c r="F28" i="10"/>
  <c r="G64" i="3"/>
  <c r="F34" i="3"/>
  <c r="F9" i="8"/>
  <c r="F11" i="8"/>
  <c r="C11" i="8"/>
  <c r="F8" i="8"/>
  <c r="G83" i="38" l="1"/>
  <c r="H83" i="38"/>
  <c r="E83" i="38"/>
  <c r="K83" i="38"/>
  <c r="L83" i="38" s="1"/>
  <c r="M83" i="38"/>
  <c r="N83" i="38" s="1"/>
  <c r="H87" i="25"/>
  <c r="G87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L82" i="38" s="1"/>
  <c r="O82" i="38" s="1"/>
  <c r="M82" i="38"/>
  <c r="N82" i="38" s="1"/>
  <c r="H96" i="17"/>
  <c r="G96" i="17"/>
  <c r="F62" i="17"/>
  <c r="H86" i="25"/>
  <c r="G86" i="25"/>
  <c r="F55" i="25"/>
  <c r="M12" i="14" l="1"/>
  <c r="M2" i="14"/>
  <c r="H45" i="4" l="1"/>
  <c r="G45" i="4"/>
  <c r="K16" i="4"/>
  <c r="K81" i="38"/>
  <c r="L81" i="38" s="1"/>
  <c r="O81" i="38" s="1"/>
  <c r="M81" i="38"/>
  <c r="N81" i="38" s="1"/>
  <c r="E81" i="38"/>
  <c r="G81" i="38"/>
  <c r="H81" i="38"/>
  <c r="H85" i="25" l="1"/>
  <c r="G85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L80" i="38" s="1"/>
  <c r="M80" i="38"/>
  <c r="N80" i="38" s="1"/>
  <c r="O80" i="38" l="1"/>
  <c r="H84" i="25" l="1"/>
  <c r="F6" i="25"/>
  <c r="F7" i="25"/>
  <c r="F8" i="25"/>
  <c r="F9" i="25"/>
  <c r="F5" i="25"/>
  <c r="H50" i="10"/>
  <c r="G50" i="10"/>
  <c r="H66" i="7"/>
  <c r="G66" i="7"/>
  <c r="C30" i="4"/>
  <c r="F18" i="33"/>
  <c r="C18" i="33"/>
  <c r="H43" i="4" l="1"/>
  <c r="H60" i="3"/>
  <c r="G60" i="3"/>
  <c r="G79" i="38" l="1"/>
  <c r="H79" i="38"/>
  <c r="E79" i="38"/>
  <c r="K79" i="38"/>
  <c r="L79" i="38" s="1"/>
  <c r="O79" i="38" s="1"/>
  <c r="M79" i="38"/>
  <c r="N79" i="38"/>
  <c r="H61" i="3" l="1"/>
  <c r="H26" i="33"/>
  <c r="G26" i="33"/>
  <c r="K8" i="33"/>
  <c r="G61" i="3"/>
  <c r="F31" i="3"/>
  <c r="K43" i="3"/>
  <c r="Q7" i="3" s="1"/>
  <c r="H43" i="3"/>
  <c r="K17" i="3"/>
  <c r="G43" i="4"/>
  <c r="I43" i="4"/>
  <c r="K15" i="4"/>
  <c r="G84" i="25"/>
  <c r="K25" i="25"/>
  <c r="H83" i="25"/>
  <c r="G83" i="25"/>
  <c r="F53" i="25"/>
  <c r="H16" i="22"/>
  <c r="H17" i="22"/>
  <c r="H18" i="22"/>
  <c r="H19" i="22"/>
  <c r="H15" i="22"/>
  <c r="G19" i="22"/>
  <c r="K7" i="22"/>
  <c r="H95" i="17" l="1"/>
  <c r="G95" i="17"/>
  <c r="K19" i="17"/>
  <c r="F61" i="17"/>
  <c r="G78" i="38"/>
  <c r="H78" i="38"/>
  <c r="E78" i="38"/>
  <c r="K78" i="38"/>
  <c r="L78" i="38" s="1"/>
  <c r="M78" i="38"/>
  <c r="N78" i="38" s="1"/>
  <c r="O78" i="38" l="1"/>
  <c r="C49" i="7"/>
  <c r="H94" i="17"/>
  <c r="G94" i="17"/>
  <c r="F60" i="17"/>
  <c r="H65" i="7"/>
  <c r="G65" i="7"/>
  <c r="H64" i="7"/>
  <c r="G64" i="7"/>
  <c r="F45" i="7"/>
  <c r="F44" i="7"/>
  <c r="H82" i="25"/>
  <c r="G82" i="25"/>
  <c r="F52" i="25"/>
  <c r="F51" i="25"/>
  <c r="H59" i="3"/>
  <c r="G59" i="3"/>
  <c r="F30" i="3"/>
  <c r="H28" i="18"/>
  <c r="G28" i="18"/>
  <c r="K8" i="18"/>
  <c r="E77" i="38"/>
  <c r="G77" i="38"/>
  <c r="H77" i="38"/>
  <c r="K77" i="38"/>
  <c r="L77" i="38" s="1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L76" i="38" s="1"/>
  <c r="M76" i="38"/>
  <c r="N76" i="38" s="1"/>
  <c r="O76" i="38" l="1"/>
  <c r="N165" i="1"/>
  <c r="I41" i="4" l="1"/>
  <c r="I93" i="17"/>
  <c r="G75" i="38" l="1"/>
  <c r="H75" i="38"/>
  <c r="E75" i="38"/>
  <c r="K75" i="38"/>
  <c r="L75" i="38" s="1"/>
  <c r="M75" i="38"/>
  <c r="N75" i="38" s="1"/>
  <c r="H93" i="17"/>
  <c r="G93" i="17"/>
  <c r="K18" i="17"/>
  <c r="G63" i="7"/>
  <c r="H62" i="7"/>
  <c r="H63" i="7"/>
  <c r="G62" i="7"/>
  <c r="K12" i="7"/>
  <c r="K11" i="7"/>
  <c r="H25" i="33"/>
  <c r="G25" i="33"/>
  <c r="F14" i="33"/>
  <c r="O75" i="38" l="1"/>
  <c r="H14" i="26" l="1"/>
  <c r="H26" i="18"/>
  <c r="H15" i="39"/>
  <c r="H61" i="7"/>
  <c r="G61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L74" i="38" s="1"/>
  <c r="O74" i="38" s="1"/>
  <c r="M74" i="38"/>
  <c r="N74" i="38" s="1"/>
  <c r="H60" i="7"/>
  <c r="G60" i="7"/>
  <c r="F43" i="7"/>
  <c r="H49" i="10"/>
  <c r="G49" i="10"/>
  <c r="F27" i="10"/>
  <c r="H81" i="25"/>
  <c r="G81" i="25"/>
  <c r="F50" i="25"/>
  <c r="H80" i="25"/>
  <c r="G80" i="25"/>
  <c r="F49" i="25"/>
  <c r="G14" i="26"/>
  <c r="C8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L73" i="38" l="1"/>
  <c r="O73" i="38" s="1"/>
  <c r="E72" i="38" l="1"/>
  <c r="H72" i="38"/>
  <c r="K72" i="38"/>
  <c r="M72" i="38"/>
  <c r="N72" i="38" s="1"/>
  <c r="G48" i="10"/>
  <c r="H48" i="10"/>
  <c r="K13" i="10"/>
  <c r="F3" i="39"/>
  <c r="L72" i="38" l="1"/>
  <c r="O72" i="38" s="1"/>
  <c r="H13" i="26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79" i="25"/>
  <c r="G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47" i="10"/>
  <c r="H47" i="10"/>
  <c r="H46" i="10"/>
  <c r="G46" i="10"/>
  <c r="H45" i="10"/>
  <c r="G45" i="10"/>
  <c r="G14" i="31"/>
  <c r="H14" i="31"/>
  <c r="H13" i="31"/>
  <c r="G13" i="31"/>
  <c r="H59" i="7"/>
  <c r="G59" i="7"/>
  <c r="H58" i="7"/>
  <c r="G58" i="7"/>
  <c r="H57" i="7"/>
  <c r="G57" i="7"/>
  <c r="H56" i="7"/>
  <c r="G56" i="7"/>
  <c r="H55" i="7"/>
  <c r="G55" i="7"/>
  <c r="H54" i="7"/>
  <c r="G54" i="7"/>
  <c r="H53" i="7"/>
  <c r="G53" i="7"/>
  <c r="H52" i="7"/>
  <c r="G52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17" i="8"/>
  <c r="H16" i="8"/>
  <c r="H15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H16" i="16"/>
  <c r="F56" i="3"/>
  <c r="G56" i="3"/>
  <c r="F29" i="3"/>
  <c r="K14" i="3"/>
  <c r="G17" i="8"/>
  <c r="K3" i="8"/>
  <c r="D4" i="38"/>
  <c r="D5" i="38"/>
  <c r="E71" i="38"/>
  <c r="H71" i="38"/>
  <c r="K71" i="38"/>
  <c r="L71" i="38" s="1"/>
  <c r="M71" i="38"/>
  <c r="N71" i="38" s="1"/>
  <c r="O71" i="38" l="1"/>
  <c r="Q8" i="31" l="1"/>
  <c r="H70" i="38" l="1"/>
  <c r="E70" i="38"/>
  <c r="K70" i="38"/>
  <c r="M70" i="38"/>
  <c r="N70" i="38"/>
  <c r="F48" i="25"/>
  <c r="F59" i="17"/>
  <c r="K3" i="39"/>
  <c r="G16" i="8"/>
  <c r="F7" i="8"/>
  <c r="F6" i="8"/>
  <c r="F13" i="26"/>
  <c r="F5" i="26"/>
  <c r="F13" i="16"/>
  <c r="K3" i="26"/>
  <c r="K8" i="16"/>
  <c r="L70" i="38" l="1"/>
  <c r="O70" i="38" s="1"/>
  <c r="K2" i="8"/>
  <c r="K11" i="8" s="1"/>
  <c r="H11" i="8"/>
  <c r="G15" i="8"/>
  <c r="E69" i="38"/>
  <c r="H69" i="38"/>
  <c r="K69" i="38"/>
  <c r="M69" i="38"/>
  <c r="N69" i="38" s="1"/>
  <c r="K10" i="13"/>
  <c r="K4" i="14"/>
  <c r="F55" i="3"/>
  <c r="G55" i="3"/>
  <c r="K13" i="3"/>
  <c r="F54" i="3"/>
  <c r="G54" i="3"/>
  <c r="K12" i="3"/>
  <c r="L69" i="38" l="1"/>
  <c r="O69" i="38" s="1"/>
  <c r="F48" i="3"/>
  <c r="F49" i="3"/>
  <c r="F50" i="3"/>
  <c r="F51" i="3"/>
  <c r="F52" i="3"/>
  <c r="F53" i="3"/>
  <c r="G53" i="3"/>
  <c r="K11" i="3"/>
  <c r="G18" i="22" l="1"/>
  <c r="K18" i="33"/>
  <c r="H49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26" i="13"/>
  <c r="G15" i="22"/>
  <c r="G17" i="22"/>
  <c r="G16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L67" i="38" l="1"/>
  <c r="O67" i="38" s="1"/>
  <c r="K66" i="38"/>
  <c r="L66" i="38" s="1"/>
  <c r="O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8" i="3" l="1"/>
  <c r="F27" i="3"/>
  <c r="K63" i="38"/>
  <c r="L63" i="38"/>
  <c r="O63" i="38" s="1"/>
  <c r="M63" i="38"/>
  <c r="N63" i="38" s="1"/>
  <c r="K64" i="38"/>
  <c r="L64" i="38" s="1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L60" i="38" s="1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 s="1"/>
  <c r="O59" i="38" s="1"/>
  <c r="M59" i="38"/>
  <c r="N59" i="38"/>
  <c r="K58" i="38" l="1"/>
  <c r="L58" i="38" s="1"/>
  <c r="O58" i="38" s="1"/>
  <c r="M58" i="38"/>
  <c r="N58" i="38"/>
  <c r="K5" i="18" l="1"/>
  <c r="C16" i="16"/>
  <c r="H78" i="17"/>
  <c r="K4" i="16"/>
  <c r="F52" i="17"/>
  <c r="F51" i="17"/>
  <c r="F14" i="18"/>
  <c r="E58" i="38"/>
  <c r="K12" i="10" l="1"/>
  <c r="H12" i="22"/>
  <c r="K14" i="17"/>
  <c r="K13" i="17"/>
  <c r="K3" i="32"/>
  <c r="K5" i="22"/>
  <c r="F26" i="3"/>
  <c r="K9" i="3"/>
  <c r="F13" i="18"/>
  <c r="K4" i="18"/>
  <c r="F13" i="33"/>
  <c r="K57" i="38"/>
  <c r="L57" i="38" s="1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L56" i="38" s="1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H69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43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9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Q2" i="5" s="1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69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69" i="25" l="1"/>
  <c r="K14" i="15"/>
  <c r="Q5" i="18"/>
  <c r="Q3" i="18"/>
  <c r="F11" i="34"/>
  <c r="Q2" i="34"/>
  <c r="Q3" i="34" s="1"/>
  <c r="Q8" i="34" s="1"/>
  <c r="F14" i="15"/>
  <c r="Q5" i="34"/>
  <c r="Q7" i="34"/>
  <c r="Q5" i="5"/>
  <c r="Q3" i="5"/>
  <c r="Q8" i="5" s="1"/>
  <c r="K78" i="17"/>
  <c r="Q3" i="17" s="1"/>
  <c r="F42" i="10"/>
  <c r="Q3" i="10" s="1"/>
  <c r="Q3" i="4"/>
  <c r="Q8" i="4" s="1"/>
  <c r="F49" i="7"/>
  <c r="Q3" i="7" s="1"/>
  <c r="F8" i="26"/>
  <c r="Q5" i="14"/>
  <c r="Q3" i="14"/>
  <c r="Q8" i="14" s="1"/>
  <c r="F15" i="20"/>
  <c r="F16" i="16"/>
  <c r="Q6" i="8"/>
  <c r="Q7" i="8" s="1"/>
  <c r="Q8" i="8"/>
  <c r="F12" i="22"/>
  <c r="Q7" i="20"/>
  <c r="Q3" i="20"/>
  <c r="Q8" i="20" s="1"/>
  <c r="Q3" i="32"/>
  <c r="Q2" i="32"/>
  <c r="Q3" i="26"/>
  <c r="F8" i="30"/>
  <c r="Q3" i="28"/>
  <c r="Q7" i="28"/>
  <c r="F9" i="24"/>
  <c r="Q3" i="24" s="1"/>
  <c r="Q7" i="15"/>
  <c r="Q3" i="15"/>
  <c r="Q5" i="24"/>
  <c r="K23" i="13"/>
  <c r="K69" i="25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6" i="31" s="1"/>
  <c r="Q5" i="26"/>
  <c r="Q5" i="33"/>
  <c r="Q5" i="4"/>
  <c r="Q5" i="32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25" l="1"/>
  <c r="Q8" i="25" s="1"/>
  <c r="Q3" i="22"/>
  <c r="Q8" i="22" s="1"/>
  <c r="Q6" i="34"/>
  <c r="Q6" i="5"/>
  <c r="Q7" i="5" s="1"/>
  <c r="Q6" i="14"/>
  <c r="Q7" i="14" s="1"/>
  <c r="Q6" i="33"/>
  <c r="Q8" i="33"/>
  <c r="Q6" i="20"/>
  <c r="Q6" i="10"/>
  <c r="Q7" i="10" s="1"/>
  <c r="Q8" i="10"/>
  <c r="Q6" i="32"/>
  <c r="Q8" i="32"/>
  <c r="Q6" i="16"/>
  <c r="Q7" i="16" s="1"/>
  <c r="Q8" i="16"/>
  <c r="Q6" i="3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5" l="1"/>
  <c r="Q7" i="25" s="1"/>
  <c r="Q6" i="22"/>
  <c r="Q7" i="22" s="1"/>
  <c r="O39" i="1"/>
  <c r="N164" i="1"/>
  <c r="N168" i="1" s="1"/>
  <c r="K8" i="30"/>
  <c r="N170" i="1" l="1"/>
  <c r="Q6" i="30"/>
  <c r="Q7" i="30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<sst xmlns="http://schemas.openxmlformats.org/spreadsheetml/2006/main" count="2332" uniqueCount="438">
  <si>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</si>
  <si>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</si>
  <si>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</si>
  <si>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</si>
  <si>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</si>
  <si>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</si>
  <si>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</si>
  <si>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</si>
  <si>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</si>
  <si>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</si>
  <si>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</si>
  <si>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</si>
  <si>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</si>
  <si>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</si>
  <si>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</si>
  <si>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</si>
  <si>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</si>
  <si>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</si>
  <si>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</si>
  <si>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</si>
  <si>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</si>
  <si>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</si>
  <si>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</si>
  <si>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</si>
  <si>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</si>
  <si>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</si>
  <si>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</si>
  <si>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</si>
  <si>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</si>
  <si>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</si>
  <si>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</si>
  <si>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</si>
  <si>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</si>
  <si>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</si>
  <si>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</si>
  <si>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</si>
  <si>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</si>
  <si>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</si>
  <si>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</si>
  <si>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</si>
  <si>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</si>
  <si>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</si>
  <si>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</si>
  <si>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</si>
  <si>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</si>
  <si>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</si>
  <si>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</si>
  <si>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</si>
  <si>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</si>
  <si>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</si>
  <si>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</si>
  <si>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</si>
  <si>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</si>
  <si>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</si>
  <si>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</si>
  <si>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</si>
  <si>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</si>
  <si>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</si>
  <si>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</si>
  <si>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</si>
  <si>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</si>
  <si>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</si>
  <si>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</si>
  <si>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</si>
  <si>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</si>
  <si>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</si>
  <si>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</si>
  <si>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</si>
  <si>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</si>
  <si>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</si>
  <si>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</si>
  <si>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</si>
  <si>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</si>
  <si>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</si>
  <si>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</si>
  <si>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</si>
  <si>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</si>
  <si>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</si>
  <si>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</si>
  <si>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</si>
  <si>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</si>
  <si>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</si>
  <si>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</si>
  <si>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</si>
  <si>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</si>
  <si>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</si>
  <si>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</si>
  <si>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</si>
  <si>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</si>
  <si>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</si>
  <si>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</si>
  <si>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</si>
  <si>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</si>
  <si>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</si>
  <si>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</si>
  <si>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</si>
  <si>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</si>
  <si>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</si>
  <si>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</si>
  <si>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</si>
  <si>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</si>
  <si>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</si>
  <si>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</si>
  <si>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</si>
  <si>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</si>
  <si>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</si>
  <si>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</si>
  <si>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</si>
  <si>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</si>
  <si>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</si>
  <si>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</si>
  <si>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</si>
  <si>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</si>
  <si>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</si>
  <si>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</si>
  <si>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</si>
  <si>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</si>
  <si>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</si>
  <si>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</si>
  <si>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</si>
  <si>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</si>
  <si>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</si>
  <si>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</si>
  <si>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</si>
  <si>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</si>
  <si>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</si>
  <si>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</si>
  <si>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</si>
  <si>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</si>
  <si>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</si>
  <si>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</si>
  <si>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</si>
  <si>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</si>
  <si>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</si>
  <si>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</si>
  <si>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</si>
  <si>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</si>
  <si>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</si>
  <si>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</si>
  <si>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</si>
  <si>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</si>
  <si>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</si>
  <si>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</si>
  <si>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</si>
  <si>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</si>
  <si>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</si>
  <si>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</si>
  <si>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</si>
  <si>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</si>
  <si>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</si>
  <si>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</si>
  <si>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</si>
  <si>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</si>
  <si>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</si>
  <si>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</si>
  <si>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</si>
  <si>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</si>
  <si>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</si>
  <si>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</si>
  <si>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</si>
  <si>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</si>
  <si>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</si>
  <si>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</si>
  <si>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</si>
  <si>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</si>
  <si>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</si>
  <si>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</si>
  <si>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</si>
  <si>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</si>
  <si>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</si>
  <si>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</si>
  <si>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</si>
  <si>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</si>
  <si>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</si>
  <si>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</si>
  <si>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</si>
  <si>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</si>
  <si>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</si>
  <si>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</si>
  <si>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</si>
  <si>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</si>
  <si>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</si>
  <si>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</si>
  <si>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</si>
  <si>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</si>
  <si>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</si>
  <si>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</si>
  <si>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</si>
  <si>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</si>
  <si>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</si>
  <si>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</si>
  <si>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</si>
  <si>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</si>
  <si>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</si>
  <si>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</si>
  <si>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</si>
  <si>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</si>
  <si>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</si>
  <si>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</si>
  <si>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</si>
  <si>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</si>
  <si>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</si>
  <si>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</si>
  <si>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</si>
  <si>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</si>
  <si>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</si>
  <si>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</si>
  <si>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</si>
  <si>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</si>
  <si>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</si>
  <si>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</si>
  <si>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</si>
  <si>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</si>
  <si>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</si>
  <si>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</si>
  <si>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</si>
  <si>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</si>
  <si>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</si>
  <si>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</si>
  <si>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</si>
  <si>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</si>
  <si>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</si>
  <si>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</si>
  <si>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</si>
  <si>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</si>
  <si>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</si>
  <si>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</si>
  <si>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</si>
  <si>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</si>
  <si>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buy 81-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</si>
  <si>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</si>
  <si>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</si>
  <si>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</si>
  <si>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</si>
  <si>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</si>
  <si>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</si>
  <si>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</si>
  <si>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</si>
  <si>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</si>
  <si>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</si>
  <si>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</si>
  <si>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</si>
  <si>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</si>
  <si>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</si>
  <si>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</si>
  <si>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</si>
  <si>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</si>
  <si>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</si>
  <si>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</si>
  <si>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</si>
  <si>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</si>
  <si>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</si>
  <si>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</si>
  <si>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</si>
  <si>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</si>
  <si>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</si>
  <si>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</si>
  <si>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</si>
  <si>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</si>
  <si>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</si>
  <si>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</si>
  <si>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</si>
  <si>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</si>
  <si>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</si>
  <si>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</si>
  <si>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</si>
  <si>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</si>
  <si>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</si>
  <si>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</si>
  <si>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</si>
  <si>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</si>
  <si>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</si>
  <si>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</si>
  <si>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</si>
  <si>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</si>
  <si>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</si>
  <si>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</si>
  <si>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</si>
  <si>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</si>
  <si>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</si>
  <si>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</si>
  <si>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</si>
  <si>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</si>
  <si>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</si>
  <si>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</si>
  <si>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</si>
  <si>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</si>
  <si>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</si>
  <si>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</si>
  <si>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</si>
  <si>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</si>
  <si>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</si>
  <si>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</si>
  <si>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</si>
  <si>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</si>
  <si>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</si>
  <si>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</si>
  <si>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</si>
  <si>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</si>
  <si>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</si>
  <si>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S&amp;B</t>
  </si>
  <si>
    <t>11/24/2015 (Short Term)</t>
  </si>
  <si>
    <t>07/26/2015 (Short Term)</t>
  </si>
  <si>
    <t>Mar 1 - Mar 7 (Est.)</t>
  </si>
  <si>
    <t>95.18 - 150.50</t>
  </si>
  <si>
    <t>24.87 - 37.74</t>
  </si>
  <si>
    <t>7.81 - 17.10</t>
  </si>
  <si>
    <t>er, e</t>
  </si>
  <si>
    <t>48.85 - 197.35</t>
  </si>
  <si>
    <t>13.50 - 35.74</t>
  </si>
  <si>
    <t>120 shares at loss</t>
  </si>
  <si>
    <t>16-Dec, average 50.07</t>
  </si>
  <si>
    <t>1.72 (1.69%)</t>
  </si>
  <si>
    <t>0.105 Dividend</t>
  </si>
  <si>
    <t>4.19 - 8.46</t>
  </si>
  <si>
    <t>11.75 - 23.51</t>
  </si>
  <si>
    <t>36.63 - 76.50</t>
  </si>
  <si>
    <t>0.44 Dividend</t>
  </si>
  <si>
    <t>0.71 Dividend</t>
  </si>
  <si>
    <t>2.23 - 10.00</t>
  </si>
  <si>
    <t>35 shares at loss</t>
  </si>
  <si>
    <t>12.70 x 1100</t>
  </si>
  <si>
    <t>12.78 x 500</t>
  </si>
  <si>
    <t>12.45 - 12.88</t>
  </si>
  <si>
    <t>12.11 - 31.53</t>
  </si>
  <si>
    <t>8.59B</t>
  </si>
  <si>
    <t>0.68 (5.45%)</t>
  </si>
  <si>
    <t>13.49 x 6800</t>
  </si>
  <si>
    <t>13.50 x 12000</t>
  </si>
  <si>
    <t>13.40 - 13.88</t>
  </si>
  <si>
    <t>4.81B</t>
  </si>
  <si>
    <t>13.75 x 1000</t>
  </si>
  <si>
    <t>13.77 x 1600</t>
  </si>
  <si>
    <t>14.52 - 14.95</t>
  </si>
  <si>
    <t>15.12B</t>
  </si>
  <si>
    <t>34.58 x 200</t>
  </si>
  <si>
    <t>34.74 x 1300</t>
  </si>
  <si>
    <t>34.27 - 34.78</t>
  </si>
  <si>
    <t>163.89B</t>
  </si>
  <si>
    <t>0.96 (2.83%)</t>
  </si>
  <si>
    <t>48.48 x 500</t>
  </si>
  <si>
    <t>48.50 x 500</t>
  </si>
  <si>
    <t>47.37 - 48.76</t>
  </si>
  <si>
    <t>47.04 - 79.00</t>
  </si>
  <si>
    <t>13.87B</t>
  </si>
  <si>
    <t>1.00 (2.06%)</t>
  </si>
  <si>
    <t>85.43 x 100</t>
  </si>
  <si>
    <t>87.99 x 100</t>
  </si>
  <si>
    <t>84.61 - 86.47</t>
  </si>
  <si>
    <t>25.70B</t>
  </si>
  <si>
    <t>2.36 (2.80%)</t>
  </si>
  <si>
    <t>9.56 x 200</t>
  </si>
  <si>
    <t>9.57 x 1900</t>
  </si>
  <si>
    <t>9.26 - 9.57</t>
  </si>
  <si>
    <t>12.52B</t>
  </si>
  <si>
    <t>0.12 (1.30%)</t>
  </si>
  <si>
    <t>17.14 x 300</t>
  </si>
  <si>
    <t>18.00 x 200</t>
  </si>
  <si>
    <t>16.86 - 17.56</t>
  </si>
  <si>
    <t>2.21B</t>
  </si>
  <si>
    <t>39.51 x 200</t>
  </si>
  <si>
    <t>41.19 x 200</t>
  </si>
  <si>
    <t>39.87 - 41.07</t>
  </si>
  <si>
    <t>7.51B</t>
  </si>
  <si>
    <t>59.52 x 100</t>
  </si>
  <si>
    <t>63.03 x 100</t>
  </si>
  <si>
    <t>61.25 - 62.67</t>
  </si>
  <si>
    <t>24.21B</t>
  </si>
  <si>
    <t>1.20 (1.96%)</t>
  </si>
  <si>
    <t>51.00 x 6300</t>
  </si>
  <si>
    <t>51.38 x 1000</t>
  </si>
  <si>
    <t>51.23 - 53.80</t>
  </si>
  <si>
    <t>5.01B</t>
  </si>
  <si>
    <t>8.44 x 700</t>
  </si>
  <si>
    <t>8.50 x 800</t>
  </si>
  <si>
    <t>8.41 - 8.47</t>
  </si>
  <si>
    <t>1.48B</t>
  </si>
  <si>
    <t>0.16 (1.90%)</t>
  </si>
  <si>
    <t>147.15 x 200</t>
  </si>
  <si>
    <t>142.76 - 147.23</t>
  </si>
  <si>
    <t>40.12B</t>
  </si>
  <si>
    <t>1.76 (1.26%)</t>
  </si>
  <si>
    <t>106.60 x 400</t>
  </si>
  <si>
    <t>106.74 x 300</t>
  </si>
  <si>
    <t>105.83 - 107.20</t>
  </si>
  <si>
    <t>176.46B</t>
  </si>
  <si>
    <t>1.42 (1.32%)</t>
  </si>
  <si>
    <t>103.30 x 100</t>
  </si>
  <si>
    <t>104.60 x 300</t>
  </si>
  <si>
    <t>102.49 - 103.54</t>
  </si>
  <si>
    <t>86.00 - 123.37</t>
  </si>
  <si>
    <t>148.24B</t>
  </si>
  <si>
    <t>45.71 x 200</t>
  </si>
  <si>
    <t>54.29 x 100</t>
  </si>
  <si>
    <t>48.92 - 50.16</t>
  </si>
  <si>
    <t>3.16B</t>
  </si>
  <si>
    <t>0.40 (0.82%)</t>
  </si>
  <si>
    <t>34.17 x 200</t>
  </si>
  <si>
    <t>34.49 x 200</t>
  </si>
  <si>
    <t>34.07 - 34.49</t>
  </si>
  <si>
    <t>53.31B</t>
  </si>
  <si>
    <t>1.44 (4.28%)</t>
  </si>
  <si>
    <t>27.91 x 800</t>
  </si>
  <si>
    <t>27.92 x 500</t>
  </si>
  <si>
    <t>27.42 - 28.20</t>
  </si>
  <si>
    <t>2.32B</t>
  </si>
  <si>
    <t>1.04 (3.84%)</t>
  </si>
  <si>
    <t>1.00 x 400</t>
  </si>
  <si>
    <t>3.05 x 5000</t>
  </si>
  <si>
    <t>2.49 - 2.95</t>
  </si>
  <si>
    <t>45.99M</t>
  </si>
  <si>
    <t>94.87 x 300</t>
  </si>
  <si>
    <t>94.90 x 300</t>
  </si>
  <si>
    <t>94.00 - 95.41</t>
  </si>
  <si>
    <t>84.15B</t>
  </si>
  <si>
    <t>2.56 (2.77%)</t>
  </si>
  <si>
    <t>117.44 x 200</t>
  </si>
  <si>
    <t>117.99 x 200</t>
  </si>
  <si>
    <t>116.21 - 118.34</t>
  </si>
  <si>
    <t>111.93B</t>
  </si>
  <si>
    <t>2.00 (1.73%)</t>
  </si>
  <si>
    <t>300.10 x 100</t>
  </si>
  <si>
    <t>303.00 x 100</t>
  </si>
  <si>
    <t>296.35 - 301.84</t>
  </si>
  <si>
    <t>67.04B</t>
  </si>
  <si>
    <t>7.89 x 1000</t>
  </si>
  <si>
    <t>11.14 x 100</t>
  </si>
  <si>
    <t>9.15 - 9.78</t>
  </si>
  <si>
    <t>238.79M</t>
  </si>
  <si>
    <t>60.18 x 200</t>
  </si>
  <si>
    <t>64.49 x 200</t>
  </si>
  <si>
    <t>63.10 - 65.96</t>
  </si>
  <si>
    <t>2.35B</t>
  </si>
  <si>
    <t>4.53 x 1000</t>
  </si>
  <si>
    <t>4.65 x 6700</t>
  </si>
  <si>
    <t>4.54 - 4.65</t>
  </si>
  <si>
    <t>5.43B</t>
  </si>
  <si>
    <t>0.42 (9.05%)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</si>
</sst>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5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22" fillId="0" borderId="13" xfId="0" applyFont="1" applyFill="1" applyBorder="1" applyAlignmen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2" fontId="2" fillId="7" borderId="0" xfId="0" applyNumberFormat="1" applyFon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Balance!$B$2:$B$107</c:f>
              <c:numCache>
                <c:formatCode>m/d/yyyy</c:formatCode>
                <c:ptCount val="1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</c:numCache>
            </c:numRef>
          </c:xVal>
          <c:yVal>
            <c:numRef>
              <c:f>Balance!$I$2:$I$106</c:f>
              <c:numCache>
                <c:formatCode>0.00</c:formatCode>
                <c:ptCount val="105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205488"/>
        <c:axId val="118150272"/>
      </c:scatterChart>
      <c:valAx>
        <c:axId val="30320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50272"/>
        <c:crosses val="autoZero"/>
        <c:crossBetween val="midCat"/>
      </c:valAx>
      <c:valAx>
        <c:axId val="118150272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20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</c:numCache>
            </c:numRef>
          </c:xVal>
          <c:yVal>
            <c:numRef>
              <c:f>Balance!$M$2:$M$108</c:f>
              <c:numCache>
                <c:formatCode>0.00</c:formatCode>
                <c:ptCount val="10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 formatCode="General">
                  <c:v>-76444.659999999974</c:v>
                </c:pt>
                <c:pt idx="79" formatCode="General">
                  <c:v>-79090.479999999981</c:v>
                </c:pt>
                <c:pt idx="80" formatCode="General">
                  <c:v>-80546.880000000005</c:v>
                </c:pt>
                <c:pt idx="81" formatCode="General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 formatCode="General">
                  <c:v>-79174.94</c:v>
                </c:pt>
                <c:pt idx="89" formatCode="General">
                  <c:v>-78097.219999999972</c:v>
                </c:pt>
                <c:pt idx="90">
                  <c:v>-69265.900000000023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169376"/>
        <c:axId val="302642456"/>
      </c:scatterChart>
      <c:valAx>
        <c:axId val="303169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642456"/>
        <c:crosses val="autoZero"/>
        <c:crossBetween val="midCat"/>
      </c:valAx>
      <c:valAx>
        <c:axId val="30264245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169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</c:numCache>
            </c:numRef>
          </c:xVal>
          <c:yVal>
            <c:numRef>
              <c:f>Balance!$C$2:$C$108</c:f>
              <c:numCache>
                <c:formatCode>0.00</c:formatCode>
                <c:ptCount val="10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161472"/>
        <c:axId val="338032616"/>
      </c:scatterChart>
      <c:valAx>
        <c:axId val="305161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032616"/>
        <c:crosses val="autoZero"/>
        <c:crossBetween val="midCat"/>
      </c:valAx>
      <c:valAx>
        <c:axId val="33803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61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22-Dec-15</c:v>
                </c:pt>
                <c:pt idx="1">
                  <c:v>21-Dec-15</c:v>
                </c:pt>
                <c:pt idx="2">
                  <c:v>18-Dec-15</c:v>
                </c:pt>
                <c:pt idx="3">
                  <c:v>17-Dec-15</c:v>
                </c:pt>
                <c:pt idx="4">
                  <c:v>16-Dec-15</c:v>
                </c:pt>
                <c:pt idx="5">
                  <c:v>15-Dec-15</c:v>
                </c:pt>
                <c:pt idx="6">
                  <c:v>14-Dec-15</c:v>
                </c:pt>
                <c:pt idx="7">
                  <c:v>11-Dec-15</c:v>
                </c:pt>
                <c:pt idx="8">
                  <c:v>10-Dec-15</c:v>
                </c:pt>
                <c:pt idx="9">
                  <c:v>9-Dec-15</c:v>
                </c:pt>
                <c:pt idx="10">
                  <c:v>8-Dec-15</c:v>
                </c:pt>
                <c:pt idx="11">
                  <c:v>7-Dec-15</c:v>
                </c:pt>
                <c:pt idx="12">
                  <c:v>4-Dec-15</c:v>
                </c:pt>
                <c:pt idx="13">
                  <c:v>3-Dec-15</c:v>
                </c:pt>
                <c:pt idx="14">
                  <c:v>2-Dec-15</c:v>
                </c:pt>
                <c:pt idx="15">
                  <c:v>1-Dec-15</c:v>
                </c:pt>
                <c:pt idx="16">
                  <c:v>30-Nov-15</c:v>
                </c:pt>
                <c:pt idx="17">
                  <c:v>27-Nov-15</c:v>
                </c:pt>
                <c:pt idx="18">
                  <c:v>25-Nov-15</c:v>
                </c:pt>
                <c:pt idx="19">
                  <c:v>24-Nov-15</c:v>
                </c:pt>
                <c:pt idx="20">
                  <c:v>23-Nov-15</c:v>
                </c:pt>
                <c:pt idx="21">
                  <c:v>20-Nov-15</c:v>
                </c:pt>
                <c:pt idx="22">
                  <c:v>19-Nov-15</c:v>
                </c:pt>
                <c:pt idx="23">
                  <c:v>18-Nov-15</c:v>
                </c:pt>
                <c:pt idx="24">
                  <c:v>17-Nov-15</c:v>
                </c:pt>
                <c:pt idx="25">
                  <c:v>16-Nov-15</c:v>
                </c:pt>
                <c:pt idx="26">
                  <c:v>16-Nov-15</c:v>
                </c:pt>
                <c:pt idx="27">
                  <c:v>13-Nov-15</c:v>
                </c:pt>
                <c:pt idx="28">
                  <c:v>12-Nov-15</c:v>
                </c:pt>
                <c:pt idx="29">
                  <c:v>11-Nov-15</c:v>
                </c:pt>
                <c:pt idx="30">
                  <c:v>10-Nov-15</c:v>
                </c:pt>
                <c:pt idx="31">
                  <c:v>9-Nov-15</c:v>
                </c:pt>
                <c:pt idx="32">
                  <c:v>6-Nov-15</c:v>
                </c:pt>
                <c:pt idx="33">
                  <c:v>5-Nov-15</c:v>
                </c:pt>
                <c:pt idx="34">
                  <c:v>4-Nov-15</c:v>
                </c:pt>
                <c:pt idx="35">
                  <c:v>3-Nov-15</c:v>
                </c:pt>
                <c:pt idx="36">
                  <c:v>2-Nov-15</c:v>
                </c:pt>
                <c:pt idx="37">
                  <c:v>30-Oct-15</c:v>
                </c:pt>
                <c:pt idx="38">
                  <c:v>29-Oct-15</c:v>
                </c:pt>
                <c:pt idx="39">
                  <c:v>28-Oct-15</c:v>
                </c:pt>
                <c:pt idx="40">
                  <c:v>27-Oct-15</c:v>
                </c:pt>
                <c:pt idx="41">
                  <c:v>26-Oct-15</c:v>
                </c:pt>
                <c:pt idx="42">
                  <c:v>23-Oct-15</c:v>
                </c:pt>
                <c:pt idx="43">
                  <c:v>22-Oct-15</c:v>
                </c:pt>
                <c:pt idx="44">
                  <c:v>21-Oct-15</c:v>
                </c:pt>
                <c:pt idx="45">
                  <c:v>20-Oct-15</c:v>
                </c:pt>
                <c:pt idx="46">
                  <c:v>19-Oct-15</c:v>
                </c:pt>
                <c:pt idx="47">
                  <c:v>16-Oct-15</c:v>
                </c:pt>
                <c:pt idx="48">
                  <c:v>15-Oct-15</c:v>
                </c:pt>
                <c:pt idx="49">
                  <c:v>14-Oct-15</c:v>
                </c:pt>
                <c:pt idx="50">
                  <c:v>13-Oct-15</c:v>
                </c:pt>
                <c:pt idx="51">
                  <c:v>12-Oct-15</c:v>
                </c:pt>
                <c:pt idx="52">
                  <c:v>9-Oct-15</c:v>
                </c:pt>
                <c:pt idx="53">
                  <c:v>8-Oct-15</c:v>
                </c:pt>
                <c:pt idx="54">
                  <c:v>7-Oct-15</c:v>
                </c:pt>
                <c:pt idx="55">
                  <c:v>6-Oct-15</c:v>
                </c:pt>
                <c:pt idx="56">
                  <c:v>5-Oct-15</c:v>
                </c:pt>
                <c:pt idx="57">
                  <c:v>2-Oct-15</c:v>
                </c:pt>
                <c:pt idx="58">
                  <c:v>1-Oct-15</c:v>
                </c:pt>
                <c:pt idx="59">
                  <c:v>30-Sep-15</c:v>
                </c:pt>
                <c:pt idx="60">
                  <c:v>29-Sep-15</c:v>
                </c:pt>
                <c:pt idx="61">
                  <c:v>28-Sep-15</c:v>
                </c:pt>
                <c:pt idx="62">
                  <c:v>25-Sep-15</c:v>
                </c:pt>
                <c:pt idx="63">
                  <c:v>24-Sep-15</c:v>
                </c:pt>
                <c:pt idx="64">
                  <c:v>23-Sep-15</c:v>
                </c:pt>
                <c:pt idx="65">
                  <c:v>22-Sep-15</c:v>
                </c:pt>
                <c:pt idx="66">
                  <c:v>21-Sep-15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12.69</c:v>
                </c:pt>
                <c:pt idx="1">
                  <c:v>12.52</c:v>
                </c:pt>
                <c:pt idx="2">
                  <c:v>12.47</c:v>
                </c:pt>
                <c:pt idx="3">
                  <c:v>12.78</c:v>
                </c:pt>
                <c:pt idx="4">
                  <c:v>13.78</c:v>
                </c:pt>
                <c:pt idx="5">
                  <c:v>14.46</c:v>
                </c:pt>
                <c:pt idx="6">
                  <c:v>13.96</c:v>
                </c:pt>
                <c:pt idx="7">
                  <c:v>14.34</c:v>
                </c:pt>
                <c:pt idx="8">
                  <c:v>14.74</c:v>
                </c:pt>
                <c:pt idx="9">
                  <c:v>14.5</c:v>
                </c:pt>
                <c:pt idx="10">
                  <c:v>14.92</c:v>
                </c:pt>
                <c:pt idx="11">
                  <c:v>14.78</c:v>
                </c:pt>
                <c:pt idx="12">
                  <c:v>16.12</c:v>
                </c:pt>
                <c:pt idx="13">
                  <c:v>16.55</c:v>
                </c:pt>
                <c:pt idx="14">
                  <c:v>16.670000000000002</c:v>
                </c:pt>
                <c:pt idx="15">
                  <c:v>17.63</c:v>
                </c:pt>
                <c:pt idx="16">
                  <c:v>17.510000000000002</c:v>
                </c:pt>
                <c:pt idx="17">
                  <c:v>17.440000000000001</c:v>
                </c:pt>
                <c:pt idx="18">
                  <c:v>18.11</c:v>
                </c:pt>
                <c:pt idx="19">
                  <c:v>18.5</c:v>
                </c:pt>
                <c:pt idx="20">
                  <c:v>17.53</c:v>
                </c:pt>
                <c:pt idx="21">
                  <c:v>17.420000000000002</c:v>
                </c:pt>
                <c:pt idx="22">
                  <c:v>17.64</c:v>
                </c:pt>
                <c:pt idx="23">
                  <c:v>17.899999999999999</c:v>
                </c:pt>
                <c:pt idx="24">
                  <c:v>17.71</c:v>
                </c:pt>
                <c:pt idx="25">
                  <c:v>17.87</c:v>
                </c:pt>
                <c:pt idx="27">
                  <c:v>17.14</c:v>
                </c:pt>
                <c:pt idx="28">
                  <c:v>17.2</c:v>
                </c:pt>
                <c:pt idx="29">
                  <c:v>17.3</c:v>
                </c:pt>
                <c:pt idx="30">
                  <c:v>18.78</c:v>
                </c:pt>
                <c:pt idx="31">
                  <c:v>18.36</c:v>
                </c:pt>
                <c:pt idx="32">
                  <c:v>18.29</c:v>
                </c:pt>
                <c:pt idx="33">
                  <c:v>19</c:v>
                </c:pt>
                <c:pt idx="34">
                  <c:v>19.399999999999999</c:v>
                </c:pt>
                <c:pt idx="35">
                  <c:v>19.66</c:v>
                </c:pt>
                <c:pt idx="36">
                  <c:v>19.010000000000002</c:v>
                </c:pt>
                <c:pt idx="37">
                  <c:v>18.38</c:v>
                </c:pt>
                <c:pt idx="38">
                  <c:v>17.55</c:v>
                </c:pt>
                <c:pt idx="39">
                  <c:v>17.68</c:v>
                </c:pt>
                <c:pt idx="40">
                  <c:v>17.11</c:v>
                </c:pt>
                <c:pt idx="41">
                  <c:v>17.59</c:v>
                </c:pt>
                <c:pt idx="42">
                  <c:v>18.3</c:v>
                </c:pt>
                <c:pt idx="43">
                  <c:v>18.48</c:v>
                </c:pt>
                <c:pt idx="44">
                  <c:v>18.02</c:v>
                </c:pt>
                <c:pt idx="45">
                  <c:v>18.559999999999999</c:v>
                </c:pt>
                <c:pt idx="46">
                  <c:v>18.28</c:v>
                </c:pt>
                <c:pt idx="47">
                  <c:v>19.28</c:v>
                </c:pt>
                <c:pt idx="48">
                  <c:v>19.43</c:v>
                </c:pt>
                <c:pt idx="49">
                  <c:v>18.91</c:v>
                </c:pt>
                <c:pt idx="50">
                  <c:v>18.59</c:v>
                </c:pt>
                <c:pt idx="51">
                  <c:v>18.96</c:v>
                </c:pt>
                <c:pt idx="52">
                  <c:v>19.59</c:v>
                </c:pt>
                <c:pt idx="53">
                  <c:v>20.18</c:v>
                </c:pt>
                <c:pt idx="54">
                  <c:v>19.170000000000002</c:v>
                </c:pt>
                <c:pt idx="55">
                  <c:v>19.170000000000002</c:v>
                </c:pt>
                <c:pt idx="56">
                  <c:v>18.05</c:v>
                </c:pt>
                <c:pt idx="57">
                  <c:v>16.66</c:v>
                </c:pt>
                <c:pt idx="58">
                  <c:v>15.31</c:v>
                </c:pt>
                <c:pt idx="59">
                  <c:v>15.4</c:v>
                </c:pt>
                <c:pt idx="60">
                  <c:v>14.97</c:v>
                </c:pt>
                <c:pt idx="61">
                  <c:v>14.76</c:v>
                </c:pt>
                <c:pt idx="62">
                  <c:v>15.75</c:v>
                </c:pt>
                <c:pt idx="63">
                  <c:v>15.45</c:v>
                </c:pt>
                <c:pt idx="64">
                  <c:v>15.3</c:v>
                </c:pt>
                <c:pt idx="65">
                  <c:v>15.66</c:v>
                </c:pt>
                <c:pt idx="66">
                  <c:v>16.11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907992"/>
        <c:axId val="303907208"/>
      </c:lineChart>
      <c:catAx>
        <c:axId val="30390799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07208"/>
        <c:crosses val="autoZero"/>
        <c:auto val="1"/>
        <c:lblAlgn val="ctr"/>
        <c:lblOffset val="100"/>
        <c:noMultiLvlLbl val="0"/>
      </c:catAx>
      <c:valAx>
        <c:axId val="303907208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0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42360</c:v>
                </c:pt>
                <c:pt idx="1">
                  <c:v>42359</c:v>
                </c:pt>
                <c:pt idx="2">
                  <c:v>42356</c:v>
                </c:pt>
                <c:pt idx="3">
                  <c:v>42355</c:v>
                </c:pt>
                <c:pt idx="4">
                  <c:v>42354</c:v>
                </c:pt>
                <c:pt idx="5">
                  <c:v>42353</c:v>
                </c:pt>
                <c:pt idx="6">
                  <c:v>42352</c:v>
                </c:pt>
                <c:pt idx="7">
                  <c:v>42349</c:v>
                </c:pt>
                <c:pt idx="8">
                  <c:v>42348</c:v>
                </c:pt>
                <c:pt idx="9">
                  <c:v>42347</c:v>
                </c:pt>
                <c:pt idx="10">
                  <c:v>42346</c:v>
                </c:pt>
                <c:pt idx="11">
                  <c:v>42345</c:v>
                </c:pt>
                <c:pt idx="12">
                  <c:v>42342</c:v>
                </c:pt>
                <c:pt idx="13">
                  <c:v>42341</c:v>
                </c:pt>
                <c:pt idx="14">
                  <c:v>42340</c:v>
                </c:pt>
                <c:pt idx="15">
                  <c:v>42339</c:v>
                </c:pt>
                <c:pt idx="16">
                  <c:v>42338</c:v>
                </c:pt>
                <c:pt idx="17">
                  <c:v>42335</c:v>
                </c:pt>
                <c:pt idx="18">
                  <c:v>42333</c:v>
                </c:pt>
                <c:pt idx="19">
                  <c:v>42332</c:v>
                </c:pt>
                <c:pt idx="20">
                  <c:v>42331</c:v>
                </c:pt>
                <c:pt idx="21">
                  <c:v>42328</c:v>
                </c:pt>
                <c:pt idx="22">
                  <c:v>42327</c:v>
                </c:pt>
                <c:pt idx="23">
                  <c:v>42326</c:v>
                </c:pt>
                <c:pt idx="24">
                  <c:v>42325</c:v>
                </c:pt>
                <c:pt idx="25">
                  <c:v>42324</c:v>
                </c:pt>
                <c:pt idx="26">
                  <c:v>42321</c:v>
                </c:pt>
                <c:pt idx="27">
                  <c:v>42320</c:v>
                </c:pt>
                <c:pt idx="28">
                  <c:v>42319</c:v>
                </c:pt>
                <c:pt idx="29">
                  <c:v>42318</c:v>
                </c:pt>
                <c:pt idx="30">
                  <c:v>42317</c:v>
                </c:pt>
                <c:pt idx="31">
                  <c:v>42314</c:v>
                </c:pt>
                <c:pt idx="32">
                  <c:v>42313</c:v>
                </c:pt>
                <c:pt idx="33">
                  <c:v>42312</c:v>
                </c:pt>
                <c:pt idx="34">
                  <c:v>42311</c:v>
                </c:pt>
                <c:pt idx="35">
                  <c:v>42310</c:v>
                </c:pt>
                <c:pt idx="36">
                  <c:v>42307</c:v>
                </c:pt>
                <c:pt idx="37">
                  <c:v>42306</c:v>
                </c:pt>
                <c:pt idx="38">
                  <c:v>42305</c:v>
                </c:pt>
                <c:pt idx="39">
                  <c:v>42304</c:v>
                </c:pt>
                <c:pt idx="40">
                  <c:v>42303</c:v>
                </c:pt>
                <c:pt idx="41">
                  <c:v>42300</c:v>
                </c:pt>
                <c:pt idx="42">
                  <c:v>42299</c:v>
                </c:pt>
                <c:pt idx="43">
                  <c:v>42298</c:v>
                </c:pt>
                <c:pt idx="44">
                  <c:v>42297</c:v>
                </c:pt>
                <c:pt idx="45">
                  <c:v>42296</c:v>
                </c:pt>
                <c:pt idx="46">
                  <c:v>42293</c:v>
                </c:pt>
                <c:pt idx="47">
                  <c:v>42292</c:v>
                </c:pt>
                <c:pt idx="48">
                  <c:v>42291</c:v>
                </c:pt>
                <c:pt idx="49">
                  <c:v>42290</c:v>
                </c:pt>
                <c:pt idx="50">
                  <c:v>42289</c:v>
                </c:pt>
                <c:pt idx="51">
                  <c:v>42286</c:v>
                </c:pt>
                <c:pt idx="52">
                  <c:v>42285</c:v>
                </c:pt>
                <c:pt idx="53">
                  <c:v>42284</c:v>
                </c:pt>
                <c:pt idx="54">
                  <c:v>42283</c:v>
                </c:pt>
                <c:pt idx="55">
                  <c:v>42282</c:v>
                </c:pt>
                <c:pt idx="56">
                  <c:v>42279</c:v>
                </c:pt>
                <c:pt idx="57">
                  <c:v>42278</c:v>
                </c:pt>
                <c:pt idx="58">
                  <c:v>42277</c:v>
                </c:pt>
                <c:pt idx="59">
                  <c:v>42276</c:v>
                </c:pt>
                <c:pt idx="60">
                  <c:v>42275</c:v>
                </c:pt>
                <c:pt idx="61">
                  <c:v>42272</c:v>
                </c:pt>
                <c:pt idx="62">
                  <c:v>42271</c:v>
                </c:pt>
                <c:pt idx="63">
                  <c:v>42270</c:v>
                </c:pt>
                <c:pt idx="64">
                  <c:v>42269</c:v>
                </c:pt>
                <c:pt idx="65">
                  <c:v>42268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13.48</c:v>
                </c:pt>
                <c:pt idx="1">
                  <c:v>13.64</c:v>
                </c:pt>
                <c:pt idx="2">
                  <c:v>12.88</c:v>
                </c:pt>
                <c:pt idx="3">
                  <c:v>12.5</c:v>
                </c:pt>
                <c:pt idx="4">
                  <c:v>12.69</c:v>
                </c:pt>
                <c:pt idx="5">
                  <c:v>12.44</c:v>
                </c:pt>
                <c:pt idx="6">
                  <c:v>11.8</c:v>
                </c:pt>
                <c:pt idx="7">
                  <c:v>12.47</c:v>
                </c:pt>
                <c:pt idx="8">
                  <c:v>12.92</c:v>
                </c:pt>
                <c:pt idx="9">
                  <c:v>12.93</c:v>
                </c:pt>
                <c:pt idx="10">
                  <c:v>12.79</c:v>
                </c:pt>
                <c:pt idx="11">
                  <c:v>12.84</c:v>
                </c:pt>
                <c:pt idx="12">
                  <c:v>13.15</c:v>
                </c:pt>
                <c:pt idx="13">
                  <c:v>13.64</c:v>
                </c:pt>
                <c:pt idx="14">
                  <c:v>13.9</c:v>
                </c:pt>
                <c:pt idx="15">
                  <c:v>14.67</c:v>
                </c:pt>
                <c:pt idx="16">
                  <c:v>14.78</c:v>
                </c:pt>
                <c:pt idx="17">
                  <c:v>14.47</c:v>
                </c:pt>
                <c:pt idx="18">
                  <c:v>14.84</c:v>
                </c:pt>
                <c:pt idx="19">
                  <c:v>15.08</c:v>
                </c:pt>
                <c:pt idx="20">
                  <c:v>14.67</c:v>
                </c:pt>
                <c:pt idx="21">
                  <c:v>14.64</c:v>
                </c:pt>
                <c:pt idx="22">
                  <c:v>14.57</c:v>
                </c:pt>
                <c:pt idx="23">
                  <c:v>14.65</c:v>
                </c:pt>
                <c:pt idx="24">
                  <c:v>14.38</c:v>
                </c:pt>
                <c:pt idx="25">
                  <c:v>14.92</c:v>
                </c:pt>
                <c:pt idx="26">
                  <c:v>14.52</c:v>
                </c:pt>
                <c:pt idx="27">
                  <c:v>14.29</c:v>
                </c:pt>
                <c:pt idx="28">
                  <c:v>14.49</c:v>
                </c:pt>
                <c:pt idx="29">
                  <c:v>14.75</c:v>
                </c:pt>
                <c:pt idx="30">
                  <c:v>14.7</c:v>
                </c:pt>
                <c:pt idx="31">
                  <c:v>14.61</c:v>
                </c:pt>
                <c:pt idx="32">
                  <c:v>14.88</c:v>
                </c:pt>
                <c:pt idx="33">
                  <c:v>15.35</c:v>
                </c:pt>
                <c:pt idx="34">
                  <c:v>15.3</c:v>
                </c:pt>
                <c:pt idx="35">
                  <c:v>15.41</c:v>
                </c:pt>
                <c:pt idx="36">
                  <c:v>15.51</c:v>
                </c:pt>
                <c:pt idx="37">
                  <c:v>14.94</c:v>
                </c:pt>
                <c:pt idx="38">
                  <c:v>14.88</c:v>
                </c:pt>
                <c:pt idx="39">
                  <c:v>14.61</c:v>
                </c:pt>
                <c:pt idx="40">
                  <c:v>14.91</c:v>
                </c:pt>
                <c:pt idx="41">
                  <c:v>15.19</c:v>
                </c:pt>
                <c:pt idx="42">
                  <c:v>15.81</c:v>
                </c:pt>
                <c:pt idx="43">
                  <c:v>15.76</c:v>
                </c:pt>
                <c:pt idx="44">
                  <c:v>16.239999999999998</c:v>
                </c:pt>
                <c:pt idx="45">
                  <c:v>16.3</c:v>
                </c:pt>
                <c:pt idx="46">
                  <c:v>16.170000000000002</c:v>
                </c:pt>
                <c:pt idx="47">
                  <c:v>16.32</c:v>
                </c:pt>
                <c:pt idx="48">
                  <c:v>16.239999999999998</c:v>
                </c:pt>
                <c:pt idx="49">
                  <c:v>16.22</c:v>
                </c:pt>
                <c:pt idx="50">
                  <c:v>16.09</c:v>
                </c:pt>
                <c:pt idx="51">
                  <c:v>16.420000000000002</c:v>
                </c:pt>
                <c:pt idx="52">
                  <c:v>16.5</c:v>
                </c:pt>
                <c:pt idx="53">
                  <c:v>16</c:v>
                </c:pt>
                <c:pt idx="54">
                  <c:v>15.96</c:v>
                </c:pt>
                <c:pt idx="55">
                  <c:v>16.05</c:v>
                </c:pt>
                <c:pt idx="56">
                  <c:v>15.4</c:v>
                </c:pt>
                <c:pt idx="57">
                  <c:v>14.73</c:v>
                </c:pt>
                <c:pt idx="58">
                  <c:v>14.6</c:v>
                </c:pt>
                <c:pt idx="59">
                  <c:v>14.3</c:v>
                </c:pt>
                <c:pt idx="60">
                  <c:v>14.35</c:v>
                </c:pt>
                <c:pt idx="61">
                  <c:v>14.4</c:v>
                </c:pt>
                <c:pt idx="62">
                  <c:v>14.46</c:v>
                </c:pt>
                <c:pt idx="63">
                  <c:v>14.66</c:v>
                </c:pt>
                <c:pt idx="64">
                  <c:v>14.79</c:v>
                </c:pt>
                <c:pt idx="65">
                  <c:v>15.37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318344"/>
        <c:axId val="338312856"/>
      </c:lineChart>
      <c:dateAx>
        <c:axId val="338318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12856"/>
        <c:crosses val="autoZero"/>
        <c:auto val="1"/>
        <c:lblOffset val="100"/>
        <c:baseTimeUnit val="days"/>
      </c:dateAx>
      <c:valAx>
        <c:axId val="33831285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1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42360</c:v>
                </c:pt>
                <c:pt idx="1">
                  <c:v>42359</c:v>
                </c:pt>
                <c:pt idx="2">
                  <c:v>42356</c:v>
                </c:pt>
                <c:pt idx="3">
                  <c:v>42355</c:v>
                </c:pt>
                <c:pt idx="4">
                  <c:v>42354</c:v>
                </c:pt>
                <c:pt idx="5">
                  <c:v>42353</c:v>
                </c:pt>
                <c:pt idx="6">
                  <c:v>42352</c:v>
                </c:pt>
                <c:pt idx="7">
                  <c:v>42349</c:v>
                </c:pt>
                <c:pt idx="8">
                  <c:v>42348</c:v>
                </c:pt>
                <c:pt idx="9">
                  <c:v>42347</c:v>
                </c:pt>
                <c:pt idx="10">
                  <c:v>42346</c:v>
                </c:pt>
                <c:pt idx="11">
                  <c:v>42345</c:v>
                </c:pt>
                <c:pt idx="12">
                  <c:v>42342</c:v>
                </c:pt>
                <c:pt idx="13">
                  <c:v>42341</c:v>
                </c:pt>
                <c:pt idx="14">
                  <c:v>42340</c:v>
                </c:pt>
                <c:pt idx="15">
                  <c:v>42339</c:v>
                </c:pt>
                <c:pt idx="16">
                  <c:v>42338</c:v>
                </c:pt>
                <c:pt idx="17">
                  <c:v>42335</c:v>
                </c:pt>
                <c:pt idx="18">
                  <c:v>42333</c:v>
                </c:pt>
                <c:pt idx="19">
                  <c:v>42332</c:v>
                </c:pt>
                <c:pt idx="20">
                  <c:v>42331</c:v>
                </c:pt>
                <c:pt idx="21">
                  <c:v>42328</c:v>
                </c:pt>
                <c:pt idx="22">
                  <c:v>42327</c:v>
                </c:pt>
                <c:pt idx="23">
                  <c:v>42326</c:v>
                </c:pt>
                <c:pt idx="24">
                  <c:v>42325</c:v>
                </c:pt>
                <c:pt idx="25">
                  <c:v>42324</c:v>
                </c:pt>
                <c:pt idx="26">
                  <c:v>42321</c:v>
                </c:pt>
                <c:pt idx="27">
                  <c:v>42320</c:v>
                </c:pt>
                <c:pt idx="28">
                  <c:v>42319</c:v>
                </c:pt>
                <c:pt idx="29">
                  <c:v>42318</c:v>
                </c:pt>
                <c:pt idx="30">
                  <c:v>42317</c:v>
                </c:pt>
                <c:pt idx="31">
                  <c:v>42314</c:v>
                </c:pt>
                <c:pt idx="32">
                  <c:v>42313</c:v>
                </c:pt>
                <c:pt idx="33">
                  <c:v>42312</c:v>
                </c:pt>
                <c:pt idx="34">
                  <c:v>42311</c:v>
                </c:pt>
                <c:pt idx="35">
                  <c:v>42310</c:v>
                </c:pt>
                <c:pt idx="36">
                  <c:v>42307</c:v>
                </c:pt>
                <c:pt idx="37">
                  <c:v>42306</c:v>
                </c:pt>
                <c:pt idx="38">
                  <c:v>42305</c:v>
                </c:pt>
                <c:pt idx="39">
                  <c:v>42304</c:v>
                </c:pt>
                <c:pt idx="40">
                  <c:v>42303</c:v>
                </c:pt>
                <c:pt idx="41">
                  <c:v>42300</c:v>
                </c:pt>
                <c:pt idx="42">
                  <c:v>42299</c:v>
                </c:pt>
                <c:pt idx="43">
                  <c:v>42298</c:v>
                </c:pt>
                <c:pt idx="44">
                  <c:v>42297</c:v>
                </c:pt>
                <c:pt idx="45">
                  <c:v>42296</c:v>
                </c:pt>
                <c:pt idx="46">
                  <c:v>42293</c:v>
                </c:pt>
                <c:pt idx="47">
                  <c:v>42292</c:v>
                </c:pt>
                <c:pt idx="48">
                  <c:v>42291</c:v>
                </c:pt>
                <c:pt idx="49">
                  <c:v>42290</c:v>
                </c:pt>
                <c:pt idx="50">
                  <c:v>42289</c:v>
                </c:pt>
                <c:pt idx="51">
                  <c:v>42286</c:v>
                </c:pt>
                <c:pt idx="52">
                  <c:v>42285</c:v>
                </c:pt>
                <c:pt idx="53">
                  <c:v>42284</c:v>
                </c:pt>
                <c:pt idx="54">
                  <c:v>42283</c:v>
                </c:pt>
                <c:pt idx="55">
                  <c:v>42282</c:v>
                </c:pt>
                <c:pt idx="56">
                  <c:v>42279</c:v>
                </c:pt>
                <c:pt idx="57">
                  <c:v>42278</c:v>
                </c:pt>
                <c:pt idx="58">
                  <c:v>42277</c:v>
                </c:pt>
                <c:pt idx="59">
                  <c:v>42276</c:v>
                </c:pt>
                <c:pt idx="60">
                  <c:v>42275</c:v>
                </c:pt>
                <c:pt idx="61">
                  <c:v>42272</c:v>
                </c:pt>
                <c:pt idx="62">
                  <c:v>42271</c:v>
                </c:pt>
                <c:pt idx="63">
                  <c:v>42270</c:v>
                </c:pt>
                <c:pt idx="64">
                  <c:v>42269</c:v>
                </c:pt>
                <c:pt idx="65">
                  <c:v>42268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14.61</c:v>
                </c:pt>
                <c:pt idx="1">
                  <c:v>14.77</c:v>
                </c:pt>
                <c:pt idx="2">
                  <c:v>14.36</c:v>
                </c:pt>
                <c:pt idx="3">
                  <c:v>14.32</c:v>
                </c:pt>
                <c:pt idx="4">
                  <c:v>14.07</c:v>
                </c:pt>
                <c:pt idx="5">
                  <c:v>14.18</c:v>
                </c:pt>
                <c:pt idx="6">
                  <c:v>13.66</c:v>
                </c:pt>
                <c:pt idx="7">
                  <c:v>14.04</c:v>
                </c:pt>
                <c:pt idx="8">
                  <c:v>14.66</c:v>
                </c:pt>
                <c:pt idx="9">
                  <c:v>14.32</c:v>
                </c:pt>
                <c:pt idx="10">
                  <c:v>14.6</c:v>
                </c:pt>
                <c:pt idx="11">
                  <c:v>14.85</c:v>
                </c:pt>
                <c:pt idx="12">
                  <c:v>15.5</c:v>
                </c:pt>
                <c:pt idx="13">
                  <c:v>15.61</c:v>
                </c:pt>
                <c:pt idx="14">
                  <c:v>15.82</c:v>
                </c:pt>
                <c:pt idx="15">
                  <c:v>16.55</c:v>
                </c:pt>
                <c:pt idx="16">
                  <c:v>15.93</c:v>
                </c:pt>
                <c:pt idx="17">
                  <c:v>15.56</c:v>
                </c:pt>
                <c:pt idx="18">
                  <c:v>15.58</c:v>
                </c:pt>
                <c:pt idx="19">
                  <c:v>15.63</c:v>
                </c:pt>
                <c:pt idx="20">
                  <c:v>15.32</c:v>
                </c:pt>
                <c:pt idx="21">
                  <c:v>15.43</c:v>
                </c:pt>
                <c:pt idx="22">
                  <c:v>15.87</c:v>
                </c:pt>
                <c:pt idx="23">
                  <c:v>15.61</c:v>
                </c:pt>
                <c:pt idx="24">
                  <c:v>15.28</c:v>
                </c:pt>
                <c:pt idx="25">
                  <c:v>14.89</c:v>
                </c:pt>
                <c:pt idx="26">
                  <c:v>15</c:v>
                </c:pt>
                <c:pt idx="27">
                  <c:v>15.35</c:v>
                </c:pt>
                <c:pt idx="28">
                  <c:v>15.5</c:v>
                </c:pt>
                <c:pt idx="29">
                  <c:v>15.55</c:v>
                </c:pt>
                <c:pt idx="30">
                  <c:v>15.84</c:v>
                </c:pt>
                <c:pt idx="31">
                  <c:v>16.45</c:v>
                </c:pt>
                <c:pt idx="32">
                  <c:v>16.510000000000002</c:v>
                </c:pt>
                <c:pt idx="33">
                  <c:v>17.440000000000001</c:v>
                </c:pt>
                <c:pt idx="34">
                  <c:v>17.84</c:v>
                </c:pt>
                <c:pt idx="35">
                  <c:v>17.09</c:v>
                </c:pt>
                <c:pt idx="36">
                  <c:v>16.559999999999999</c:v>
                </c:pt>
                <c:pt idx="37">
                  <c:v>16.21</c:v>
                </c:pt>
                <c:pt idx="38">
                  <c:v>16.920000000000002</c:v>
                </c:pt>
                <c:pt idx="39">
                  <c:v>16.68</c:v>
                </c:pt>
                <c:pt idx="40">
                  <c:v>16.579999999999998</c:v>
                </c:pt>
                <c:pt idx="41">
                  <c:v>17.239999999999998</c:v>
                </c:pt>
                <c:pt idx="42">
                  <c:v>16.72</c:v>
                </c:pt>
                <c:pt idx="43">
                  <c:v>16.43</c:v>
                </c:pt>
                <c:pt idx="44">
                  <c:v>17.09</c:v>
                </c:pt>
                <c:pt idx="45">
                  <c:v>19.16</c:v>
                </c:pt>
                <c:pt idx="46">
                  <c:v>18.5</c:v>
                </c:pt>
                <c:pt idx="47">
                  <c:v>18.66</c:v>
                </c:pt>
                <c:pt idx="48">
                  <c:v>18.82</c:v>
                </c:pt>
                <c:pt idx="49">
                  <c:v>18.18</c:v>
                </c:pt>
                <c:pt idx="50">
                  <c:v>18.03</c:v>
                </c:pt>
                <c:pt idx="51">
                  <c:v>18.16</c:v>
                </c:pt>
                <c:pt idx="52">
                  <c:v>18.72</c:v>
                </c:pt>
                <c:pt idx="53">
                  <c:v>18.62</c:v>
                </c:pt>
                <c:pt idx="54">
                  <c:v>18.22</c:v>
                </c:pt>
                <c:pt idx="55">
                  <c:v>17.57</c:v>
                </c:pt>
                <c:pt idx="56">
                  <c:v>15.91</c:v>
                </c:pt>
                <c:pt idx="57">
                  <c:v>14.77</c:v>
                </c:pt>
                <c:pt idx="58">
                  <c:v>14.98</c:v>
                </c:pt>
                <c:pt idx="59">
                  <c:v>14.38</c:v>
                </c:pt>
                <c:pt idx="60">
                  <c:v>14.06</c:v>
                </c:pt>
                <c:pt idx="61">
                  <c:v>14.91</c:v>
                </c:pt>
                <c:pt idx="62">
                  <c:v>15.34</c:v>
                </c:pt>
                <c:pt idx="63">
                  <c:v>14.81</c:v>
                </c:pt>
                <c:pt idx="64">
                  <c:v>15.41</c:v>
                </c:pt>
                <c:pt idx="65">
                  <c:v>15.75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320304"/>
        <c:axId val="338317952"/>
      </c:lineChart>
      <c:dateAx>
        <c:axId val="338320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17952"/>
        <c:crosses val="autoZero"/>
        <c:auto val="1"/>
        <c:lblOffset val="100"/>
        <c:baseTimeUnit val="days"/>
      </c:dateAx>
      <c:valAx>
        <c:axId val="338317952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2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22-Dec-15</c:v>
                </c:pt>
                <c:pt idx="1">
                  <c:v>21-Dec-15</c:v>
                </c:pt>
                <c:pt idx="2">
                  <c:v>18-Dec-15</c:v>
                </c:pt>
                <c:pt idx="3">
                  <c:v>17-Dec-15</c:v>
                </c:pt>
                <c:pt idx="4">
                  <c:v>16-Dec-15</c:v>
                </c:pt>
                <c:pt idx="5">
                  <c:v>15-Dec-15</c:v>
                </c:pt>
                <c:pt idx="6">
                  <c:v>14-Dec-15</c:v>
                </c:pt>
                <c:pt idx="7">
                  <c:v>11-Dec-15</c:v>
                </c:pt>
                <c:pt idx="8">
                  <c:v>10-Dec-15</c:v>
                </c:pt>
                <c:pt idx="9">
                  <c:v>9-Dec-15</c:v>
                </c:pt>
                <c:pt idx="10">
                  <c:v>8-Dec-15</c:v>
                </c:pt>
                <c:pt idx="11">
                  <c:v>7-Dec-15</c:v>
                </c:pt>
                <c:pt idx="12">
                  <c:v>4-Dec-15</c:v>
                </c:pt>
                <c:pt idx="13">
                  <c:v>3-Dec-15</c:v>
                </c:pt>
                <c:pt idx="14">
                  <c:v>2-Dec-15</c:v>
                </c:pt>
                <c:pt idx="15">
                  <c:v>1-Dec-15</c:v>
                </c:pt>
                <c:pt idx="16">
                  <c:v>30-Nov-15</c:v>
                </c:pt>
                <c:pt idx="17">
                  <c:v>27-Nov-15</c:v>
                </c:pt>
                <c:pt idx="18">
                  <c:v>25-Nov-15</c:v>
                </c:pt>
                <c:pt idx="19">
                  <c:v>24-Nov-15</c:v>
                </c:pt>
                <c:pt idx="20">
                  <c:v>23-Nov-15</c:v>
                </c:pt>
                <c:pt idx="21">
                  <c:v>20-Nov-15</c:v>
                </c:pt>
                <c:pt idx="22">
                  <c:v>19-Nov-15</c:v>
                </c:pt>
                <c:pt idx="23">
                  <c:v>18-Nov-15</c:v>
                </c:pt>
                <c:pt idx="24">
                  <c:v>17-Nov-15</c:v>
                </c:pt>
                <c:pt idx="25">
                  <c:v>16-Nov-15</c:v>
                </c:pt>
                <c:pt idx="26">
                  <c:v>13-Nov-15</c:v>
                </c:pt>
                <c:pt idx="27">
                  <c:v>12-Nov-15</c:v>
                </c:pt>
                <c:pt idx="28">
                  <c:v>11-Nov-15</c:v>
                </c:pt>
                <c:pt idx="29">
                  <c:v>10-Nov-15</c:v>
                </c:pt>
                <c:pt idx="30">
                  <c:v>9-Nov-15</c:v>
                </c:pt>
                <c:pt idx="31">
                  <c:v>6-Nov-15</c:v>
                </c:pt>
                <c:pt idx="32">
                  <c:v>5-Nov-15</c:v>
                </c:pt>
                <c:pt idx="33">
                  <c:v>4-Nov-15</c:v>
                </c:pt>
                <c:pt idx="34">
                  <c:v>4-Nov-15</c:v>
                </c:pt>
                <c:pt idx="35">
                  <c:v>3-Nov-15</c:v>
                </c:pt>
                <c:pt idx="36">
                  <c:v>2-Nov-15</c:v>
                </c:pt>
                <c:pt idx="37">
                  <c:v>30-Oct-15</c:v>
                </c:pt>
                <c:pt idx="38">
                  <c:v>29-Oct-15</c:v>
                </c:pt>
                <c:pt idx="39">
                  <c:v>28-Oct-15</c:v>
                </c:pt>
                <c:pt idx="40">
                  <c:v>27-Oct-15</c:v>
                </c:pt>
                <c:pt idx="41">
                  <c:v>26-Oct-15</c:v>
                </c:pt>
                <c:pt idx="42">
                  <c:v>23-Oct-15</c:v>
                </c:pt>
                <c:pt idx="43">
                  <c:v>22-Oct-15</c:v>
                </c:pt>
                <c:pt idx="44">
                  <c:v>21-Oct-15</c:v>
                </c:pt>
                <c:pt idx="45">
                  <c:v>20-Oct-15</c:v>
                </c:pt>
                <c:pt idx="46">
                  <c:v>19-Oct-15</c:v>
                </c:pt>
                <c:pt idx="47">
                  <c:v>16-Oct-15</c:v>
                </c:pt>
                <c:pt idx="48">
                  <c:v>15-Oct-15</c:v>
                </c:pt>
                <c:pt idx="49">
                  <c:v>14-Oct-15</c:v>
                </c:pt>
                <c:pt idx="50">
                  <c:v>13-Oct-15</c:v>
                </c:pt>
                <c:pt idx="51">
                  <c:v>12-Oct-15</c:v>
                </c:pt>
                <c:pt idx="52">
                  <c:v>9-Oct-15</c:v>
                </c:pt>
                <c:pt idx="53">
                  <c:v>8-Oct-15</c:v>
                </c:pt>
                <c:pt idx="54">
                  <c:v>7-Oct-15</c:v>
                </c:pt>
                <c:pt idx="55">
                  <c:v>6-Oct-15</c:v>
                </c:pt>
                <c:pt idx="56">
                  <c:v>5-Oct-15</c:v>
                </c:pt>
                <c:pt idx="57">
                  <c:v>2-Oct-15</c:v>
                </c:pt>
                <c:pt idx="58">
                  <c:v>1-Oct-15</c:v>
                </c:pt>
                <c:pt idx="59">
                  <c:v>30-Sep-15</c:v>
                </c:pt>
                <c:pt idx="60">
                  <c:v>29-Sep-15</c:v>
                </c:pt>
                <c:pt idx="61">
                  <c:v>28-Sep-15</c:v>
                </c:pt>
                <c:pt idx="62">
                  <c:v>25-Sep-15</c:v>
                </c:pt>
                <c:pt idx="63">
                  <c:v>24-Sep-15</c:v>
                </c:pt>
                <c:pt idx="64">
                  <c:v>23-Sep-15</c:v>
                </c:pt>
                <c:pt idx="65">
                  <c:v>22-Sep-15</c:v>
                </c:pt>
                <c:pt idx="66">
                  <c:v>21-Sep-15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34.729999999999997</c:v>
                </c:pt>
                <c:pt idx="1">
                  <c:v>34.24</c:v>
                </c:pt>
                <c:pt idx="2">
                  <c:v>33.869999999999997</c:v>
                </c:pt>
                <c:pt idx="3">
                  <c:v>34.909999999999997</c:v>
                </c:pt>
                <c:pt idx="4">
                  <c:v>35.299999999999997</c:v>
                </c:pt>
                <c:pt idx="5">
                  <c:v>35.18</c:v>
                </c:pt>
                <c:pt idx="6">
                  <c:v>34.47</c:v>
                </c:pt>
                <c:pt idx="7">
                  <c:v>34.270000000000003</c:v>
                </c:pt>
                <c:pt idx="8">
                  <c:v>34.770000000000003</c:v>
                </c:pt>
                <c:pt idx="9">
                  <c:v>34.81</c:v>
                </c:pt>
                <c:pt idx="10">
                  <c:v>34.75</c:v>
                </c:pt>
                <c:pt idx="11">
                  <c:v>34.99</c:v>
                </c:pt>
                <c:pt idx="12">
                  <c:v>34.94</c:v>
                </c:pt>
                <c:pt idx="13">
                  <c:v>34.04</c:v>
                </c:pt>
                <c:pt idx="14">
                  <c:v>34.83</c:v>
                </c:pt>
                <c:pt idx="15">
                  <c:v>35.090000000000003</c:v>
                </c:pt>
                <c:pt idx="16">
                  <c:v>34.770000000000003</c:v>
                </c:pt>
                <c:pt idx="17">
                  <c:v>34.46</c:v>
                </c:pt>
                <c:pt idx="18">
                  <c:v>34.450000000000003</c:v>
                </c:pt>
                <c:pt idx="19">
                  <c:v>34.36</c:v>
                </c:pt>
                <c:pt idx="20">
                  <c:v>34.479999999999997</c:v>
                </c:pt>
                <c:pt idx="21">
                  <c:v>34.659999999999997</c:v>
                </c:pt>
                <c:pt idx="22">
                  <c:v>34.299999999999997</c:v>
                </c:pt>
                <c:pt idx="23">
                  <c:v>33.159999999999997</c:v>
                </c:pt>
                <c:pt idx="24">
                  <c:v>32.64</c:v>
                </c:pt>
                <c:pt idx="25">
                  <c:v>32.1</c:v>
                </c:pt>
                <c:pt idx="26">
                  <c:v>32.11</c:v>
                </c:pt>
                <c:pt idx="27">
                  <c:v>32.4</c:v>
                </c:pt>
                <c:pt idx="28">
                  <c:v>32.86</c:v>
                </c:pt>
                <c:pt idx="29">
                  <c:v>33.21</c:v>
                </c:pt>
                <c:pt idx="30">
                  <c:v>33.35</c:v>
                </c:pt>
                <c:pt idx="31">
                  <c:v>33.840000000000003</c:v>
                </c:pt>
                <c:pt idx="32">
                  <c:v>34</c:v>
                </c:pt>
                <c:pt idx="33">
                  <c:v>34.15</c:v>
                </c:pt>
                <c:pt idx="35">
                  <c:v>34.31</c:v>
                </c:pt>
                <c:pt idx="36">
                  <c:v>34.11</c:v>
                </c:pt>
                <c:pt idx="37">
                  <c:v>33.86</c:v>
                </c:pt>
                <c:pt idx="38">
                  <c:v>34.03</c:v>
                </c:pt>
                <c:pt idx="39">
                  <c:v>34.71</c:v>
                </c:pt>
                <c:pt idx="40">
                  <c:v>34.47</c:v>
                </c:pt>
                <c:pt idx="41">
                  <c:v>34.590000000000003</c:v>
                </c:pt>
                <c:pt idx="42">
                  <c:v>34.9</c:v>
                </c:pt>
                <c:pt idx="43">
                  <c:v>34.4</c:v>
                </c:pt>
                <c:pt idx="44">
                  <c:v>33.369999999999997</c:v>
                </c:pt>
                <c:pt idx="45">
                  <c:v>33.44</c:v>
                </c:pt>
                <c:pt idx="46">
                  <c:v>33.590000000000003</c:v>
                </c:pt>
                <c:pt idx="47">
                  <c:v>33.04</c:v>
                </c:pt>
                <c:pt idx="48">
                  <c:v>32.75</c:v>
                </c:pt>
                <c:pt idx="49">
                  <c:v>32.799999999999997</c:v>
                </c:pt>
                <c:pt idx="50">
                  <c:v>32.04</c:v>
                </c:pt>
                <c:pt idx="51">
                  <c:v>32.21</c:v>
                </c:pt>
                <c:pt idx="52">
                  <c:v>32.14</c:v>
                </c:pt>
                <c:pt idx="53">
                  <c:v>32.520000000000003</c:v>
                </c:pt>
                <c:pt idx="54">
                  <c:v>32.32</c:v>
                </c:pt>
                <c:pt idx="55">
                  <c:v>31.74</c:v>
                </c:pt>
                <c:pt idx="56">
                  <c:v>31.21</c:v>
                </c:pt>
                <c:pt idx="57">
                  <c:v>30.51</c:v>
                </c:pt>
                <c:pt idx="58">
                  <c:v>30</c:v>
                </c:pt>
                <c:pt idx="59">
                  <c:v>30.14</c:v>
                </c:pt>
                <c:pt idx="60">
                  <c:v>29.24</c:v>
                </c:pt>
                <c:pt idx="61">
                  <c:v>28.76</c:v>
                </c:pt>
                <c:pt idx="62">
                  <c:v>28.81</c:v>
                </c:pt>
                <c:pt idx="63">
                  <c:v>28.48</c:v>
                </c:pt>
                <c:pt idx="64">
                  <c:v>28.74</c:v>
                </c:pt>
                <c:pt idx="65">
                  <c:v>28.67</c:v>
                </c:pt>
                <c:pt idx="66">
                  <c:v>29.16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314816"/>
        <c:axId val="338315208"/>
      </c:lineChart>
      <c:catAx>
        <c:axId val="338314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15208"/>
        <c:crosses val="autoZero"/>
        <c:auto val="1"/>
        <c:lblAlgn val="ctr"/>
        <c:lblOffset val="100"/>
        <c:noMultiLvlLbl val="0"/>
      </c:catAx>
      <c:valAx>
        <c:axId val="3383152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1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42360</c:v>
                </c:pt>
                <c:pt idx="1">
                  <c:v>42359</c:v>
                </c:pt>
                <c:pt idx="2">
                  <c:v>42356</c:v>
                </c:pt>
                <c:pt idx="3">
                  <c:v>42355</c:v>
                </c:pt>
                <c:pt idx="4">
                  <c:v>42354</c:v>
                </c:pt>
                <c:pt idx="5">
                  <c:v>42353</c:v>
                </c:pt>
                <c:pt idx="6">
                  <c:v>42353</c:v>
                </c:pt>
                <c:pt idx="7">
                  <c:v>42352</c:v>
                </c:pt>
                <c:pt idx="8">
                  <c:v>42349</c:v>
                </c:pt>
                <c:pt idx="9">
                  <c:v>42348</c:v>
                </c:pt>
                <c:pt idx="10">
                  <c:v>42347</c:v>
                </c:pt>
                <c:pt idx="11">
                  <c:v>42346</c:v>
                </c:pt>
                <c:pt idx="12">
                  <c:v>42345</c:v>
                </c:pt>
                <c:pt idx="13">
                  <c:v>42342</c:v>
                </c:pt>
                <c:pt idx="14">
                  <c:v>42341</c:v>
                </c:pt>
                <c:pt idx="15">
                  <c:v>42340</c:v>
                </c:pt>
                <c:pt idx="16">
                  <c:v>42339</c:v>
                </c:pt>
                <c:pt idx="17">
                  <c:v>42338</c:v>
                </c:pt>
                <c:pt idx="18">
                  <c:v>42335</c:v>
                </c:pt>
                <c:pt idx="19">
                  <c:v>42333</c:v>
                </c:pt>
                <c:pt idx="20">
                  <c:v>42332</c:v>
                </c:pt>
                <c:pt idx="21">
                  <c:v>42331</c:v>
                </c:pt>
                <c:pt idx="22">
                  <c:v>42328</c:v>
                </c:pt>
                <c:pt idx="23">
                  <c:v>42327</c:v>
                </c:pt>
                <c:pt idx="24">
                  <c:v>42326</c:v>
                </c:pt>
                <c:pt idx="25">
                  <c:v>42325</c:v>
                </c:pt>
                <c:pt idx="26">
                  <c:v>42324</c:v>
                </c:pt>
                <c:pt idx="27">
                  <c:v>42321</c:v>
                </c:pt>
                <c:pt idx="28">
                  <c:v>42320</c:v>
                </c:pt>
                <c:pt idx="29">
                  <c:v>42319</c:v>
                </c:pt>
                <c:pt idx="30">
                  <c:v>42318</c:v>
                </c:pt>
                <c:pt idx="31">
                  <c:v>42317</c:v>
                </c:pt>
                <c:pt idx="32">
                  <c:v>42314</c:v>
                </c:pt>
                <c:pt idx="33">
                  <c:v>42313</c:v>
                </c:pt>
                <c:pt idx="34">
                  <c:v>42312</c:v>
                </c:pt>
                <c:pt idx="35">
                  <c:v>42311</c:v>
                </c:pt>
                <c:pt idx="36">
                  <c:v>42310</c:v>
                </c:pt>
                <c:pt idx="37">
                  <c:v>42307</c:v>
                </c:pt>
                <c:pt idx="38">
                  <c:v>42306</c:v>
                </c:pt>
                <c:pt idx="39">
                  <c:v>42305</c:v>
                </c:pt>
                <c:pt idx="40">
                  <c:v>42304</c:v>
                </c:pt>
                <c:pt idx="41">
                  <c:v>42303</c:v>
                </c:pt>
                <c:pt idx="42">
                  <c:v>42300</c:v>
                </c:pt>
                <c:pt idx="43">
                  <c:v>42299</c:v>
                </c:pt>
                <c:pt idx="44">
                  <c:v>42298</c:v>
                </c:pt>
                <c:pt idx="45">
                  <c:v>42297</c:v>
                </c:pt>
                <c:pt idx="46">
                  <c:v>42296</c:v>
                </c:pt>
                <c:pt idx="47">
                  <c:v>42293</c:v>
                </c:pt>
                <c:pt idx="48">
                  <c:v>42292</c:v>
                </c:pt>
                <c:pt idx="49">
                  <c:v>42291</c:v>
                </c:pt>
                <c:pt idx="50">
                  <c:v>42290</c:v>
                </c:pt>
                <c:pt idx="51">
                  <c:v>42289</c:v>
                </c:pt>
                <c:pt idx="52">
                  <c:v>42286</c:v>
                </c:pt>
                <c:pt idx="53">
                  <c:v>42285</c:v>
                </c:pt>
                <c:pt idx="54">
                  <c:v>42284</c:v>
                </c:pt>
                <c:pt idx="55">
                  <c:v>42283</c:v>
                </c:pt>
                <c:pt idx="56">
                  <c:v>42282</c:v>
                </c:pt>
                <c:pt idx="57">
                  <c:v>42279</c:v>
                </c:pt>
                <c:pt idx="58">
                  <c:v>42278</c:v>
                </c:pt>
                <c:pt idx="59">
                  <c:v>42277</c:v>
                </c:pt>
                <c:pt idx="60">
                  <c:v>42276</c:v>
                </c:pt>
                <c:pt idx="61">
                  <c:v>42275</c:v>
                </c:pt>
                <c:pt idx="62">
                  <c:v>42272</c:v>
                </c:pt>
                <c:pt idx="63">
                  <c:v>42271</c:v>
                </c:pt>
                <c:pt idx="64">
                  <c:v>42270</c:v>
                </c:pt>
                <c:pt idx="65">
                  <c:v>42269</c:v>
                </c:pt>
                <c:pt idx="66">
                  <c:v>42268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48.48</c:v>
                </c:pt>
                <c:pt idx="1">
                  <c:v>47.44</c:v>
                </c:pt>
                <c:pt idx="2">
                  <c:v>48.5</c:v>
                </c:pt>
                <c:pt idx="3">
                  <c:v>49.2</c:v>
                </c:pt>
                <c:pt idx="4">
                  <c:v>50.92</c:v>
                </c:pt>
                <c:pt idx="5">
                  <c:v>51.73</c:v>
                </c:pt>
                <c:pt idx="7">
                  <c:v>50.12</c:v>
                </c:pt>
                <c:pt idx="8">
                  <c:v>50.43</c:v>
                </c:pt>
                <c:pt idx="9">
                  <c:v>52.48</c:v>
                </c:pt>
                <c:pt idx="10">
                  <c:v>51.97</c:v>
                </c:pt>
                <c:pt idx="11">
                  <c:v>51.95</c:v>
                </c:pt>
                <c:pt idx="12">
                  <c:v>53</c:v>
                </c:pt>
                <c:pt idx="13">
                  <c:v>54.9</c:v>
                </c:pt>
                <c:pt idx="14">
                  <c:v>55.56</c:v>
                </c:pt>
                <c:pt idx="15">
                  <c:v>56.74</c:v>
                </c:pt>
                <c:pt idx="16">
                  <c:v>59.55</c:v>
                </c:pt>
                <c:pt idx="17">
                  <c:v>59</c:v>
                </c:pt>
                <c:pt idx="18">
                  <c:v>59.09</c:v>
                </c:pt>
                <c:pt idx="19">
                  <c:v>60.88</c:v>
                </c:pt>
                <c:pt idx="20">
                  <c:v>61.36</c:v>
                </c:pt>
                <c:pt idx="21">
                  <c:v>58.75</c:v>
                </c:pt>
                <c:pt idx="22">
                  <c:v>58.94</c:v>
                </c:pt>
                <c:pt idx="23">
                  <c:v>60.1</c:v>
                </c:pt>
                <c:pt idx="24">
                  <c:v>61.17</c:v>
                </c:pt>
                <c:pt idx="25">
                  <c:v>60.09</c:v>
                </c:pt>
                <c:pt idx="26">
                  <c:v>61.84</c:v>
                </c:pt>
                <c:pt idx="27">
                  <c:v>59.76</c:v>
                </c:pt>
                <c:pt idx="28">
                  <c:v>59.72</c:v>
                </c:pt>
                <c:pt idx="29">
                  <c:v>61.16</c:v>
                </c:pt>
                <c:pt idx="30">
                  <c:v>62.79</c:v>
                </c:pt>
                <c:pt idx="31">
                  <c:v>61.98</c:v>
                </c:pt>
                <c:pt idx="32">
                  <c:v>62.76</c:v>
                </c:pt>
                <c:pt idx="33">
                  <c:v>62.19</c:v>
                </c:pt>
                <c:pt idx="34">
                  <c:v>60.42</c:v>
                </c:pt>
                <c:pt idx="35">
                  <c:v>60.15</c:v>
                </c:pt>
                <c:pt idx="36">
                  <c:v>57.62</c:v>
                </c:pt>
                <c:pt idx="37">
                  <c:v>56.21</c:v>
                </c:pt>
                <c:pt idx="38">
                  <c:v>56.14</c:v>
                </c:pt>
                <c:pt idx="39">
                  <c:v>57.07</c:v>
                </c:pt>
                <c:pt idx="40">
                  <c:v>56.93</c:v>
                </c:pt>
                <c:pt idx="41">
                  <c:v>58.71</c:v>
                </c:pt>
                <c:pt idx="42">
                  <c:v>60.87</c:v>
                </c:pt>
                <c:pt idx="43">
                  <c:v>61.13</c:v>
                </c:pt>
                <c:pt idx="44">
                  <c:v>59.08</c:v>
                </c:pt>
                <c:pt idx="45">
                  <c:v>60.35</c:v>
                </c:pt>
                <c:pt idx="46">
                  <c:v>59.82</c:v>
                </c:pt>
                <c:pt idx="47">
                  <c:v>61.03</c:v>
                </c:pt>
                <c:pt idx="48">
                  <c:v>61.42</c:v>
                </c:pt>
                <c:pt idx="49">
                  <c:v>60.21</c:v>
                </c:pt>
                <c:pt idx="50">
                  <c:v>60.28</c:v>
                </c:pt>
                <c:pt idx="51">
                  <c:v>60.13</c:v>
                </c:pt>
                <c:pt idx="52">
                  <c:v>61.91</c:v>
                </c:pt>
                <c:pt idx="53">
                  <c:v>62.57</c:v>
                </c:pt>
                <c:pt idx="54">
                  <c:v>59.98</c:v>
                </c:pt>
                <c:pt idx="55">
                  <c:v>58.78</c:v>
                </c:pt>
                <c:pt idx="56">
                  <c:v>55.88</c:v>
                </c:pt>
                <c:pt idx="57">
                  <c:v>53.69</c:v>
                </c:pt>
                <c:pt idx="58">
                  <c:v>50.75</c:v>
                </c:pt>
                <c:pt idx="59">
                  <c:v>50.06</c:v>
                </c:pt>
                <c:pt idx="60">
                  <c:v>48.28</c:v>
                </c:pt>
                <c:pt idx="61">
                  <c:v>48.26</c:v>
                </c:pt>
                <c:pt idx="62">
                  <c:v>50.27</c:v>
                </c:pt>
                <c:pt idx="63">
                  <c:v>50.05</c:v>
                </c:pt>
                <c:pt idx="64">
                  <c:v>50.07</c:v>
                </c:pt>
                <c:pt idx="65">
                  <c:v>51.15</c:v>
                </c:pt>
                <c:pt idx="66">
                  <c:v>52.3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315600"/>
        <c:axId val="338315992"/>
      </c:lineChart>
      <c:dateAx>
        <c:axId val="338315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15992"/>
        <c:crosses val="autoZero"/>
        <c:auto val="1"/>
        <c:lblOffset val="100"/>
        <c:baseTimeUnit val="days"/>
      </c:dateAx>
      <c:valAx>
        <c:axId val="3383159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1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22-Dec-15</c:v>
                </c:pt>
                <c:pt idx="1">
                  <c:v>21-Dec-15</c:v>
                </c:pt>
                <c:pt idx="2">
                  <c:v>18-Dec-15</c:v>
                </c:pt>
                <c:pt idx="3">
                  <c:v>17-Dec-15</c:v>
                </c:pt>
                <c:pt idx="4">
                  <c:v>16-Dec-15</c:v>
                </c:pt>
                <c:pt idx="5">
                  <c:v>15-Dec-15</c:v>
                </c:pt>
                <c:pt idx="6">
                  <c:v>14-Dec-15</c:v>
                </c:pt>
                <c:pt idx="7">
                  <c:v>11-Dec-15</c:v>
                </c:pt>
                <c:pt idx="8">
                  <c:v>10-Dec-15</c:v>
                </c:pt>
                <c:pt idx="9">
                  <c:v>9-Dec-15</c:v>
                </c:pt>
                <c:pt idx="10">
                  <c:v>8-Dec-15</c:v>
                </c:pt>
                <c:pt idx="11">
                  <c:v>7-Dec-15</c:v>
                </c:pt>
                <c:pt idx="12">
                  <c:v>4-Dec-15</c:v>
                </c:pt>
                <c:pt idx="13">
                  <c:v>3-Dec-15</c:v>
                </c:pt>
                <c:pt idx="14">
                  <c:v>2-Dec-15</c:v>
                </c:pt>
                <c:pt idx="15">
                  <c:v>1-Dec-15</c:v>
                </c:pt>
                <c:pt idx="16">
                  <c:v>30-Nov-15</c:v>
                </c:pt>
                <c:pt idx="17">
                  <c:v>27-Nov-15</c:v>
                </c:pt>
                <c:pt idx="18">
                  <c:v>25-Nov-15</c:v>
                </c:pt>
                <c:pt idx="19">
                  <c:v>42333.00</c:v>
                </c:pt>
                <c:pt idx="20">
                  <c:v>24-Nov-15</c:v>
                </c:pt>
                <c:pt idx="21">
                  <c:v>23-Nov-15</c:v>
                </c:pt>
                <c:pt idx="22">
                  <c:v>20-Nov-15</c:v>
                </c:pt>
                <c:pt idx="23">
                  <c:v>19-Nov-15</c:v>
                </c:pt>
                <c:pt idx="24">
                  <c:v>18-Nov-15</c:v>
                </c:pt>
                <c:pt idx="25">
                  <c:v>17-Nov-15</c:v>
                </c:pt>
                <c:pt idx="26">
                  <c:v>16-Nov-15</c:v>
                </c:pt>
                <c:pt idx="27">
                  <c:v>13-Nov-15</c:v>
                </c:pt>
                <c:pt idx="28">
                  <c:v>12-Nov-15</c:v>
                </c:pt>
                <c:pt idx="29">
                  <c:v>11-Nov-15</c:v>
                </c:pt>
                <c:pt idx="30">
                  <c:v>10-Nov-15</c:v>
                </c:pt>
                <c:pt idx="31">
                  <c:v>9-Nov-15</c:v>
                </c:pt>
                <c:pt idx="32">
                  <c:v>6-Nov-15</c:v>
                </c:pt>
                <c:pt idx="33">
                  <c:v>5-Nov-15</c:v>
                </c:pt>
                <c:pt idx="34">
                  <c:v>4-Nov-15</c:v>
                </c:pt>
                <c:pt idx="35">
                  <c:v>3-Nov-15</c:v>
                </c:pt>
                <c:pt idx="36">
                  <c:v>2-Nov-15</c:v>
                </c:pt>
                <c:pt idx="37">
                  <c:v>30-Oct-15</c:v>
                </c:pt>
                <c:pt idx="38">
                  <c:v>29-Oct-15</c:v>
                </c:pt>
                <c:pt idx="39">
                  <c:v>28-Oct-15</c:v>
                </c:pt>
                <c:pt idx="40">
                  <c:v>27-Oct-15</c:v>
                </c:pt>
                <c:pt idx="41">
                  <c:v>26-Oct-15</c:v>
                </c:pt>
                <c:pt idx="42">
                  <c:v>23-Oct-15</c:v>
                </c:pt>
                <c:pt idx="43">
                  <c:v>22-Oct-15</c:v>
                </c:pt>
                <c:pt idx="44">
                  <c:v>21-Oct-15</c:v>
                </c:pt>
                <c:pt idx="45">
                  <c:v>20-Oct-15</c:v>
                </c:pt>
                <c:pt idx="46">
                  <c:v>19-Oct-15</c:v>
                </c:pt>
                <c:pt idx="47">
                  <c:v>16-Oct-15</c:v>
                </c:pt>
                <c:pt idx="48">
                  <c:v>15-Oct-15</c:v>
                </c:pt>
                <c:pt idx="49">
                  <c:v>14-Oct-15</c:v>
                </c:pt>
                <c:pt idx="50">
                  <c:v>13-Oct-15</c:v>
                </c:pt>
                <c:pt idx="51">
                  <c:v>12-Oct-15</c:v>
                </c:pt>
                <c:pt idx="52">
                  <c:v>9-Oct-15</c:v>
                </c:pt>
                <c:pt idx="53">
                  <c:v>8-Oct-15</c:v>
                </c:pt>
                <c:pt idx="54">
                  <c:v>7-Oct-15</c:v>
                </c:pt>
                <c:pt idx="55">
                  <c:v>6-Oct-15</c:v>
                </c:pt>
                <c:pt idx="56">
                  <c:v>5-Oct-15</c:v>
                </c:pt>
                <c:pt idx="57">
                  <c:v>2-Oct-15</c:v>
                </c:pt>
                <c:pt idx="58">
                  <c:v>1-Oct-15</c:v>
                </c:pt>
                <c:pt idx="59">
                  <c:v>30-Sep-15</c:v>
                </c:pt>
                <c:pt idx="60">
                  <c:v>29-Sep-15</c:v>
                </c:pt>
                <c:pt idx="61">
                  <c:v>28-Sep-15</c:v>
                </c:pt>
                <c:pt idx="62">
                  <c:v>25-Sep-15</c:v>
                </c:pt>
                <c:pt idx="63">
                  <c:v>24-Sep-15</c:v>
                </c:pt>
                <c:pt idx="64">
                  <c:v>23-Sep-15</c:v>
                </c:pt>
                <c:pt idx="65">
                  <c:v>22-Sep-15</c:v>
                </c:pt>
                <c:pt idx="66">
                  <c:v>21-Sep-15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77.06</c:v>
                </c:pt>
                <c:pt idx="1">
                  <c:v>75.489999999999995</c:v>
                </c:pt>
                <c:pt idx="2">
                  <c:v>75.430000000000007</c:v>
                </c:pt>
                <c:pt idx="3">
                  <c:v>77.33</c:v>
                </c:pt>
                <c:pt idx="4">
                  <c:v>78.91</c:v>
                </c:pt>
                <c:pt idx="5">
                  <c:v>76.41</c:v>
                </c:pt>
                <c:pt idx="6">
                  <c:v>76.88</c:v>
                </c:pt>
                <c:pt idx="7">
                  <c:v>77.28</c:v>
                </c:pt>
                <c:pt idx="8">
                  <c:v>77.45</c:v>
                </c:pt>
                <c:pt idx="9">
                  <c:v>77.540000000000006</c:v>
                </c:pt>
                <c:pt idx="10">
                  <c:v>75.599999999999994</c:v>
                </c:pt>
                <c:pt idx="11">
                  <c:v>77.290000000000006</c:v>
                </c:pt>
                <c:pt idx="12">
                  <c:v>78.31</c:v>
                </c:pt>
                <c:pt idx="13">
                  <c:v>79.2</c:v>
                </c:pt>
                <c:pt idx="14">
                  <c:v>82.08</c:v>
                </c:pt>
                <c:pt idx="15">
                  <c:v>84.4</c:v>
                </c:pt>
                <c:pt idx="16">
                  <c:v>83.95</c:v>
                </c:pt>
                <c:pt idx="17">
                  <c:v>84.5</c:v>
                </c:pt>
                <c:pt idx="18">
                  <c:v>84.63</c:v>
                </c:pt>
                <c:pt idx="20">
                  <c:v>84.8</c:v>
                </c:pt>
                <c:pt idx="21">
                  <c:v>85.11</c:v>
                </c:pt>
                <c:pt idx="22">
                  <c:v>86.74</c:v>
                </c:pt>
                <c:pt idx="23">
                  <c:v>87.04</c:v>
                </c:pt>
                <c:pt idx="24">
                  <c:v>87.11</c:v>
                </c:pt>
                <c:pt idx="25">
                  <c:v>85.1</c:v>
                </c:pt>
                <c:pt idx="26">
                  <c:v>84.35</c:v>
                </c:pt>
                <c:pt idx="27">
                  <c:v>83.78</c:v>
                </c:pt>
                <c:pt idx="28">
                  <c:v>83.95</c:v>
                </c:pt>
                <c:pt idx="29">
                  <c:v>84.37</c:v>
                </c:pt>
                <c:pt idx="30">
                  <c:v>84.84</c:v>
                </c:pt>
                <c:pt idx="31">
                  <c:v>86.17</c:v>
                </c:pt>
                <c:pt idx="32">
                  <c:v>85.98</c:v>
                </c:pt>
                <c:pt idx="33">
                  <c:v>87.21</c:v>
                </c:pt>
                <c:pt idx="34">
                  <c:v>88.19</c:v>
                </c:pt>
                <c:pt idx="35">
                  <c:v>88.7</c:v>
                </c:pt>
                <c:pt idx="36">
                  <c:v>89.1</c:v>
                </c:pt>
                <c:pt idx="37">
                  <c:v>89.35</c:v>
                </c:pt>
                <c:pt idx="38">
                  <c:v>90.52</c:v>
                </c:pt>
                <c:pt idx="39">
                  <c:v>90.1</c:v>
                </c:pt>
                <c:pt idx="40">
                  <c:v>90.24</c:v>
                </c:pt>
                <c:pt idx="41">
                  <c:v>95.17</c:v>
                </c:pt>
                <c:pt idx="42">
                  <c:v>96.92</c:v>
                </c:pt>
                <c:pt idx="43">
                  <c:v>97.01</c:v>
                </c:pt>
                <c:pt idx="44">
                  <c:v>93.41</c:v>
                </c:pt>
                <c:pt idx="45">
                  <c:v>93.74</c:v>
                </c:pt>
                <c:pt idx="46">
                  <c:v>92.71</c:v>
                </c:pt>
                <c:pt idx="47">
                  <c:v>92.94</c:v>
                </c:pt>
                <c:pt idx="48">
                  <c:v>94.26</c:v>
                </c:pt>
                <c:pt idx="49">
                  <c:v>92.91</c:v>
                </c:pt>
                <c:pt idx="50">
                  <c:v>93.8</c:v>
                </c:pt>
                <c:pt idx="51">
                  <c:v>95.26</c:v>
                </c:pt>
                <c:pt idx="52">
                  <c:v>97.04</c:v>
                </c:pt>
                <c:pt idx="53">
                  <c:v>97.05</c:v>
                </c:pt>
                <c:pt idx="54">
                  <c:v>95.11</c:v>
                </c:pt>
                <c:pt idx="55">
                  <c:v>93.39</c:v>
                </c:pt>
                <c:pt idx="56">
                  <c:v>93.71</c:v>
                </c:pt>
                <c:pt idx="57">
                  <c:v>91.9</c:v>
                </c:pt>
                <c:pt idx="58">
                  <c:v>90.4</c:v>
                </c:pt>
                <c:pt idx="59">
                  <c:v>88.41</c:v>
                </c:pt>
                <c:pt idx="60">
                  <c:v>86.55</c:v>
                </c:pt>
                <c:pt idx="61">
                  <c:v>84.97</c:v>
                </c:pt>
                <c:pt idx="62">
                  <c:v>86.59</c:v>
                </c:pt>
                <c:pt idx="63">
                  <c:v>84.83</c:v>
                </c:pt>
                <c:pt idx="64">
                  <c:v>85.68</c:v>
                </c:pt>
                <c:pt idx="65">
                  <c:v>86.67</c:v>
                </c:pt>
                <c:pt idx="66">
                  <c:v>88.25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38208"/>
        <c:axId val="336142912"/>
      </c:lineChart>
      <c:catAx>
        <c:axId val="336138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42912"/>
        <c:crosses val="autoZero"/>
        <c:auto val="1"/>
        <c:lblAlgn val="ctr"/>
        <c:lblOffset val="100"/>
        <c:noMultiLvlLbl val="0"/>
      </c:catAx>
      <c:valAx>
        <c:axId val="33614291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3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42360</c:v>
                </c:pt>
                <c:pt idx="1">
                  <c:v>42359</c:v>
                </c:pt>
                <c:pt idx="2">
                  <c:v>42356</c:v>
                </c:pt>
                <c:pt idx="3">
                  <c:v>42355</c:v>
                </c:pt>
                <c:pt idx="4">
                  <c:v>42354</c:v>
                </c:pt>
                <c:pt idx="5">
                  <c:v>42353</c:v>
                </c:pt>
                <c:pt idx="6">
                  <c:v>42352</c:v>
                </c:pt>
                <c:pt idx="7">
                  <c:v>42349</c:v>
                </c:pt>
                <c:pt idx="8">
                  <c:v>42348</c:v>
                </c:pt>
                <c:pt idx="9">
                  <c:v>42347</c:v>
                </c:pt>
                <c:pt idx="10">
                  <c:v>42346</c:v>
                </c:pt>
                <c:pt idx="11">
                  <c:v>42345</c:v>
                </c:pt>
                <c:pt idx="12">
                  <c:v>42342</c:v>
                </c:pt>
                <c:pt idx="13">
                  <c:v>42341</c:v>
                </c:pt>
                <c:pt idx="14">
                  <c:v>42340</c:v>
                </c:pt>
                <c:pt idx="15">
                  <c:v>42339</c:v>
                </c:pt>
                <c:pt idx="16">
                  <c:v>42338</c:v>
                </c:pt>
                <c:pt idx="17">
                  <c:v>42335</c:v>
                </c:pt>
                <c:pt idx="18">
                  <c:v>42333</c:v>
                </c:pt>
                <c:pt idx="19">
                  <c:v>42332</c:v>
                </c:pt>
                <c:pt idx="20">
                  <c:v>42331</c:v>
                </c:pt>
                <c:pt idx="21">
                  <c:v>42328</c:v>
                </c:pt>
                <c:pt idx="22">
                  <c:v>42327</c:v>
                </c:pt>
                <c:pt idx="23">
                  <c:v>42326</c:v>
                </c:pt>
                <c:pt idx="24">
                  <c:v>42325</c:v>
                </c:pt>
                <c:pt idx="25">
                  <c:v>42324</c:v>
                </c:pt>
                <c:pt idx="26">
                  <c:v>42321</c:v>
                </c:pt>
                <c:pt idx="27">
                  <c:v>42320</c:v>
                </c:pt>
                <c:pt idx="28">
                  <c:v>42319</c:v>
                </c:pt>
                <c:pt idx="29">
                  <c:v>42318</c:v>
                </c:pt>
                <c:pt idx="30">
                  <c:v>42317</c:v>
                </c:pt>
                <c:pt idx="31">
                  <c:v>42314</c:v>
                </c:pt>
                <c:pt idx="32">
                  <c:v>42313</c:v>
                </c:pt>
                <c:pt idx="33">
                  <c:v>42312</c:v>
                </c:pt>
                <c:pt idx="34">
                  <c:v>42312</c:v>
                </c:pt>
                <c:pt idx="35">
                  <c:v>42311</c:v>
                </c:pt>
                <c:pt idx="36">
                  <c:v>42310</c:v>
                </c:pt>
                <c:pt idx="37">
                  <c:v>42307</c:v>
                </c:pt>
                <c:pt idx="38">
                  <c:v>42306</c:v>
                </c:pt>
                <c:pt idx="39">
                  <c:v>42305</c:v>
                </c:pt>
                <c:pt idx="40">
                  <c:v>42304</c:v>
                </c:pt>
                <c:pt idx="41">
                  <c:v>42303</c:v>
                </c:pt>
                <c:pt idx="42">
                  <c:v>42300</c:v>
                </c:pt>
                <c:pt idx="43">
                  <c:v>42299</c:v>
                </c:pt>
                <c:pt idx="44">
                  <c:v>42298</c:v>
                </c:pt>
                <c:pt idx="45">
                  <c:v>42297</c:v>
                </c:pt>
                <c:pt idx="46">
                  <c:v>42296</c:v>
                </c:pt>
                <c:pt idx="47">
                  <c:v>42293</c:v>
                </c:pt>
                <c:pt idx="48">
                  <c:v>42292</c:v>
                </c:pt>
                <c:pt idx="49">
                  <c:v>42291</c:v>
                </c:pt>
                <c:pt idx="50">
                  <c:v>42290</c:v>
                </c:pt>
                <c:pt idx="51">
                  <c:v>42289</c:v>
                </c:pt>
                <c:pt idx="52">
                  <c:v>42286</c:v>
                </c:pt>
                <c:pt idx="53">
                  <c:v>42285</c:v>
                </c:pt>
                <c:pt idx="54">
                  <c:v>42284</c:v>
                </c:pt>
                <c:pt idx="55">
                  <c:v>42283</c:v>
                </c:pt>
                <c:pt idx="56">
                  <c:v>42282</c:v>
                </c:pt>
                <c:pt idx="57">
                  <c:v>42279</c:v>
                </c:pt>
                <c:pt idx="58">
                  <c:v>42278</c:v>
                </c:pt>
                <c:pt idx="59">
                  <c:v>42277</c:v>
                </c:pt>
                <c:pt idx="60">
                  <c:v>42276</c:v>
                </c:pt>
                <c:pt idx="61">
                  <c:v>42275</c:v>
                </c:pt>
                <c:pt idx="62">
                  <c:v>42272</c:v>
                </c:pt>
                <c:pt idx="63">
                  <c:v>42271</c:v>
                </c:pt>
                <c:pt idx="64">
                  <c:v>42270</c:v>
                </c:pt>
                <c:pt idx="65">
                  <c:v>42269</c:v>
                </c:pt>
                <c:pt idx="66">
                  <c:v>42268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9.56</c:v>
                </c:pt>
                <c:pt idx="1">
                  <c:v>9.32</c:v>
                </c:pt>
                <c:pt idx="2">
                  <c:v>9.23</c:v>
                </c:pt>
                <c:pt idx="3">
                  <c:v>9.15</c:v>
                </c:pt>
                <c:pt idx="4">
                  <c:v>9.24</c:v>
                </c:pt>
                <c:pt idx="5">
                  <c:v>9.1199999999999992</c:v>
                </c:pt>
                <c:pt idx="6">
                  <c:v>9</c:v>
                </c:pt>
                <c:pt idx="7">
                  <c:v>8.86</c:v>
                </c:pt>
                <c:pt idx="8">
                  <c:v>9.17</c:v>
                </c:pt>
                <c:pt idx="9">
                  <c:v>8.74</c:v>
                </c:pt>
                <c:pt idx="10">
                  <c:v>8.52</c:v>
                </c:pt>
                <c:pt idx="11">
                  <c:v>9.0399999999999991</c:v>
                </c:pt>
                <c:pt idx="12">
                  <c:v>9.34</c:v>
                </c:pt>
                <c:pt idx="13">
                  <c:v>8.99</c:v>
                </c:pt>
                <c:pt idx="14">
                  <c:v>9.35</c:v>
                </c:pt>
                <c:pt idx="15">
                  <c:v>9.48</c:v>
                </c:pt>
                <c:pt idx="16">
                  <c:v>9.36</c:v>
                </c:pt>
                <c:pt idx="17">
                  <c:v>9.32</c:v>
                </c:pt>
                <c:pt idx="18">
                  <c:v>9.41</c:v>
                </c:pt>
                <c:pt idx="19">
                  <c:v>9.09</c:v>
                </c:pt>
                <c:pt idx="20">
                  <c:v>9.07</c:v>
                </c:pt>
                <c:pt idx="21">
                  <c:v>8.69</c:v>
                </c:pt>
                <c:pt idx="22">
                  <c:v>8.76</c:v>
                </c:pt>
                <c:pt idx="23">
                  <c:v>8.41</c:v>
                </c:pt>
                <c:pt idx="24">
                  <c:v>8.27</c:v>
                </c:pt>
                <c:pt idx="25">
                  <c:v>8.2899999999999991</c:v>
                </c:pt>
                <c:pt idx="26">
                  <c:v>7.99</c:v>
                </c:pt>
                <c:pt idx="27">
                  <c:v>7.82</c:v>
                </c:pt>
                <c:pt idx="28">
                  <c:v>8.08</c:v>
                </c:pt>
                <c:pt idx="29">
                  <c:v>8.35</c:v>
                </c:pt>
                <c:pt idx="30">
                  <c:v>8.61</c:v>
                </c:pt>
                <c:pt idx="31">
                  <c:v>9.09</c:v>
                </c:pt>
                <c:pt idx="32">
                  <c:v>9.1999999999999993</c:v>
                </c:pt>
                <c:pt idx="33">
                  <c:v>9.3800000000000008</c:v>
                </c:pt>
                <c:pt idx="35">
                  <c:v>9.3800000000000008</c:v>
                </c:pt>
                <c:pt idx="36">
                  <c:v>9.17</c:v>
                </c:pt>
                <c:pt idx="37">
                  <c:v>8.93</c:v>
                </c:pt>
                <c:pt idx="38">
                  <c:v>8.9499999999999993</c:v>
                </c:pt>
                <c:pt idx="39">
                  <c:v>8.99</c:v>
                </c:pt>
                <c:pt idx="40">
                  <c:v>8.73</c:v>
                </c:pt>
                <c:pt idx="41">
                  <c:v>8.77</c:v>
                </c:pt>
                <c:pt idx="42">
                  <c:v>9.14</c:v>
                </c:pt>
                <c:pt idx="43">
                  <c:v>9.09</c:v>
                </c:pt>
                <c:pt idx="44">
                  <c:v>9.11</c:v>
                </c:pt>
                <c:pt idx="45">
                  <c:v>9.41</c:v>
                </c:pt>
                <c:pt idx="46">
                  <c:v>9.42</c:v>
                </c:pt>
                <c:pt idx="47">
                  <c:v>9.5500000000000007</c:v>
                </c:pt>
                <c:pt idx="48">
                  <c:v>9.6999999999999993</c:v>
                </c:pt>
                <c:pt idx="49">
                  <c:v>9.9499999999999993</c:v>
                </c:pt>
                <c:pt idx="50">
                  <c:v>10.029999999999999</c:v>
                </c:pt>
                <c:pt idx="51">
                  <c:v>10.08</c:v>
                </c:pt>
                <c:pt idx="52">
                  <c:v>10.26</c:v>
                </c:pt>
                <c:pt idx="53">
                  <c:v>11.01</c:v>
                </c:pt>
                <c:pt idx="54">
                  <c:v>10.94</c:v>
                </c:pt>
                <c:pt idx="55">
                  <c:v>10.98</c:v>
                </c:pt>
                <c:pt idx="56">
                  <c:v>10.41</c:v>
                </c:pt>
                <c:pt idx="57">
                  <c:v>9.52</c:v>
                </c:pt>
                <c:pt idx="58">
                  <c:v>9.26</c:v>
                </c:pt>
                <c:pt idx="59">
                  <c:v>9.66</c:v>
                </c:pt>
                <c:pt idx="60">
                  <c:v>9.4499999999999993</c:v>
                </c:pt>
                <c:pt idx="61">
                  <c:v>9.59</c:v>
                </c:pt>
                <c:pt idx="62">
                  <c:v>9.07</c:v>
                </c:pt>
                <c:pt idx="63">
                  <c:v>9.18</c:v>
                </c:pt>
                <c:pt idx="64">
                  <c:v>9.1999999999999993</c:v>
                </c:pt>
                <c:pt idx="65">
                  <c:v>9.5</c:v>
                </c:pt>
                <c:pt idx="66">
                  <c:v>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38600"/>
        <c:axId val="336140952"/>
      </c:lineChart>
      <c:dateAx>
        <c:axId val="336138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40952"/>
        <c:crosses val="autoZero"/>
        <c:auto val="1"/>
        <c:lblOffset val="100"/>
        <c:baseTimeUnit val="days"/>
      </c:dateAx>
      <c:valAx>
        <c:axId val="336140952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3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22-Dec-15</c:v>
                </c:pt>
                <c:pt idx="1">
                  <c:v>21-Dec-15</c:v>
                </c:pt>
                <c:pt idx="2">
                  <c:v>18-Dec-15</c:v>
                </c:pt>
                <c:pt idx="3">
                  <c:v>17-Dec-15</c:v>
                </c:pt>
                <c:pt idx="4">
                  <c:v>16-Dec-15</c:v>
                </c:pt>
                <c:pt idx="5">
                  <c:v>15-Dec-15</c:v>
                </c:pt>
                <c:pt idx="6">
                  <c:v>14-Dec-15</c:v>
                </c:pt>
                <c:pt idx="7">
                  <c:v>11-Dec-15</c:v>
                </c:pt>
                <c:pt idx="8">
                  <c:v>10-Dec-15</c:v>
                </c:pt>
                <c:pt idx="9">
                  <c:v>9-Dec-15</c:v>
                </c:pt>
                <c:pt idx="10">
                  <c:v>8-Dec-15</c:v>
                </c:pt>
                <c:pt idx="11">
                  <c:v>7-Dec-15</c:v>
                </c:pt>
                <c:pt idx="12">
                  <c:v>4-Dec-15</c:v>
                </c:pt>
                <c:pt idx="13">
                  <c:v>3-Dec-15</c:v>
                </c:pt>
                <c:pt idx="14">
                  <c:v>2-Dec-15</c:v>
                </c:pt>
                <c:pt idx="15">
                  <c:v>1-Dec-15</c:v>
                </c:pt>
                <c:pt idx="16">
                  <c:v>30-Nov-15</c:v>
                </c:pt>
                <c:pt idx="17">
                  <c:v>27-Nov-15</c:v>
                </c:pt>
                <c:pt idx="18">
                  <c:v>25-Nov-15</c:v>
                </c:pt>
                <c:pt idx="19">
                  <c:v>24-Nov-15</c:v>
                </c:pt>
                <c:pt idx="20">
                  <c:v>23-Nov-15</c:v>
                </c:pt>
                <c:pt idx="21">
                  <c:v>20-Nov-15</c:v>
                </c:pt>
                <c:pt idx="22">
                  <c:v>19-Nov-15</c:v>
                </c:pt>
                <c:pt idx="23">
                  <c:v>18-Nov-15</c:v>
                </c:pt>
                <c:pt idx="24">
                  <c:v>17-Nov-15</c:v>
                </c:pt>
                <c:pt idx="25">
                  <c:v>16-Nov-15</c:v>
                </c:pt>
                <c:pt idx="26">
                  <c:v>13-Nov-15</c:v>
                </c:pt>
                <c:pt idx="27">
                  <c:v>12-Nov-15</c:v>
                </c:pt>
                <c:pt idx="28">
                  <c:v>11-Nov-15</c:v>
                </c:pt>
                <c:pt idx="29">
                  <c:v>10-Nov-15</c:v>
                </c:pt>
                <c:pt idx="30">
                  <c:v>9-Nov-15</c:v>
                </c:pt>
                <c:pt idx="31">
                  <c:v>6-Nov-15</c:v>
                </c:pt>
                <c:pt idx="32">
                  <c:v>5-Nov-15</c:v>
                </c:pt>
                <c:pt idx="33">
                  <c:v>4-Nov-15</c:v>
                </c:pt>
                <c:pt idx="34">
                  <c:v>3-Nov-15</c:v>
                </c:pt>
                <c:pt idx="35">
                  <c:v>2-Nov-15</c:v>
                </c:pt>
                <c:pt idx="36">
                  <c:v>30-Oct-15</c:v>
                </c:pt>
                <c:pt idx="37">
                  <c:v>29-Oct-15</c:v>
                </c:pt>
                <c:pt idx="38">
                  <c:v>28-Oct-15</c:v>
                </c:pt>
                <c:pt idx="39">
                  <c:v>27-Oct-15</c:v>
                </c:pt>
                <c:pt idx="40">
                  <c:v>26-Oct-15</c:v>
                </c:pt>
                <c:pt idx="41">
                  <c:v>23-Oct-15</c:v>
                </c:pt>
                <c:pt idx="42">
                  <c:v>22-Oct-15</c:v>
                </c:pt>
                <c:pt idx="43">
                  <c:v>21-Oct-15</c:v>
                </c:pt>
                <c:pt idx="44">
                  <c:v>20-Oct-15</c:v>
                </c:pt>
                <c:pt idx="45">
                  <c:v>19-Oct-15</c:v>
                </c:pt>
                <c:pt idx="46">
                  <c:v>16-Oct-15</c:v>
                </c:pt>
                <c:pt idx="47">
                  <c:v>15-Oct-15</c:v>
                </c:pt>
                <c:pt idx="48">
                  <c:v>14-Oct-15</c:v>
                </c:pt>
                <c:pt idx="49">
                  <c:v>13-Oct-15</c:v>
                </c:pt>
                <c:pt idx="50">
                  <c:v>12-Oct-15</c:v>
                </c:pt>
                <c:pt idx="51">
                  <c:v>9-Oct-15</c:v>
                </c:pt>
                <c:pt idx="52">
                  <c:v>8-Oct-15</c:v>
                </c:pt>
                <c:pt idx="53">
                  <c:v>7-Oct-15</c:v>
                </c:pt>
                <c:pt idx="54">
                  <c:v>6-Oct-15</c:v>
                </c:pt>
                <c:pt idx="55">
                  <c:v>5-Oct-15</c:v>
                </c:pt>
                <c:pt idx="56">
                  <c:v>2-Oct-15</c:v>
                </c:pt>
                <c:pt idx="57">
                  <c:v>1-Oct-15</c:v>
                </c:pt>
                <c:pt idx="58">
                  <c:v>30-Sep-15</c:v>
                </c:pt>
                <c:pt idx="59">
                  <c:v>29-Sep-15</c:v>
                </c:pt>
                <c:pt idx="60">
                  <c:v>28-Sep-15</c:v>
                </c:pt>
                <c:pt idx="61">
                  <c:v>25-Sep-15</c:v>
                </c:pt>
                <c:pt idx="62">
                  <c:v>24-Sep-15</c:v>
                </c:pt>
                <c:pt idx="63">
                  <c:v>23-Sep-15</c:v>
                </c:pt>
                <c:pt idx="64">
                  <c:v>22-Sep-15</c:v>
                </c:pt>
                <c:pt idx="65">
                  <c:v>21-Sep-15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17.309999999999999</c:v>
                </c:pt>
                <c:pt idx="1">
                  <c:v>17.190000000000001</c:v>
                </c:pt>
                <c:pt idx="2">
                  <c:v>17.84</c:v>
                </c:pt>
                <c:pt idx="3">
                  <c:v>18.03</c:v>
                </c:pt>
                <c:pt idx="4">
                  <c:v>18.52</c:v>
                </c:pt>
                <c:pt idx="5">
                  <c:v>17.82</c:v>
                </c:pt>
                <c:pt idx="6">
                  <c:v>17.71</c:v>
                </c:pt>
                <c:pt idx="7">
                  <c:v>18.04</c:v>
                </c:pt>
                <c:pt idx="8">
                  <c:v>18.920000000000002</c:v>
                </c:pt>
                <c:pt idx="9">
                  <c:v>18.89</c:v>
                </c:pt>
                <c:pt idx="10">
                  <c:v>18.989999999999998</c:v>
                </c:pt>
                <c:pt idx="11">
                  <c:v>19.07</c:v>
                </c:pt>
                <c:pt idx="12">
                  <c:v>19.23</c:v>
                </c:pt>
                <c:pt idx="13">
                  <c:v>18.920000000000002</c:v>
                </c:pt>
                <c:pt idx="14">
                  <c:v>19.940000000000001</c:v>
                </c:pt>
                <c:pt idx="15">
                  <c:v>20.28</c:v>
                </c:pt>
                <c:pt idx="16">
                  <c:v>20.04</c:v>
                </c:pt>
                <c:pt idx="17">
                  <c:v>20.46</c:v>
                </c:pt>
                <c:pt idx="18">
                  <c:v>20.95</c:v>
                </c:pt>
                <c:pt idx="19">
                  <c:v>20.51</c:v>
                </c:pt>
                <c:pt idx="20">
                  <c:v>19.89</c:v>
                </c:pt>
                <c:pt idx="21">
                  <c:v>19.2</c:v>
                </c:pt>
                <c:pt idx="22">
                  <c:v>18.829999999999998</c:v>
                </c:pt>
                <c:pt idx="23">
                  <c:v>19.29</c:v>
                </c:pt>
                <c:pt idx="24">
                  <c:v>18.600000000000001</c:v>
                </c:pt>
                <c:pt idx="25">
                  <c:v>19.11</c:v>
                </c:pt>
                <c:pt idx="26">
                  <c:v>19.52</c:v>
                </c:pt>
                <c:pt idx="27">
                  <c:v>21.02</c:v>
                </c:pt>
                <c:pt idx="28">
                  <c:v>20.149999999999999</c:v>
                </c:pt>
                <c:pt idx="29">
                  <c:v>21</c:v>
                </c:pt>
                <c:pt idx="30">
                  <c:v>20.48</c:v>
                </c:pt>
                <c:pt idx="31">
                  <c:v>21.04</c:v>
                </c:pt>
                <c:pt idx="32">
                  <c:v>21.5</c:v>
                </c:pt>
                <c:pt idx="33">
                  <c:v>19.739999999999998</c:v>
                </c:pt>
                <c:pt idx="34">
                  <c:v>19.41</c:v>
                </c:pt>
                <c:pt idx="35">
                  <c:v>18.3</c:v>
                </c:pt>
                <c:pt idx="36">
                  <c:v>17.97</c:v>
                </c:pt>
                <c:pt idx="37">
                  <c:v>18.190000000000001</c:v>
                </c:pt>
                <c:pt idx="38">
                  <c:v>18.54</c:v>
                </c:pt>
                <c:pt idx="39">
                  <c:v>19.309999999999999</c:v>
                </c:pt>
                <c:pt idx="40">
                  <c:v>20.09</c:v>
                </c:pt>
                <c:pt idx="41">
                  <c:v>20</c:v>
                </c:pt>
                <c:pt idx="42">
                  <c:v>20.53</c:v>
                </c:pt>
                <c:pt idx="43">
                  <c:v>20.55</c:v>
                </c:pt>
                <c:pt idx="44">
                  <c:v>20.92</c:v>
                </c:pt>
                <c:pt idx="45">
                  <c:v>20.62</c:v>
                </c:pt>
                <c:pt idx="46">
                  <c:v>20.54</c:v>
                </c:pt>
                <c:pt idx="47">
                  <c:v>20.8</c:v>
                </c:pt>
                <c:pt idx="48">
                  <c:v>20.94</c:v>
                </c:pt>
                <c:pt idx="49">
                  <c:v>21.38</c:v>
                </c:pt>
                <c:pt idx="50">
                  <c:v>21.82</c:v>
                </c:pt>
                <c:pt idx="51">
                  <c:v>21.49</c:v>
                </c:pt>
                <c:pt idx="52">
                  <c:v>21.1</c:v>
                </c:pt>
                <c:pt idx="53">
                  <c:v>21.3</c:v>
                </c:pt>
                <c:pt idx="54">
                  <c:v>21.17</c:v>
                </c:pt>
                <c:pt idx="55">
                  <c:v>21.39</c:v>
                </c:pt>
                <c:pt idx="56">
                  <c:v>20.49</c:v>
                </c:pt>
                <c:pt idx="57">
                  <c:v>19.52</c:v>
                </c:pt>
                <c:pt idx="58">
                  <c:v>19.11</c:v>
                </c:pt>
                <c:pt idx="59">
                  <c:v>18.64</c:v>
                </c:pt>
                <c:pt idx="60">
                  <c:v>18.739999999999998</c:v>
                </c:pt>
                <c:pt idx="61">
                  <c:v>19.36</c:v>
                </c:pt>
                <c:pt idx="62">
                  <c:v>19.52</c:v>
                </c:pt>
                <c:pt idx="63">
                  <c:v>19.41</c:v>
                </c:pt>
                <c:pt idx="64">
                  <c:v>19.79</c:v>
                </c:pt>
                <c:pt idx="65">
                  <c:v>20.190000000000001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37816"/>
        <c:axId val="336140168"/>
      </c:lineChart>
      <c:catAx>
        <c:axId val="336137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40168"/>
        <c:crosses val="autoZero"/>
        <c:auto val="1"/>
        <c:lblAlgn val="ctr"/>
        <c:lblOffset val="100"/>
        <c:noMultiLvlLbl val="0"/>
      </c:catAx>
      <c:valAx>
        <c:axId val="33614016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3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42360</c:v>
                </c:pt>
                <c:pt idx="1">
                  <c:v>42359</c:v>
                </c:pt>
                <c:pt idx="2">
                  <c:v>42356</c:v>
                </c:pt>
                <c:pt idx="3">
                  <c:v>42355</c:v>
                </c:pt>
                <c:pt idx="4">
                  <c:v>42354</c:v>
                </c:pt>
                <c:pt idx="5">
                  <c:v>42353</c:v>
                </c:pt>
                <c:pt idx="6">
                  <c:v>42352</c:v>
                </c:pt>
                <c:pt idx="7">
                  <c:v>42349</c:v>
                </c:pt>
                <c:pt idx="8">
                  <c:v>42348</c:v>
                </c:pt>
                <c:pt idx="9">
                  <c:v>42347</c:v>
                </c:pt>
                <c:pt idx="10">
                  <c:v>42346</c:v>
                </c:pt>
                <c:pt idx="11">
                  <c:v>42345</c:v>
                </c:pt>
                <c:pt idx="12">
                  <c:v>42342</c:v>
                </c:pt>
                <c:pt idx="13">
                  <c:v>42341</c:v>
                </c:pt>
                <c:pt idx="14">
                  <c:v>42340</c:v>
                </c:pt>
                <c:pt idx="15">
                  <c:v>42339</c:v>
                </c:pt>
                <c:pt idx="16">
                  <c:v>42338</c:v>
                </c:pt>
                <c:pt idx="17">
                  <c:v>42335</c:v>
                </c:pt>
                <c:pt idx="18">
                  <c:v>42333</c:v>
                </c:pt>
                <c:pt idx="19">
                  <c:v>42332</c:v>
                </c:pt>
                <c:pt idx="20">
                  <c:v>42331</c:v>
                </c:pt>
                <c:pt idx="21">
                  <c:v>42328</c:v>
                </c:pt>
                <c:pt idx="22">
                  <c:v>42327</c:v>
                </c:pt>
                <c:pt idx="23">
                  <c:v>42326</c:v>
                </c:pt>
                <c:pt idx="24">
                  <c:v>42325</c:v>
                </c:pt>
                <c:pt idx="25">
                  <c:v>42324</c:v>
                </c:pt>
                <c:pt idx="26">
                  <c:v>42321</c:v>
                </c:pt>
                <c:pt idx="27">
                  <c:v>42320</c:v>
                </c:pt>
                <c:pt idx="28">
                  <c:v>42319</c:v>
                </c:pt>
                <c:pt idx="29">
                  <c:v>42318</c:v>
                </c:pt>
                <c:pt idx="30">
                  <c:v>42317</c:v>
                </c:pt>
                <c:pt idx="31">
                  <c:v>42314</c:v>
                </c:pt>
                <c:pt idx="32">
                  <c:v>42313</c:v>
                </c:pt>
                <c:pt idx="33">
                  <c:v>42312</c:v>
                </c:pt>
                <c:pt idx="34">
                  <c:v>42311</c:v>
                </c:pt>
                <c:pt idx="35">
                  <c:v>42310</c:v>
                </c:pt>
                <c:pt idx="36">
                  <c:v>42307</c:v>
                </c:pt>
                <c:pt idx="37">
                  <c:v>42306</c:v>
                </c:pt>
                <c:pt idx="38">
                  <c:v>42305</c:v>
                </c:pt>
                <c:pt idx="39">
                  <c:v>42304</c:v>
                </c:pt>
                <c:pt idx="40">
                  <c:v>42303</c:v>
                </c:pt>
                <c:pt idx="41">
                  <c:v>42300</c:v>
                </c:pt>
                <c:pt idx="42">
                  <c:v>42299</c:v>
                </c:pt>
                <c:pt idx="43">
                  <c:v>42298</c:v>
                </c:pt>
                <c:pt idx="44">
                  <c:v>42297</c:v>
                </c:pt>
                <c:pt idx="45">
                  <c:v>42296</c:v>
                </c:pt>
                <c:pt idx="46">
                  <c:v>42293</c:v>
                </c:pt>
                <c:pt idx="47">
                  <c:v>42292</c:v>
                </c:pt>
                <c:pt idx="48">
                  <c:v>42291</c:v>
                </c:pt>
                <c:pt idx="49">
                  <c:v>42290</c:v>
                </c:pt>
                <c:pt idx="50">
                  <c:v>42289</c:v>
                </c:pt>
                <c:pt idx="51">
                  <c:v>42286</c:v>
                </c:pt>
                <c:pt idx="52">
                  <c:v>42285</c:v>
                </c:pt>
                <c:pt idx="53">
                  <c:v>42284</c:v>
                </c:pt>
                <c:pt idx="54">
                  <c:v>42283</c:v>
                </c:pt>
                <c:pt idx="55">
                  <c:v>42282</c:v>
                </c:pt>
                <c:pt idx="56">
                  <c:v>42279</c:v>
                </c:pt>
                <c:pt idx="57">
                  <c:v>42278</c:v>
                </c:pt>
                <c:pt idx="58">
                  <c:v>42277</c:v>
                </c:pt>
                <c:pt idx="59">
                  <c:v>42276</c:v>
                </c:pt>
                <c:pt idx="60">
                  <c:v>42275</c:v>
                </c:pt>
                <c:pt idx="61">
                  <c:v>42272</c:v>
                </c:pt>
                <c:pt idx="62">
                  <c:v>42271</c:v>
                </c:pt>
                <c:pt idx="63">
                  <c:v>42270</c:v>
                </c:pt>
                <c:pt idx="64">
                  <c:v>42269</c:v>
                </c:pt>
                <c:pt idx="65">
                  <c:v>42268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40.82</c:v>
                </c:pt>
                <c:pt idx="1">
                  <c:v>40.33</c:v>
                </c:pt>
                <c:pt idx="2">
                  <c:v>39.700000000000003</c:v>
                </c:pt>
                <c:pt idx="3">
                  <c:v>39.43</c:v>
                </c:pt>
                <c:pt idx="4">
                  <c:v>40.94</c:v>
                </c:pt>
                <c:pt idx="5">
                  <c:v>40.479999999999997</c:v>
                </c:pt>
                <c:pt idx="6">
                  <c:v>40.15</c:v>
                </c:pt>
                <c:pt idx="7">
                  <c:v>40.39</c:v>
                </c:pt>
                <c:pt idx="8">
                  <c:v>42.22</c:v>
                </c:pt>
                <c:pt idx="9">
                  <c:v>41.94</c:v>
                </c:pt>
                <c:pt idx="10">
                  <c:v>42</c:v>
                </c:pt>
                <c:pt idx="11">
                  <c:v>42.87</c:v>
                </c:pt>
                <c:pt idx="12">
                  <c:v>42.34</c:v>
                </c:pt>
                <c:pt idx="13">
                  <c:v>42.7</c:v>
                </c:pt>
                <c:pt idx="14">
                  <c:v>43.03</c:v>
                </c:pt>
                <c:pt idx="15">
                  <c:v>42.89</c:v>
                </c:pt>
                <c:pt idx="16">
                  <c:v>43.02</c:v>
                </c:pt>
                <c:pt idx="17">
                  <c:v>42.52</c:v>
                </c:pt>
                <c:pt idx="18">
                  <c:v>42.9</c:v>
                </c:pt>
                <c:pt idx="19">
                  <c:v>42.8</c:v>
                </c:pt>
                <c:pt idx="20">
                  <c:v>42.22</c:v>
                </c:pt>
                <c:pt idx="21">
                  <c:v>41.13</c:v>
                </c:pt>
                <c:pt idx="22">
                  <c:v>40.880000000000003</c:v>
                </c:pt>
                <c:pt idx="23">
                  <c:v>40.85</c:v>
                </c:pt>
                <c:pt idx="24">
                  <c:v>39.32</c:v>
                </c:pt>
                <c:pt idx="25">
                  <c:v>39.67</c:v>
                </c:pt>
                <c:pt idx="26">
                  <c:v>39</c:v>
                </c:pt>
                <c:pt idx="27">
                  <c:v>41.64</c:v>
                </c:pt>
                <c:pt idx="28">
                  <c:v>41.31</c:v>
                </c:pt>
                <c:pt idx="29">
                  <c:v>43.1</c:v>
                </c:pt>
                <c:pt idx="30">
                  <c:v>42.84</c:v>
                </c:pt>
                <c:pt idx="31">
                  <c:v>43.48</c:v>
                </c:pt>
                <c:pt idx="32">
                  <c:v>43.49</c:v>
                </c:pt>
                <c:pt idx="33">
                  <c:v>42.57</c:v>
                </c:pt>
                <c:pt idx="34">
                  <c:v>39.32</c:v>
                </c:pt>
                <c:pt idx="35">
                  <c:v>38.96</c:v>
                </c:pt>
                <c:pt idx="36">
                  <c:v>38.64</c:v>
                </c:pt>
                <c:pt idx="37">
                  <c:v>38.69</c:v>
                </c:pt>
                <c:pt idx="38">
                  <c:v>38.54</c:v>
                </c:pt>
                <c:pt idx="39">
                  <c:v>38.68</c:v>
                </c:pt>
                <c:pt idx="40">
                  <c:v>38.76</c:v>
                </c:pt>
                <c:pt idx="41">
                  <c:v>38.53</c:v>
                </c:pt>
                <c:pt idx="42">
                  <c:v>39.46</c:v>
                </c:pt>
                <c:pt idx="43">
                  <c:v>39.6</c:v>
                </c:pt>
                <c:pt idx="44">
                  <c:v>39.9</c:v>
                </c:pt>
                <c:pt idx="45">
                  <c:v>39.770000000000003</c:v>
                </c:pt>
                <c:pt idx="46">
                  <c:v>40.28</c:v>
                </c:pt>
                <c:pt idx="47">
                  <c:v>41.75</c:v>
                </c:pt>
                <c:pt idx="48">
                  <c:v>41.76</c:v>
                </c:pt>
                <c:pt idx="49">
                  <c:v>41.55</c:v>
                </c:pt>
                <c:pt idx="50">
                  <c:v>41.92</c:v>
                </c:pt>
                <c:pt idx="51">
                  <c:v>42.59</c:v>
                </c:pt>
                <c:pt idx="52">
                  <c:v>43.51</c:v>
                </c:pt>
                <c:pt idx="53">
                  <c:v>42.72</c:v>
                </c:pt>
                <c:pt idx="54">
                  <c:v>43.37</c:v>
                </c:pt>
                <c:pt idx="55">
                  <c:v>43.89</c:v>
                </c:pt>
                <c:pt idx="56">
                  <c:v>43.53</c:v>
                </c:pt>
                <c:pt idx="57">
                  <c:v>41.66</c:v>
                </c:pt>
                <c:pt idx="58">
                  <c:v>42.24</c:v>
                </c:pt>
                <c:pt idx="59">
                  <c:v>40.700000000000003</c:v>
                </c:pt>
                <c:pt idx="60">
                  <c:v>40.549999999999997</c:v>
                </c:pt>
                <c:pt idx="61">
                  <c:v>42.4</c:v>
                </c:pt>
                <c:pt idx="62">
                  <c:v>42.72</c:v>
                </c:pt>
                <c:pt idx="63">
                  <c:v>42.18</c:v>
                </c:pt>
                <c:pt idx="64">
                  <c:v>43.07</c:v>
                </c:pt>
                <c:pt idx="65">
                  <c:v>43.57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905248"/>
        <c:axId val="303909560"/>
      </c:lineChart>
      <c:dateAx>
        <c:axId val="303905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09560"/>
        <c:crosses val="autoZero"/>
        <c:auto val="1"/>
        <c:lblOffset val="100"/>
        <c:baseTimeUnit val="days"/>
      </c:dateAx>
      <c:valAx>
        <c:axId val="3039095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0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22-Dec-15</c:v>
                </c:pt>
                <c:pt idx="1">
                  <c:v>21-Dec-15</c:v>
                </c:pt>
                <c:pt idx="2">
                  <c:v>18-Dec-15</c:v>
                </c:pt>
                <c:pt idx="3">
                  <c:v>17-Dec-15</c:v>
                </c:pt>
                <c:pt idx="4">
                  <c:v>16-Dec-15</c:v>
                </c:pt>
                <c:pt idx="5">
                  <c:v>15-Dec-15</c:v>
                </c:pt>
                <c:pt idx="6">
                  <c:v>14-Dec-15</c:v>
                </c:pt>
                <c:pt idx="7">
                  <c:v>11-Dec-15</c:v>
                </c:pt>
                <c:pt idx="8">
                  <c:v>10-Dec-15</c:v>
                </c:pt>
                <c:pt idx="9">
                  <c:v>9-Dec-15</c:v>
                </c:pt>
                <c:pt idx="10">
                  <c:v>8-Dec-15</c:v>
                </c:pt>
                <c:pt idx="11">
                  <c:v>7-Dec-15</c:v>
                </c:pt>
                <c:pt idx="12">
                  <c:v>4-Dec-15</c:v>
                </c:pt>
                <c:pt idx="13">
                  <c:v>3-Dec-15</c:v>
                </c:pt>
                <c:pt idx="14">
                  <c:v>2-Dec-15</c:v>
                </c:pt>
                <c:pt idx="15">
                  <c:v>1-Dec-15</c:v>
                </c:pt>
                <c:pt idx="16">
                  <c:v>30-Nov-15</c:v>
                </c:pt>
                <c:pt idx="17">
                  <c:v>27-Nov-15</c:v>
                </c:pt>
                <c:pt idx="18">
                  <c:v>25-Nov-15</c:v>
                </c:pt>
                <c:pt idx="19">
                  <c:v>25-Nov-15</c:v>
                </c:pt>
                <c:pt idx="20">
                  <c:v>24-Nov-15</c:v>
                </c:pt>
                <c:pt idx="21">
                  <c:v>23-Nov-15</c:v>
                </c:pt>
                <c:pt idx="22">
                  <c:v>20-Nov-15</c:v>
                </c:pt>
                <c:pt idx="23">
                  <c:v>19-Nov-15</c:v>
                </c:pt>
                <c:pt idx="24">
                  <c:v>18-Nov-15</c:v>
                </c:pt>
                <c:pt idx="25">
                  <c:v>17-Nov-15</c:v>
                </c:pt>
                <c:pt idx="26">
                  <c:v>16-Nov-15</c:v>
                </c:pt>
                <c:pt idx="27">
                  <c:v>13-Nov-15</c:v>
                </c:pt>
                <c:pt idx="28">
                  <c:v>12-Nov-15</c:v>
                </c:pt>
                <c:pt idx="29">
                  <c:v>11-Nov-15</c:v>
                </c:pt>
                <c:pt idx="30">
                  <c:v>10-Nov-15</c:v>
                </c:pt>
                <c:pt idx="31">
                  <c:v>9-Nov-15</c:v>
                </c:pt>
                <c:pt idx="32">
                  <c:v>6-Nov-15</c:v>
                </c:pt>
                <c:pt idx="33">
                  <c:v>5-Nov-15</c:v>
                </c:pt>
                <c:pt idx="34">
                  <c:v>4-Nov-15</c:v>
                </c:pt>
                <c:pt idx="35">
                  <c:v>3-Nov-15</c:v>
                </c:pt>
                <c:pt idx="36">
                  <c:v>2-Nov-15</c:v>
                </c:pt>
                <c:pt idx="37">
                  <c:v>30-Oct-15</c:v>
                </c:pt>
                <c:pt idx="38">
                  <c:v>29-Oct-15</c:v>
                </c:pt>
                <c:pt idx="39">
                  <c:v>28-Oct-15</c:v>
                </c:pt>
                <c:pt idx="40">
                  <c:v>27-Oct-15</c:v>
                </c:pt>
                <c:pt idx="41">
                  <c:v>26-Oct-15</c:v>
                </c:pt>
                <c:pt idx="42">
                  <c:v>23-Oct-15</c:v>
                </c:pt>
                <c:pt idx="43">
                  <c:v>22-Oct-15</c:v>
                </c:pt>
                <c:pt idx="44">
                  <c:v>21-Oct-15</c:v>
                </c:pt>
                <c:pt idx="45">
                  <c:v>20-Oct-15</c:v>
                </c:pt>
                <c:pt idx="46">
                  <c:v>19-Oct-15</c:v>
                </c:pt>
                <c:pt idx="47">
                  <c:v>16-Oct-15</c:v>
                </c:pt>
                <c:pt idx="48">
                  <c:v>15-Oct-15</c:v>
                </c:pt>
                <c:pt idx="49">
                  <c:v>14-Oct-15</c:v>
                </c:pt>
                <c:pt idx="50">
                  <c:v>13-Oct-15</c:v>
                </c:pt>
                <c:pt idx="51">
                  <c:v>12-Oct-15</c:v>
                </c:pt>
                <c:pt idx="52">
                  <c:v>9-Oct-15</c:v>
                </c:pt>
                <c:pt idx="53">
                  <c:v>8-Oct-15</c:v>
                </c:pt>
                <c:pt idx="54">
                  <c:v>7-Oct-15</c:v>
                </c:pt>
                <c:pt idx="55">
                  <c:v>6-Oct-15</c:v>
                </c:pt>
                <c:pt idx="56">
                  <c:v>5-Oct-15</c:v>
                </c:pt>
                <c:pt idx="57">
                  <c:v>2-Oct-15</c:v>
                </c:pt>
                <c:pt idx="58">
                  <c:v>1-Oct-15</c:v>
                </c:pt>
                <c:pt idx="59">
                  <c:v>30-Sep-15</c:v>
                </c:pt>
                <c:pt idx="60">
                  <c:v>29-Sep-15</c:v>
                </c:pt>
                <c:pt idx="61">
                  <c:v>28-Sep-15</c:v>
                </c:pt>
                <c:pt idx="62">
                  <c:v>25-Sep-15</c:v>
                </c:pt>
                <c:pt idx="63">
                  <c:v>24-Sep-15</c:v>
                </c:pt>
                <c:pt idx="64">
                  <c:v>23-Sep-15</c:v>
                </c:pt>
                <c:pt idx="65">
                  <c:v>22-Sep-15</c:v>
                </c:pt>
                <c:pt idx="66">
                  <c:v>21-Sep-15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62.5</c:v>
                </c:pt>
                <c:pt idx="1">
                  <c:v>61.3</c:v>
                </c:pt>
                <c:pt idx="2">
                  <c:v>61.33</c:v>
                </c:pt>
                <c:pt idx="3">
                  <c:v>62.37</c:v>
                </c:pt>
                <c:pt idx="4">
                  <c:v>63.38</c:v>
                </c:pt>
                <c:pt idx="5">
                  <c:v>62.7</c:v>
                </c:pt>
                <c:pt idx="6">
                  <c:v>61.39</c:v>
                </c:pt>
                <c:pt idx="7">
                  <c:v>61.47</c:v>
                </c:pt>
                <c:pt idx="8">
                  <c:v>62.48</c:v>
                </c:pt>
                <c:pt idx="9">
                  <c:v>62.9</c:v>
                </c:pt>
                <c:pt idx="10">
                  <c:v>63.86</c:v>
                </c:pt>
                <c:pt idx="11">
                  <c:v>64.39</c:v>
                </c:pt>
                <c:pt idx="12">
                  <c:v>64.489999999999995</c:v>
                </c:pt>
                <c:pt idx="13">
                  <c:v>62.77</c:v>
                </c:pt>
                <c:pt idx="14">
                  <c:v>62.89</c:v>
                </c:pt>
                <c:pt idx="15">
                  <c:v>63.5</c:v>
                </c:pt>
                <c:pt idx="16">
                  <c:v>62.76</c:v>
                </c:pt>
                <c:pt idx="17">
                  <c:v>62.84</c:v>
                </c:pt>
                <c:pt idx="18">
                  <c:v>62.43</c:v>
                </c:pt>
                <c:pt idx="20">
                  <c:v>62.94</c:v>
                </c:pt>
                <c:pt idx="21">
                  <c:v>63.11</c:v>
                </c:pt>
                <c:pt idx="22">
                  <c:v>63.34</c:v>
                </c:pt>
                <c:pt idx="23">
                  <c:v>63.37</c:v>
                </c:pt>
                <c:pt idx="24">
                  <c:v>63.5</c:v>
                </c:pt>
                <c:pt idx="25">
                  <c:v>62.71</c:v>
                </c:pt>
                <c:pt idx="26">
                  <c:v>63.12</c:v>
                </c:pt>
                <c:pt idx="27">
                  <c:v>62.41</c:v>
                </c:pt>
                <c:pt idx="28">
                  <c:v>62.55</c:v>
                </c:pt>
                <c:pt idx="29">
                  <c:v>63.12</c:v>
                </c:pt>
                <c:pt idx="30">
                  <c:v>63.32</c:v>
                </c:pt>
                <c:pt idx="31">
                  <c:v>63.52</c:v>
                </c:pt>
                <c:pt idx="32">
                  <c:v>64.069999999999993</c:v>
                </c:pt>
                <c:pt idx="33">
                  <c:v>63.55</c:v>
                </c:pt>
                <c:pt idx="34">
                  <c:v>62.89</c:v>
                </c:pt>
                <c:pt idx="35">
                  <c:v>63.16</c:v>
                </c:pt>
                <c:pt idx="36">
                  <c:v>61.8</c:v>
                </c:pt>
                <c:pt idx="37">
                  <c:v>61.88</c:v>
                </c:pt>
                <c:pt idx="38">
                  <c:v>62.79</c:v>
                </c:pt>
                <c:pt idx="39">
                  <c:v>62.31</c:v>
                </c:pt>
                <c:pt idx="40">
                  <c:v>60.29</c:v>
                </c:pt>
                <c:pt idx="41">
                  <c:v>61.82</c:v>
                </c:pt>
                <c:pt idx="42">
                  <c:v>61.68</c:v>
                </c:pt>
                <c:pt idx="43">
                  <c:v>61.55</c:v>
                </c:pt>
                <c:pt idx="44">
                  <c:v>60.65</c:v>
                </c:pt>
                <c:pt idx="45">
                  <c:v>61.44</c:v>
                </c:pt>
                <c:pt idx="46">
                  <c:v>61.59</c:v>
                </c:pt>
                <c:pt idx="47">
                  <c:v>61.2</c:v>
                </c:pt>
                <c:pt idx="48">
                  <c:v>61.59</c:v>
                </c:pt>
                <c:pt idx="49">
                  <c:v>59.86</c:v>
                </c:pt>
                <c:pt idx="50">
                  <c:v>60.64</c:v>
                </c:pt>
                <c:pt idx="51">
                  <c:v>60.91</c:v>
                </c:pt>
                <c:pt idx="52">
                  <c:v>60.44</c:v>
                </c:pt>
                <c:pt idx="53">
                  <c:v>61.12</c:v>
                </c:pt>
                <c:pt idx="54">
                  <c:v>60.04</c:v>
                </c:pt>
                <c:pt idx="55">
                  <c:v>59.88</c:v>
                </c:pt>
                <c:pt idx="56">
                  <c:v>59.9</c:v>
                </c:pt>
                <c:pt idx="57">
                  <c:v>59.15</c:v>
                </c:pt>
                <c:pt idx="58">
                  <c:v>57.97</c:v>
                </c:pt>
                <c:pt idx="59">
                  <c:v>58.24</c:v>
                </c:pt>
                <c:pt idx="60">
                  <c:v>58.36</c:v>
                </c:pt>
                <c:pt idx="61">
                  <c:v>57.74</c:v>
                </c:pt>
                <c:pt idx="62">
                  <c:v>58.99</c:v>
                </c:pt>
                <c:pt idx="63">
                  <c:v>58.59</c:v>
                </c:pt>
                <c:pt idx="64">
                  <c:v>58.51</c:v>
                </c:pt>
                <c:pt idx="65">
                  <c:v>58.1</c:v>
                </c:pt>
                <c:pt idx="66">
                  <c:v>58.56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933408"/>
        <c:axId val="352933800"/>
      </c:lineChart>
      <c:catAx>
        <c:axId val="352933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33800"/>
        <c:crosses val="autoZero"/>
        <c:auto val="1"/>
        <c:lblAlgn val="ctr"/>
        <c:lblOffset val="100"/>
        <c:noMultiLvlLbl val="0"/>
      </c:catAx>
      <c:valAx>
        <c:axId val="35293380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3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12/22/2015</c:v>
                </c:pt>
                <c:pt idx="1">
                  <c:v>12/21/2015</c:v>
                </c:pt>
                <c:pt idx="2">
                  <c:v>12/18/2015</c:v>
                </c:pt>
                <c:pt idx="3">
                  <c:v>12/17/2015</c:v>
                </c:pt>
                <c:pt idx="4">
                  <c:v>12/16/2015</c:v>
                </c:pt>
                <c:pt idx="5">
                  <c:v>12/15/2015</c:v>
                </c:pt>
                <c:pt idx="6">
                  <c:v>12/14/2015</c:v>
                </c:pt>
                <c:pt idx="7">
                  <c:v>12/11/2015</c:v>
                </c:pt>
                <c:pt idx="8">
                  <c:v>12/10/2015</c:v>
                </c:pt>
                <c:pt idx="9">
                  <c:v>12/9/2015</c:v>
                </c:pt>
                <c:pt idx="10">
                  <c:v>12/8/2015</c:v>
                </c:pt>
                <c:pt idx="11">
                  <c:v>12/7/2015</c:v>
                </c:pt>
                <c:pt idx="12">
                  <c:v>12/4/2015</c:v>
                </c:pt>
                <c:pt idx="13">
                  <c:v>12/3/2015</c:v>
                </c:pt>
                <c:pt idx="14">
                  <c:v>12/2/2015</c:v>
                </c:pt>
                <c:pt idx="15">
                  <c:v>12/1/2015</c:v>
                </c:pt>
                <c:pt idx="16">
                  <c:v>11/30/2015</c:v>
                </c:pt>
                <c:pt idx="17">
                  <c:v>11/27/2015</c:v>
                </c:pt>
                <c:pt idx="18">
                  <c:v>11/25/2015</c:v>
                </c:pt>
                <c:pt idx="19">
                  <c:v>11/24/2015</c:v>
                </c:pt>
                <c:pt idx="20">
                  <c:v>11/23/2015</c:v>
                </c:pt>
                <c:pt idx="21">
                  <c:v>11/20/2015</c:v>
                </c:pt>
                <c:pt idx="22">
                  <c:v>11/19/2015</c:v>
                </c:pt>
                <c:pt idx="23">
                  <c:v>11/18/2015</c:v>
                </c:pt>
                <c:pt idx="24">
                  <c:v>11/17/2015</c:v>
                </c:pt>
                <c:pt idx="25">
                  <c:v>11/16/2015</c:v>
                </c:pt>
                <c:pt idx="26">
                  <c:v>11/13/2015</c:v>
                </c:pt>
                <c:pt idx="27">
                  <c:v>11/12/2015</c:v>
                </c:pt>
                <c:pt idx="28">
                  <c:v>11/11/2015</c:v>
                </c:pt>
                <c:pt idx="29">
                  <c:v>11/10/2015</c:v>
                </c:pt>
                <c:pt idx="30">
                  <c:v>11/9/2015</c:v>
                </c:pt>
                <c:pt idx="31">
                  <c:v>11/6/2015</c:v>
                </c:pt>
                <c:pt idx="32">
                  <c:v>11/5/2015</c:v>
                </c:pt>
                <c:pt idx="33">
                  <c:v>11/4/2015</c:v>
                </c:pt>
                <c:pt idx="34">
                  <c:v>11/4/2015</c:v>
                </c:pt>
                <c:pt idx="35">
                  <c:v>11/3/2015</c:v>
                </c:pt>
                <c:pt idx="36">
                  <c:v>11/2/2015</c:v>
                </c:pt>
                <c:pt idx="37">
                  <c:v>10/30/2015</c:v>
                </c:pt>
                <c:pt idx="38">
                  <c:v>10/29/2015</c:v>
                </c:pt>
                <c:pt idx="39">
                  <c:v>10/28/2015</c:v>
                </c:pt>
                <c:pt idx="40">
                  <c:v>10/27/2015</c:v>
                </c:pt>
                <c:pt idx="41">
                  <c:v>10/26/2015</c:v>
                </c:pt>
                <c:pt idx="42">
                  <c:v>10/23/2015</c:v>
                </c:pt>
                <c:pt idx="43">
                  <c:v>10/22/2015</c:v>
                </c:pt>
                <c:pt idx="44">
                  <c:v>10/21/2015</c:v>
                </c:pt>
                <c:pt idx="45">
                  <c:v>10/20/2015</c:v>
                </c:pt>
                <c:pt idx="46">
                  <c:v>10/19/2015</c:v>
                </c:pt>
                <c:pt idx="47">
                  <c:v>10/16/2015</c:v>
                </c:pt>
                <c:pt idx="48">
                  <c:v>10/15/2015</c:v>
                </c:pt>
                <c:pt idx="49">
                  <c:v>10/14/2015</c:v>
                </c:pt>
                <c:pt idx="50">
                  <c:v>10/13/2015</c:v>
                </c:pt>
                <c:pt idx="51">
                  <c:v>10/12/2015</c:v>
                </c:pt>
                <c:pt idx="52">
                  <c:v>10/9/2015</c:v>
                </c:pt>
                <c:pt idx="53">
                  <c:v>10/8/2015</c:v>
                </c:pt>
                <c:pt idx="54">
                  <c:v>10/7/2015</c:v>
                </c:pt>
                <c:pt idx="55">
                  <c:v>10/6/2015</c:v>
                </c:pt>
                <c:pt idx="56">
                  <c:v>10/5/2015</c:v>
                </c:pt>
                <c:pt idx="57">
                  <c:v>10/2/2015</c:v>
                </c:pt>
                <c:pt idx="58">
                  <c:v>10/1/2015</c:v>
                </c:pt>
                <c:pt idx="59">
                  <c:v>9/30/2015</c:v>
                </c:pt>
                <c:pt idx="60">
                  <c:v>9/29/2015</c:v>
                </c:pt>
                <c:pt idx="61">
                  <c:v>9/28/2015</c:v>
                </c:pt>
                <c:pt idx="62">
                  <c:v>9/25/2015</c:v>
                </c:pt>
                <c:pt idx="63">
                  <c:v>9/24/2015</c:v>
                </c:pt>
                <c:pt idx="64">
                  <c:v>9/23/2015</c:v>
                </c:pt>
                <c:pt idx="65">
                  <c:v>9/22/2015</c:v>
                </c:pt>
                <c:pt idx="66">
                  <c:v>9/21/2015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86.07</c:v>
                </c:pt>
                <c:pt idx="1">
                  <c:v>84.08</c:v>
                </c:pt>
                <c:pt idx="2">
                  <c:v>84.27</c:v>
                </c:pt>
                <c:pt idx="3">
                  <c:v>85.06</c:v>
                </c:pt>
                <c:pt idx="4">
                  <c:v>89.79</c:v>
                </c:pt>
                <c:pt idx="5">
                  <c:v>91.02</c:v>
                </c:pt>
                <c:pt idx="6">
                  <c:v>89.35</c:v>
                </c:pt>
                <c:pt idx="7">
                  <c:v>89.44</c:v>
                </c:pt>
                <c:pt idx="8">
                  <c:v>87.68</c:v>
                </c:pt>
                <c:pt idx="9">
                  <c:v>87.55</c:v>
                </c:pt>
                <c:pt idx="10">
                  <c:v>86.32</c:v>
                </c:pt>
                <c:pt idx="11">
                  <c:v>91.52</c:v>
                </c:pt>
                <c:pt idx="12">
                  <c:v>92.06</c:v>
                </c:pt>
                <c:pt idx="13">
                  <c:v>93.11</c:v>
                </c:pt>
                <c:pt idx="14">
                  <c:v>92.15</c:v>
                </c:pt>
                <c:pt idx="15">
                  <c:v>94.81</c:v>
                </c:pt>
                <c:pt idx="16">
                  <c:v>95.06</c:v>
                </c:pt>
                <c:pt idx="17">
                  <c:v>95.38</c:v>
                </c:pt>
                <c:pt idx="18">
                  <c:v>95.4</c:v>
                </c:pt>
                <c:pt idx="19">
                  <c:v>94.55</c:v>
                </c:pt>
                <c:pt idx="20">
                  <c:v>95.56</c:v>
                </c:pt>
                <c:pt idx="21">
                  <c:v>97.56</c:v>
                </c:pt>
                <c:pt idx="22">
                  <c:v>96.85</c:v>
                </c:pt>
                <c:pt idx="23">
                  <c:v>92.49</c:v>
                </c:pt>
                <c:pt idx="24">
                  <c:v>86.97</c:v>
                </c:pt>
                <c:pt idx="25">
                  <c:v>88.3</c:v>
                </c:pt>
                <c:pt idx="26">
                  <c:v>88.96</c:v>
                </c:pt>
                <c:pt idx="27">
                  <c:v>88.75</c:v>
                </c:pt>
                <c:pt idx="28">
                  <c:v>88.89</c:v>
                </c:pt>
                <c:pt idx="29">
                  <c:v>88.57</c:v>
                </c:pt>
                <c:pt idx="30">
                  <c:v>88.62</c:v>
                </c:pt>
                <c:pt idx="31">
                  <c:v>79.87</c:v>
                </c:pt>
                <c:pt idx="32">
                  <c:v>80.150000000000006</c:v>
                </c:pt>
                <c:pt idx="33">
                  <c:v>80.349999999999994</c:v>
                </c:pt>
                <c:pt idx="35">
                  <c:v>80.680000000000007</c:v>
                </c:pt>
                <c:pt idx="36">
                  <c:v>80.38</c:v>
                </c:pt>
                <c:pt idx="37">
                  <c:v>80.03</c:v>
                </c:pt>
                <c:pt idx="38">
                  <c:v>81.09</c:v>
                </c:pt>
                <c:pt idx="39">
                  <c:v>81.599999999999994</c:v>
                </c:pt>
                <c:pt idx="40">
                  <c:v>77.44</c:v>
                </c:pt>
                <c:pt idx="41">
                  <c:v>80.28</c:v>
                </c:pt>
                <c:pt idx="42">
                  <c:v>81</c:v>
                </c:pt>
                <c:pt idx="43">
                  <c:v>80.52</c:v>
                </c:pt>
                <c:pt idx="44">
                  <c:v>78.7</c:v>
                </c:pt>
                <c:pt idx="45">
                  <c:v>78.84</c:v>
                </c:pt>
                <c:pt idx="46">
                  <c:v>77.77</c:v>
                </c:pt>
                <c:pt idx="47">
                  <c:v>78.36</c:v>
                </c:pt>
                <c:pt idx="48">
                  <c:v>79.459999999999994</c:v>
                </c:pt>
                <c:pt idx="49">
                  <c:v>78.23</c:v>
                </c:pt>
                <c:pt idx="50">
                  <c:v>79.290000000000006</c:v>
                </c:pt>
                <c:pt idx="51">
                  <c:v>80.98</c:v>
                </c:pt>
                <c:pt idx="52">
                  <c:v>82.91</c:v>
                </c:pt>
                <c:pt idx="53">
                  <c:v>82.98</c:v>
                </c:pt>
                <c:pt idx="54">
                  <c:v>81.2</c:v>
                </c:pt>
                <c:pt idx="55">
                  <c:v>79.430000000000007</c:v>
                </c:pt>
                <c:pt idx="56">
                  <c:v>79.98</c:v>
                </c:pt>
                <c:pt idx="57">
                  <c:v>79.010000000000005</c:v>
                </c:pt>
                <c:pt idx="58">
                  <c:v>77.33</c:v>
                </c:pt>
                <c:pt idx="59">
                  <c:v>76.400000000000006</c:v>
                </c:pt>
                <c:pt idx="60">
                  <c:v>74.91</c:v>
                </c:pt>
                <c:pt idx="61">
                  <c:v>74.66</c:v>
                </c:pt>
                <c:pt idx="62">
                  <c:v>75.62</c:v>
                </c:pt>
                <c:pt idx="63">
                  <c:v>75.69</c:v>
                </c:pt>
                <c:pt idx="64">
                  <c:v>76.34</c:v>
                </c:pt>
                <c:pt idx="65">
                  <c:v>77.430000000000007</c:v>
                </c:pt>
                <c:pt idx="66">
                  <c:v>79.569999999999993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937720"/>
        <c:axId val="352938112"/>
      </c:lineChart>
      <c:catAx>
        <c:axId val="352937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38112"/>
        <c:crosses val="autoZero"/>
        <c:auto val="1"/>
        <c:lblAlgn val="ctr"/>
        <c:lblOffset val="100"/>
        <c:noMultiLvlLbl val="0"/>
      </c:catAx>
      <c:valAx>
        <c:axId val="35293811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37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42360</c:v>
                </c:pt>
                <c:pt idx="1">
                  <c:v>42359</c:v>
                </c:pt>
                <c:pt idx="2">
                  <c:v>42356</c:v>
                </c:pt>
                <c:pt idx="3">
                  <c:v>42355</c:v>
                </c:pt>
                <c:pt idx="4">
                  <c:v>42354</c:v>
                </c:pt>
                <c:pt idx="5">
                  <c:v>42353</c:v>
                </c:pt>
                <c:pt idx="6">
                  <c:v>42352</c:v>
                </c:pt>
                <c:pt idx="7">
                  <c:v>42349</c:v>
                </c:pt>
                <c:pt idx="8">
                  <c:v>42348</c:v>
                </c:pt>
                <c:pt idx="9">
                  <c:v>42347</c:v>
                </c:pt>
                <c:pt idx="10">
                  <c:v>42346</c:v>
                </c:pt>
                <c:pt idx="11">
                  <c:v>42345</c:v>
                </c:pt>
                <c:pt idx="12">
                  <c:v>42342</c:v>
                </c:pt>
                <c:pt idx="13">
                  <c:v>42341</c:v>
                </c:pt>
                <c:pt idx="14">
                  <c:v>42340</c:v>
                </c:pt>
                <c:pt idx="15">
                  <c:v>42339</c:v>
                </c:pt>
                <c:pt idx="16">
                  <c:v>42338</c:v>
                </c:pt>
                <c:pt idx="17">
                  <c:v>42335</c:v>
                </c:pt>
                <c:pt idx="18">
                  <c:v>42333</c:v>
                </c:pt>
                <c:pt idx="19">
                  <c:v>42332</c:v>
                </c:pt>
                <c:pt idx="20">
                  <c:v>42331</c:v>
                </c:pt>
                <c:pt idx="21">
                  <c:v>42328</c:v>
                </c:pt>
                <c:pt idx="22">
                  <c:v>42327</c:v>
                </c:pt>
                <c:pt idx="23">
                  <c:v>42326</c:v>
                </c:pt>
                <c:pt idx="24">
                  <c:v>42325</c:v>
                </c:pt>
                <c:pt idx="25">
                  <c:v>42324</c:v>
                </c:pt>
                <c:pt idx="26">
                  <c:v>42321</c:v>
                </c:pt>
                <c:pt idx="27">
                  <c:v>42320</c:v>
                </c:pt>
                <c:pt idx="28">
                  <c:v>42319</c:v>
                </c:pt>
                <c:pt idx="29">
                  <c:v>42318</c:v>
                </c:pt>
                <c:pt idx="30">
                  <c:v>42317</c:v>
                </c:pt>
                <c:pt idx="31">
                  <c:v>42314</c:v>
                </c:pt>
                <c:pt idx="32">
                  <c:v>42313</c:v>
                </c:pt>
                <c:pt idx="33">
                  <c:v>42312</c:v>
                </c:pt>
                <c:pt idx="34">
                  <c:v>42311</c:v>
                </c:pt>
                <c:pt idx="35">
                  <c:v>42310</c:v>
                </c:pt>
                <c:pt idx="36">
                  <c:v>42307</c:v>
                </c:pt>
                <c:pt idx="37">
                  <c:v>42306</c:v>
                </c:pt>
                <c:pt idx="38">
                  <c:v>42305</c:v>
                </c:pt>
                <c:pt idx="39">
                  <c:v>42304</c:v>
                </c:pt>
                <c:pt idx="40">
                  <c:v>42303</c:v>
                </c:pt>
                <c:pt idx="41">
                  <c:v>42300</c:v>
                </c:pt>
                <c:pt idx="42">
                  <c:v>42299</c:v>
                </c:pt>
                <c:pt idx="43">
                  <c:v>42298</c:v>
                </c:pt>
                <c:pt idx="44">
                  <c:v>42297</c:v>
                </c:pt>
                <c:pt idx="45">
                  <c:v>42296</c:v>
                </c:pt>
                <c:pt idx="46">
                  <c:v>42293</c:v>
                </c:pt>
                <c:pt idx="47">
                  <c:v>42292</c:v>
                </c:pt>
                <c:pt idx="48">
                  <c:v>42291</c:v>
                </c:pt>
                <c:pt idx="49">
                  <c:v>42290</c:v>
                </c:pt>
                <c:pt idx="50">
                  <c:v>42289</c:v>
                </c:pt>
                <c:pt idx="51">
                  <c:v>42286</c:v>
                </c:pt>
                <c:pt idx="52">
                  <c:v>42285</c:v>
                </c:pt>
                <c:pt idx="53">
                  <c:v>42284</c:v>
                </c:pt>
                <c:pt idx="54">
                  <c:v>42283</c:v>
                </c:pt>
                <c:pt idx="55">
                  <c:v>42282</c:v>
                </c:pt>
                <c:pt idx="56">
                  <c:v>42279</c:v>
                </c:pt>
                <c:pt idx="57">
                  <c:v>42278</c:v>
                </c:pt>
                <c:pt idx="58">
                  <c:v>42277</c:v>
                </c:pt>
                <c:pt idx="59">
                  <c:v>42276</c:v>
                </c:pt>
                <c:pt idx="60">
                  <c:v>42275</c:v>
                </c:pt>
                <c:pt idx="61">
                  <c:v>42272</c:v>
                </c:pt>
                <c:pt idx="62">
                  <c:v>42271</c:v>
                </c:pt>
                <c:pt idx="63">
                  <c:v>42270</c:v>
                </c:pt>
                <c:pt idx="64">
                  <c:v>42269</c:v>
                </c:pt>
                <c:pt idx="65">
                  <c:v>42268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51.32</c:v>
                </c:pt>
                <c:pt idx="1">
                  <c:v>55.09</c:v>
                </c:pt>
                <c:pt idx="2">
                  <c:v>56.91</c:v>
                </c:pt>
                <c:pt idx="3">
                  <c:v>57.26</c:v>
                </c:pt>
                <c:pt idx="4">
                  <c:v>53.69</c:v>
                </c:pt>
                <c:pt idx="5">
                  <c:v>40.049999999999997</c:v>
                </c:pt>
                <c:pt idx="6">
                  <c:v>41.59</c:v>
                </c:pt>
                <c:pt idx="7">
                  <c:v>37.04</c:v>
                </c:pt>
                <c:pt idx="8">
                  <c:v>36.65</c:v>
                </c:pt>
                <c:pt idx="9">
                  <c:v>35.840000000000003</c:v>
                </c:pt>
                <c:pt idx="10">
                  <c:v>34.619999999999997</c:v>
                </c:pt>
                <c:pt idx="11">
                  <c:v>35.9</c:v>
                </c:pt>
                <c:pt idx="12">
                  <c:v>35.99</c:v>
                </c:pt>
                <c:pt idx="13">
                  <c:v>36.24</c:v>
                </c:pt>
                <c:pt idx="14">
                  <c:v>34.35</c:v>
                </c:pt>
                <c:pt idx="15">
                  <c:v>31.39</c:v>
                </c:pt>
                <c:pt idx="16">
                  <c:v>28.76</c:v>
                </c:pt>
                <c:pt idx="17">
                  <c:v>29.87</c:v>
                </c:pt>
                <c:pt idx="18">
                  <c:v>29.26</c:v>
                </c:pt>
                <c:pt idx="19">
                  <c:v>28.57</c:v>
                </c:pt>
                <c:pt idx="20">
                  <c:v>28.21</c:v>
                </c:pt>
                <c:pt idx="21">
                  <c:v>29.04</c:v>
                </c:pt>
                <c:pt idx="22">
                  <c:v>28.7</c:v>
                </c:pt>
                <c:pt idx="23">
                  <c:v>27.75</c:v>
                </c:pt>
                <c:pt idx="24">
                  <c:v>26</c:v>
                </c:pt>
                <c:pt idx="25">
                  <c:v>27.84</c:v>
                </c:pt>
                <c:pt idx="26">
                  <c:v>25.85</c:v>
                </c:pt>
                <c:pt idx="27">
                  <c:v>25.07</c:v>
                </c:pt>
                <c:pt idx="28">
                  <c:v>26.15</c:v>
                </c:pt>
                <c:pt idx="29">
                  <c:v>26.46</c:v>
                </c:pt>
                <c:pt idx="30">
                  <c:v>27.89</c:v>
                </c:pt>
                <c:pt idx="31">
                  <c:v>29.05</c:v>
                </c:pt>
                <c:pt idx="32">
                  <c:v>29.72</c:v>
                </c:pt>
                <c:pt idx="33">
                  <c:v>29.8</c:v>
                </c:pt>
                <c:pt idx="34">
                  <c:v>30.17</c:v>
                </c:pt>
                <c:pt idx="35">
                  <c:v>29.44</c:v>
                </c:pt>
                <c:pt idx="36">
                  <c:v>29.65</c:v>
                </c:pt>
                <c:pt idx="37">
                  <c:v>38.07</c:v>
                </c:pt>
                <c:pt idx="38">
                  <c:v>38.340000000000003</c:v>
                </c:pt>
                <c:pt idx="39">
                  <c:v>37.96</c:v>
                </c:pt>
                <c:pt idx="40">
                  <c:v>38.840000000000003</c:v>
                </c:pt>
                <c:pt idx="41">
                  <c:v>39.24</c:v>
                </c:pt>
                <c:pt idx="42">
                  <c:v>38.9</c:v>
                </c:pt>
                <c:pt idx="43">
                  <c:v>38.049999999999997</c:v>
                </c:pt>
                <c:pt idx="44">
                  <c:v>39.39</c:v>
                </c:pt>
                <c:pt idx="45">
                  <c:v>41.28</c:v>
                </c:pt>
                <c:pt idx="46">
                  <c:v>44.16</c:v>
                </c:pt>
                <c:pt idx="47">
                  <c:v>46.65</c:v>
                </c:pt>
                <c:pt idx="48">
                  <c:v>46.85</c:v>
                </c:pt>
                <c:pt idx="49">
                  <c:v>47.03</c:v>
                </c:pt>
                <c:pt idx="50">
                  <c:v>48.05</c:v>
                </c:pt>
                <c:pt idx="51">
                  <c:v>48.94</c:v>
                </c:pt>
                <c:pt idx="52">
                  <c:v>47.11</c:v>
                </c:pt>
                <c:pt idx="53">
                  <c:v>47.34</c:v>
                </c:pt>
                <c:pt idx="54">
                  <c:v>47.28</c:v>
                </c:pt>
                <c:pt idx="55">
                  <c:v>47.22</c:v>
                </c:pt>
                <c:pt idx="56">
                  <c:v>46.38</c:v>
                </c:pt>
                <c:pt idx="57">
                  <c:v>43.23</c:v>
                </c:pt>
                <c:pt idx="58">
                  <c:v>42.71</c:v>
                </c:pt>
                <c:pt idx="59">
                  <c:v>41.04</c:v>
                </c:pt>
                <c:pt idx="60">
                  <c:v>40.340000000000003</c:v>
                </c:pt>
                <c:pt idx="61">
                  <c:v>41.33</c:v>
                </c:pt>
                <c:pt idx="62">
                  <c:v>42.99</c:v>
                </c:pt>
                <c:pt idx="63">
                  <c:v>43.78</c:v>
                </c:pt>
                <c:pt idx="64">
                  <c:v>47.44</c:v>
                </c:pt>
                <c:pt idx="65">
                  <c:v>47.9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932624"/>
        <c:axId val="352933016"/>
      </c:lineChart>
      <c:dateAx>
        <c:axId val="352932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33016"/>
        <c:crosses val="autoZero"/>
        <c:auto val="1"/>
        <c:lblOffset val="100"/>
        <c:baseTimeUnit val="days"/>
      </c:dateAx>
      <c:valAx>
        <c:axId val="35293301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3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42360</c:v>
                </c:pt>
                <c:pt idx="1">
                  <c:v>42359</c:v>
                </c:pt>
                <c:pt idx="2">
                  <c:v>42356</c:v>
                </c:pt>
                <c:pt idx="3">
                  <c:v>42355</c:v>
                </c:pt>
                <c:pt idx="4">
                  <c:v>42354</c:v>
                </c:pt>
                <c:pt idx="5">
                  <c:v>42353</c:v>
                </c:pt>
                <c:pt idx="6">
                  <c:v>42352</c:v>
                </c:pt>
                <c:pt idx="7">
                  <c:v>42349</c:v>
                </c:pt>
                <c:pt idx="8">
                  <c:v>42348</c:v>
                </c:pt>
                <c:pt idx="9">
                  <c:v>42347</c:v>
                </c:pt>
                <c:pt idx="10">
                  <c:v>42346</c:v>
                </c:pt>
                <c:pt idx="11">
                  <c:v>42345</c:v>
                </c:pt>
                <c:pt idx="12">
                  <c:v>42342</c:v>
                </c:pt>
                <c:pt idx="13">
                  <c:v>42341</c:v>
                </c:pt>
                <c:pt idx="14">
                  <c:v>42340</c:v>
                </c:pt>
                <c:pt idx="15">
                  <c:v>42339</c:v>
                </c:pt>
                <c:pt idx="16">
                  <c:v>42338</c:v>
                </c:pt>
                <c:pt idx="17">
                  <c:v>42335</c:v>
                </c:pt>
                <c:pt idx="18">
                  <c:v>42333</c:v>
                </c:pt>
                <c:pt idx="19">
                  <c:v>42332</c:v>
                </c:pt>
                <c:pt idx="20">
                  <c:v>42331</c:v>
                </c:pt>
                <c:pt idx="21">
                  <c:v>42328</c:v>
                </c:pt>
                <c:pt idx="22">
                  <c:v>42327</c:v>
                </c:pt>
                <c:pt idx="23">
                  <c:v>42326</c:v>
                </c:pt>
                <c:pt idx="24">
                  <c:v>42325</c:v>
                </c:pt>
                <c:pt idx="25">
                  <c:v>42324</c:v>
                </c:pt>
                <c:pt idx="26">
                  <c:v>42321</c:v>
                </c:pt>
                <c:pt idx="27">
                  <c:v>42320</c:v>
                </c:pt>
                <c:pt idx="28">
                  <c:v>42319</c:v>
                </c:pt>
                <c:pt idx="29">
                  <c:v>42318</c:v>
                </c:pt>
                <c:pt idx="30">
                  <c:v>42317</c:v>
                </c:pt>
                <c:pt idx="31">
                  <c:v>42314</c:v>
                </c:pt>
                <c:pt idx="32">
                  <c:v>42313</c:v>
                </c:pt>
                <c:pt idx="33">
                  <c:v>42312</c:v>
                </c:pt>
                <c:pt idx="34">
                  <c:v>42311</c:v>
                </c:pt>
                <c:pt idx="35">
                  <c:v>42310</c:v>
                </c:pt>
                <c:pt idx="36">
                  <c:v>42307</c:v>
                </c:pt>
                <c:pt idx="37">
                  <c:v>42306</c:v>
                </c:pt>
                <c:pt idx="38">
                  <c:v>42305</c:v>
                </c:pt>
                <c:pt idx="39">
                  <c:v>42304</c:v>
                </c:pt>
                <c:pt idx="40">
                  <c:v>42303</c:v>
                </c:pt>
                <c:pt idx="41">
                  <c:v>42300</c:v>
                </c:pt>
                <c:pt idx="42">
                  <c:v>42299</c:v>
                </c:pt>
                <c:pt idx="43">
                  <c:v>42298</c:v>
                </c:pt>
                <c:pt idx="44">
                  <c:v>42297</c:v>
                </c:pt>
                <c:pt idx="45">
                  <c:v>42296</c:v>
                </c:pt>
                <c:pt idx="46">
                  <c:v>42293</c:v>
                </c:pt>
                <c:pt idx="47">
                  <c:v>42292</c:v>
                </c:pt>
                <c:pt idx="48">
                  <c:v>42291</c:v>
                </c:pt>
                <c:pt idx="49">
                  <c:v>42290</c:v>
                </c:pt>
                <c:pt idx="50">
                  <c:v>42289</c:v>
                </c:pt>
                <c:pt idx="51">
                  <c:v>42286</c:v>
                </c:pt>
                <c:pt idx="52">
                  <c:v>42285</c:v>
                </c:pt>
                <c:pt idx="53">
                  <c:v>42284</c:v>
                </c:pt>
                <c:pt idx="54">
                  <c:v>42283</c:v>
                </c:pt>
                <c:pt idx="55">
                  <c:v>42282</c:v>
                </c:pt>
                <c:pt idx="56">
                  <c:v>42279</c:v>
                </c:pt>
                <c:pt idx="57">
                  <c:v>42278</c:v>
                </c:pt>
                <c:pt idx="58">
                  <c:v>42277</c:v>
                </c:pt>
                <c:pt idx="59">
                  <c:v>42276</c:v>
                </c:pt>
                <c:pt idx="60">
                  <c:v>42275</c:v>
                </c:pt>
                <c:pt idx="61">
                  <c:v>42272</c:v>
                </c:pt>
                <c:pt idx="62">
                  <c:v>42271</c:v>
                </c:pt>
                <c:pt idx="63">
                  <c:v>42270</c:v>
                </c:pt>
                <c:pt idx="64">
                  <c:v>42269</c:v>
                </c:pt>
                <c:pt idx="65">
                  <c:v>42268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8.4700000000000006</c:v>
                </c:pt>
                <c:pt idx="1">
                  <c:v>8.49</c:v>
                </c:pt>
                <c:pt idx="2">
                  <c:v>8.56</c:v>
                </c:pt>
                <c:pt idx="3">
                  <c:v>8.69</c:v>
                </c:pt>
                <c:pt idx="4">
                  <c:v>8.85</c:v>
                </c:pt>
                <c:pt idx="5">
                  <c:v>8.74</c:v>
                </c:pt>
                <c:pt idx="6">
                  <c:v>8.81</c:v>
                </c:pt>
                <c:pt idx="7">
                  <c:v>8.85</c:v>
                </c:pt>
                <c:pt idx="8">
                  <c:v>8.9499999999999993</c:v>
                </c:pt>
                <c:pt idx="9">
                  <c:v>9.02</c:v>
                </c:pt>
                <c:pt idx="10">
                  <c:v>8.9</c:v>
                </c:pt>
                <c:pt idx="11">
                  <c:v>9.23</c:v>
                </c:pt>
                <c:pt idx="12">
                  <c:v>9.16</c:v>
                </c:pt>
                <c:pt idx="13">
                  <c:v>9.1</c:v>
                </c:pt>
                <c:pt idx="14">
                  <c:v>9.19</c:v>
                </c:pt>
                <c:pt idx="15">
                  <c:v>9.4</c:v>
                </c:pt>
                <c:pt idx="16">
                  <c:v>9.08</c:v>
                </c:pt>
                <c:pt idx="17">
                  <c:v>9.3000000000000007</c:v>
                </c:pt>
                <c:pt idx="18">
                  <c:v>9.3000000000000007</c:v>
                </c:pt>
                <c:pt idx="19">
                  <c:v>9.24</c:v>
                </c:pt>
                <c:pt idx="20">
                  <c:v>8.9600000000000009</c:v>
                </c:pt>
                <c:pt idx="21">
                  <c:v>8.98</c:v>
                </c:pt>
                <c:pt idx="22">
                  <c:v>9.06</c:v>
                </c:pt>
                <c:pt idx="23">
                  <c:v>8.74</c:v>
                </c:pt>
                <c:pt idx="24">
                  <c:v>8.16</c:v>
                </c:pt>
                <c:pt idx="25">
                  <c:v>8.17</c:v>
                </c:pt>
                <c:pt idx="26">
                  <c:v>8.16</c:v>
                </c:pt>
                <c:pt idx="27">
                  <c:v>8.3000000000000007</c:v>
                </c:pt>
                <c:pt idx="28">
                  <c:v>8.3699999999999992</c:v>
                </c:pt>
                <c:pt idx="29">
                  <c:v>8.3800000000000008</c:v>
                </c:pt>
                <c:pt idx="30">
                  <c:v>8.11</c:v>
                </c:pt>
                <c:pt idx="31">
                  <c:v>7.91</c:v>
                </c:pt>
                <c:pt idx="32">
                  <c:v>8.0299999999999994</c:v>
                </c:pt>
                <c:pt idx="33">
                  <c:v>8</c:v>
                </c:pt>
                <c:pt idx="34">
                  <c:v>7.99</c:v>
                </c:pt>
                <c:pt idx="35">
                  <c:v>8</c:v>
                </c:pt>
                <c:pt idx="36">
                  <c:v>7.95</c:v>
                </c:pt>
                <c:pt idx="37">
                  <c:v>7.93</c:v>
                </c:pt>
                <c:pt idx="38">
                  <c:v>8.11</c:v>
                </c:pt>
                <c:pt idx="39">
                  <c:v>8.02</c:v>
                </c:pt>
                <c:pt idx="40">
                  <c:v>7.67</c:v>
                </c:pt>
                <c:pt idx="41">
                  <c:v>8.52</c:v>
                </c:pt>
                <c:pt idx="42">
                  <c:v>8.41</c:v>
                </c:pt>
                <c:pt idx="43">
                  <c:v>8.25</c:v>
                </c:pt>
                <c:pt idx="44">
                  <c:v>8.2200000000000006</c:v>
                </c:pt>
                <c:pt idx="45">
                  <c:v>8.18</c:v>
                </c:pt>
                <c:pt idx="46">
                  <c:v>8.36</c:v>
                </c:pt>
                <c:pt idx="47">
                  <c:v>8.1999999999999993</c:v>
                </c:pt>
                <c:pt idx="48">
                  <c:v>7.8</c:v>
                </c:pt>
                <c:pt idx="49">
                  <c:v>8.11</c:v>
                </c:pt>
                <c:pt idx="50">
                  <c:v>8.11</c:v>
                </c:pt>
                <c:pt idx="51">
                  <c:v>8.1</c:v>
                </c:pt>
                <c:pt idx="52">
                  <c:v>8.08</c:v>
                </c:pt>
                <c:pt idx="53">
                  <c:v>7.85</c:v>
                </c:pt>
                <c:pt idx="54">
                  <c:v>7.75</c:v>
                </c:pt>
                <c:pt idx="55">
                  <c:v>7.6</c:v>
                </c:pt>
                <c:pt idx="56">
                  <c:v>7.47</c:v>
                </c:pt>
                <c:pt idx="57">
                  <c:v>7.14</c:v>
                </c:pt>
                <c:pt idx="58">
                  <c:v>7.17</c:v>
                </c:pt>
                <c:pt idx="59">
                  <c:v>7.01</c:v>
                </c:pt>
                <c:pt idx="60">
                  <c:v>7.19</c:v>
                </c:pt>
                <c:pt idx="61">
                  <c:v>7.41</c:v>
                </c:pt>
                <c:pt idx="62">
                  <c:v>7.42</c:v>
                </c:pt>
                <c:pt idx="63">
                  <c:v>7.59</c:v>
                </c:pt>
                <c:pt idx="64">
                  <c:v>7.57</c:v>
                </c:pt>
                <c:pt idx="65">
                  <c:v>7.81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689952"/>
        <c:axId val="400695048"/>
      </c:lineChart>
      <c:dateAx>
        <c:axId val="400689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95048"/>
        <c:crosses val="autoZero"/>
        <c:auto val="1"/>
        <c:lblOffset val="100"/>
        <c:baseTimeUnit val="days"/>
      </c:dateAx>
      <c:valAx>
        <c:axId val="40069504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8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22-Dec-15</c:v>
                </c:pt>
                <c:pt idx="1">
                  <c:v>21-Dec-15</c:v>
                </c:pt>
                <c:pt idx="2">
                  <c:v>18-Dec-15</c:v>
                </c:pt>
                <c:pt idx="3">
                  <c:v>17-Dec-15</c:v>
                </c:pt>
                <c:pt idx="4">
                  <c:v>16-Dec-15</c:v>
                </c:pt>
                <c:pt idx="5">
                  <c:v>16-Dec-15</c:v>
                </c:pt>
                <c:pt idx="6">
                  <c:v>15-Dec-15</c:v>
                </c:pt>
                <c:pt idx="7">
                  <c:v>14-Dec-15</c:v>
                </c:pt>
                <c:pt idx="8">
                  <c:v>11-Dec-15</c:v>
                </c:pt>
                <c:pt idx="9">
                  <c:v>10-Dec-15</c:v>
                </c:pt>
                <c:pt idx="10">
                  <c:v>9-Dec-15</c:v>
                </c:pt>
                <c:pt idx="11">
                  <c:v>8-Dec-15</c:v>
                </c:pt>
                <c:pt idx="12">
                  <c:v>7-Dec-15</c:v>
                </c:pt>
                <c:pt idx="13">
                  <c:v>4-Dec-15</c:v>
                </c:pt>
                <c:pt idx="14">
                  <c:v>3-Dec-15</c:v>
                </c:pt>
                <c:pt idx="15">
                  <c:v>2-Dec-15</c:v>
                </c:pt>
                <c:pt idx="16">
                  <c:v>1-Dec-15</c:v>
                </c:pt>
                <c:pt idx="17">
                  <c:v>30-Nov-15</c:v>
                </c:pt>
                <c:pt idx="18">
                  <c:v>27-Nov-15</c:v>
                </c:pt>
                <c:pt idx="19">
                  <c:v>25-Nov-15</c:v>
                </c:pt>
                <c:pt idx="20">
                  <c:v>24-Nov-15</c:v>
                </c:pt>
                <c:pt idx="21">
                  <c:v>23-Nov-15</c:v>
                </c:pt>
                <c:pt idx="22">
                  <c:v>20-Nov-15</c:v>
                </c:pt>
                <c:pt idx="23">
                  <c:v>19-Nov-15</c:v>
                </c:pt>
                <c:pt idx="24">
                  <c:v>18-Nov-15</c:v>
                </c:pt>
                <c:pt idx="25">
                  <c:v>17-Nov-15</c:v>
                </c:pt>
                <c:pt idx="26">
                  <c:v>16-Nov-15</c:v>
                </c:pt>
                <c:pt idx="27">
                  <c:v>13-Nov-15</c:v>
                </c:pt>
                <c:pt idx="28">
                  <c:v>12-Nov-15</c:v>
                </c:pt>
                <c:pt idx="29">
                  <c:v>11-Nov-15</c:v>
                </c:pt>
                <c:pt idx="30">
                  <c:v>10-Nov-15</c:v>
                </c:pt>
                <c:pt idx="31">
                  <c:v>9-Nov-15</c:v>
                </c:pt>
                <c:pt idx="32">
                  <c:v>6-Nov-15</c:v>
                </c:pt>
                <c:pt idx="33">
                  <c:v>5-Nov-15</c:v>
                </c:pt>
                <c:pt idx="34">
                  <c:v>4-Nov-15</c:v>
                </c:pt>
                <c:pt idx="35">
                  <c:v>3-Nov-15</c:v>
                </c:pt>
                <c:pt idx="36">
                  <c:v>2-Nov-15</c:v>
                </c:pt>
                <c:pt idx="37">
                  <c:v>30-Oct-15</c:v>
                </c:pt>
                <c:pt idx="38">
                  <c:v>29-Oct-15</c:v>
                </c:pt>
                <c:pt idx="39">
                  <c:v>28-Oct-15</c:v>
                </c:pt>
                <c:pt idx="40">
                  <c:v>27-Oct-15</c:v>
                </c:pt>
                <c:pt idx="41">
                  <c:v>26-Oct-15</c:v>
                </c:pt>
                <c:pt idx="42">
                  <c:v>23-Oct-15</c:v>
                </c:pt>
                <c:pt idx="43">
                  <c:v>22-Oct-15</c:v>
                </c:pt>
                <c:pt idx="44">
                  <c:v>21-Oct-15</c:v>
                </c:pt>
                <c:pt idx="45">
                  <c:v>20-Oct-15</c:v>
                </c:pt>
                <c:pt idx="46">
                  <c:v>19-Oct-15</c:v>
                </c:pt>
                <c:pt idx="47">
                  <c:v>16-Oct-15</c:v>
                </c:pt>
                <c:pt idx="48">
                  <c:v>15-Oct-15</c:v>
                </c:pt>
                <c:pt idx="49">
                  <c:v>14-Oct-15</c:v>
                </c:pt>
                <c:pt idx="50">
                  <c:v>13-Oct-15</c:v>
                </c:pt>
                <c:pt idx="51">
                  <c:v>12-Oct-15</c:v>
                </c:pt>
                <c:pt idx="52">
                  <c:v>9-Oct-15</c:v>
                </c:pt>
                <c:pt idx="53">
                  <c:v>8-Oct-15</c:v>
                </c:pt>
                <c:pt idx="54">
                  <c:v>7-Oct-15</c:v>
                </c:pt>
                <c:pt idx="55">
                  <c:v>6-Oct-15</c:v>
                </c:pt>
                <c:pt idx="56">
                  <c:v>5-Oct-15</c:v>
                </c:pt>
                <c:pt idx="57">
                  <c:v>2-Oct-15</c:v>
                </c:pt>
                <c:pt idx="58">
                  <c:v>1-Oct-15</c:v>
                </c:pt>
                <c:pt idx="59">
                  <c:v>30-Sep-15</c:v>
                </c:pt>
                <c:pt idx="60">
                  <c:v>29-Sep-15</c:v>
                </c:pt>
                <c:pt idx="61">
                  <c:v>28-Sep-15</c:v>
                </c:pt>
                <c:pt idx="62">
                  <c:v>25-Sep-15</c:v>
                </c:pt>
                <c:pt idx="63">
                  <c:v>24-Sep-15</c:v>
                </c:pt>
                <c:pt idx="64">
                  <c:v>23-Sep-15</c:v>
                </c:pt>
                <c:pt idx="65">
                  <c:v>22-Sep-15</c:v>
                </c:pt>
                <c:pt idx="66">
                  <c:v>21-Sep-15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145.1</c:v>
                </c:pt>
                <c:pt idx="1">
                  <c:v>145.80000000000001</c:v>
                </c:pt>
                <c:pt idx="2">
                  <c:v>140.19999999999999</c:v>
                </c:pt>
                <c:pt idx="3">
                  <c:v>140.47999999999999</c:v>
                </c:pt>
                <c:pt idx="4">
                  <c:v>143.88</c:v>
                </c:pt>
                <c:pt idx="6">
                  <c:v>143.27000000000001</c:v>
                </c:pt>
                <c:pt idx="7">
                  <c:v>142.51</c:v>
                </c:pt>
                <c:pt idx="8">
                  <c:v>144.41999999999999</c:v>
                </c:pt>
                <c:pt idx="9">
                  <c:v>147.33000000000001</c:v>
                </c:pt>
                <c:pt idx="10">
                  <c:v>145.65</c:v>
                </c:pt>
                <c:pt idx="11">
                  <c:v>147.78</c:v>
                </c:pt>
                <c:pt idx="12">
                  <c:v>148.83000000000001</c:v>
                </c:pt>
                <c:pt idx="13">
                  <c:v>147.56</c:v>
                </c:pt>
                <c:pt idx="14">
                  <c:v>144.78</c:v>
                </c:pt>
                <c:pt idx="15">
                  <c:v>132.21</c:v>
                </c:pt>
                <c:pt idx="16">
                  <c:v>132.88999999999999</c:v>
                </c:pt>
                <c:pt idx="17">
                  <c:v>130.44999999999999</c:v>
                </c:pt>
                <c:pt idx="18">
                  <c:v>130.04</c:v>
                </c:pt>
                <c:pt idx="19">
                  <c:v>128.38999999999999</c:v>
                </c:pt>
                <c:pt idx="20">
                  <c:v>128.34</c:v>
                </c:pt>
                <c:pt idx="21">
                  <c:v>124.41</c:v>
                </c:pt>
                <c:pt idx="22">
                  <c:v>126.4</c:v>
                </c:pt>
                <c:pt idx="23">
                  <c:v>125.21</c:v>
                </c:pt>
                <c:pt idx="24">
                  <c:v>125.92</c:v>
                </c:pt>
                <c:pt idx="25">
                  <c:v>122.06</c:v>
                </c:pt>
                <c:pt idx="26">
                  <c:v>121.47</c:v>
                </c:pt>
                <c:pt idx="27">
                  <c:v>117.54</c:v>
                </c:pt>
                <c:pt idx="28">
                  <c:v>119.85</c:v>
                </c:pt>
                <c:pt idx="29">
                  <c:v>119.95</c:v>
                </c:pt>
                <c:pt idx="30">
                  <c:v>119.86</c:v>
                </c:pt>
                <c:pt idx="31">
                  <c:v>126.5</c:v>
                </c:pt>
                <c:pt idx="32">
                  <c:v>129.66999999999999</c:v>
                </c:pt>
                <c:pt idx="33">
                  <c:v>121.06</c:v>
                </c:pt>
                <c:pt idx="34">
                  <c:v>124.11</c:v>
                </c:pt>
                <c:pt idx="35">
                  <c:v>122.14</c:v>
                </c:pt>
                <c:pt idx="36">
                  <c:v>123.8</c:v>
                </c:pt>
                <c:pt idx="37">
                  <c:v>123.13</c:v>
                </c:pt>
                <c:pt idx="38">
                  <c:v>120.09</c:v>
                </c:pt>
                <c:pt idx="39">
                  <c:v>127.09</c:v>
                </c:pt>
                <c:pt idx="40">
                  <c:v>121.49</c:v>
                </c:pt>
                <c:pt idx="41">
                  <c:v>123.61</c:v>
                </c:pt>
                <c:pt idx="42">
                  <c:v>129.58000000000001</c:v>
                </c:pt>
                <c:pt idx="43">
                  <c:v>125.34</c:v>
                </c:pt>
                <c:pt idx="44">
                  <c:v>120.5</c:v>
                </c:pt>
                <c:pt idx="45">
                  <c:v>119.89</c:v>
                </c:pt>
                <c:pt idx="46">
                  <c:v>118.96</c:v>
                </c:pt>
                <c:pt idx="47">
                  <c:v>121.07</c:v>
                </c:pt>
                <c:pt idx="48">
                  <c:v>121.87</c:v>
                </c:pt>
                <c:pt idx="49">
                  <c:v>117.46</c:v>
                </c:pt>
                <c:pt idx="50">
                  <c:v>113.42</c:v>
                </c:pt>
                <c:pt idx="51">
                  <c:v>117.68</c:v>
                </c:pt>
                <c:pt idx="52">
                  <c:v>116.91</c:v>
                </c:pt>
                <c:pt idx="53">
                  <c:v>116.69</c:v>
                </c:pt>
                <c:pt idx="54">
                  <c:v>118.64</c:v>
                </c:pt>
                <c:pt idx="55">
                  <c:v>117.11</c:v>
                </c:pt>
                <c:pt idx="56">
                  <c:v>121.22</c:v>
                </c:pt>
                <c:pt idx="57">
                  <c:v>123.33</c:v>
                </c:pt>
                <c:pt idx="58">
                  <c:v>122.14</c:v>
                </c:pt>
                <c:pt idx="59">
                  <c:v>125.01</c:v>
                </c:pt>
                <c:pt idx="60">
                  <c:v>119.67</c:v>
                </c:pt>
                <c:pt idx="61">
                  <c:v>120.85</c:v>
                </c:pt>
                <c:pt idx="62">
                  <c:v>126.74</c:v>
                </c:pt>
                <c:pt idx="63">
                  <c:v>124.1</c:v>
                </c:pt>
                <c:pt idx="64">
                  <c:v>125.54</c:v>
                </c:pt>
                <c:pt idx="65">
                  <c:v>124.7</c:v>
                </c:pt>
                <c:pt idx="66">
                  <c:v>127.26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693088"/>
        <c:axId val="400692696"/>
      </c:lineChart>
      <c:catAx>
        <c:axId val="400693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92696"/>
        <c:crosses val="autoZero"/>
        <c:auto val="1"/>
        <c:lblAlgn val="ctr"/>
        <c:lblOffset val="100"/>
        <c:noMultiLvlLbl val="0"/>
      </c:catAx>
      <c:valAx>
        <c:axId val="4006926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9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42360</c:v>
                </c:pt>
                <c:pt idx="1">
                  <c:v>42359</c:v>
                </c:pt>
                <c:pt idx="2">
                  <c:v>42356</c:v>
                </c:pt>
                <c:pt idx="3">
                  <c:v>42355</c:v>
                </c:pt>
                <c:pt idx="4">
                  <c:v>42354</c:v>
                </c:pt>
                <c:pt idx="5">
                  <c:v>42353</c:v>
                </c:pt>
                <c:pt idx="6">
                  <c:v>42352</c:v>
                </c:pt>
                <c:pt idx="7">
                  <c:v>42349</c:v>
                </c:pt>
                <c:pt idx="8">
                  <c:v>42348</c:v>
                </c:pt>
                <c:pt idx="9">
                  <c:v>42348</c:v>
                </c:pt>
                <c:pt idx="10">
                  <c:v>42347</c:v>
                </c:pt>
                <c:pt idx="11">
                  <c:v>42346</c:v>
                </c:pt>
                <c:pt idx="12">
                  <c:v>42345</c:v>
                </c:pt>
                <c:pt idx="13">
                  <c:v>42342</c:v>
                </c:pt>
                <c:pt idx="14">
                  <c:v>42341</c:v>
                </c:pt>
                <c:pt idx="15">
                  <c:v>42340</c:v>
                </c:pt>
                <c:pt idx="16">
                  <c:v>42339</c:v>
                </c:pt>
                <c:pt idx="17">
                  <c:v>42338</c:v>
                </c:pt>
                <c:pt idx="18">
                  <c:v>42335</c:v>
                </c:pt>
                <c:pt idx="19">
                  <c:v>42333</c:v>
                </c:pt>
                <c:pt idx="20">
                  <c:v>42332</c:v>
                </c:pt>
                <c:pt idx="21">
                  <c:v>42331</c:v>
                </c:pt>
                <c:pt idx="22">
                  <c:v>42328</c:v>
                </c:pt>
                <c:pt idx="23">
                  <c:v>42327</c:v>
                </c:pt>
                <c:pt idx="24">
                  <c:v>42326</c:v>
                </c:pt>
                <c:pt idx="25">
                  <c:v>42325</c:v>
                </c:pt>
                <c:pt idx="26">
                  <c:v>42324</c:v>
                </c:pt>
                <c:pt idx="27">
                  <c:v>42321</c:v>
                </c:pt>
                <c:pt idx="28">
                  <c:v>42320</c:v>
                </c:pt>
                <c:pt idx="29">
                  <c:v>42319</c:v>
                </c:pt>
                <c:pt idx="30">
                  <c:v>42318</c:v>
                </c:pt>
                <c:pt idx="31">
                  <c:v>42317</c:v>
                </c:pt>
                <c:pt idx="32">
                  <c:v>42314</c:v>
                </c:pt>
                <c:pt idx="33">
                  <c:v>42313</c:v>
                </c:pt>
                <c:pt idx="34">
                  <c:v>42312</c:v>
                </c:pt>
                <c:pt idx="35">
                  <c:v>42311</c:v>
                </c:pt>
                <c:pt idx="36">
                  <c:v>42310</c:v>
                </c:pt>
                <c:pt idx="37">
                  <c:v>42307</c:v>
                </c:pt>
                <c:pt idx="38">
                  <c:v>42306</c:v>
                </c:pt>
                <c:pt idx="39">
                  <c:v>42305</c:v>
                </c:pt>
                <c:pt idx="40">
                  <c:v>42304</c:v>
                </c:pt>
                <c:pt idx="41">
                  <c:v>42303</c:v>
                </c:pt>
                <c:pt idx="42">
                  <c:v>42300</c:v>
                </c:pt>
                <c:pt idx="43">
                  <c:v>42299</c:v>
                </c:pt>
                <c:pt idx="44">
                  <c:v>42298</c:v>
                </c:pt>
                <c:pt idx="45">
                  <c:v>42297</c:v>
                </c:pt>
                <c:pt idx="46">
                  <c:v>42296</c:v>
                </c:pt>
                <c:pt idx="47">
                  <c:v>42293</c:v>
                </c:pt>
                <c:pt idx="48">
                  <c:v>42292</c:v>
                </c:pt>
                <c:pt idx="49">
                  <c:v>42291</c:v>
                </c:pt>
                <c:pt idx="50">
                  <c:v>42290</c:v>
                </c:pt>
                <c:pt idx="51">
                  <c:v>42289</c:v>
                </c:pt>
                <c:pt idx="52">
                  <c:v>42286</c:v>
                </c:pt>
                <c:pt idx="53">
                  <c:v>42285</c:v>
                </c:pt>
                <c:pt idx="54">
                  <c:v>42284</c:v>
                </c:pt>
                <c:pt idx="55">
                  <c:v>42283</c:v>
                </c:pt>
                <c:pt idx="56">
                  <c:v>42282</c:v>
                </c:pt>
                <c:pt idx="57">
                  <c:v>42279</c:v>
                </c:pt>
                <c:pt idx="58">
                  <c:v>42278</c:v>
                </c:pt>
                <c:pt idx="59">
                  <c:v>42277</c:v>
                </c:pt>
                <c:pt idx="60">
                  <c:v>42276</c:v>
                </c:pt>
                <c:pt idx="61">
                  <c:v>42275</c:v>
                </c:pt>
                <c:pt idx="62">
                  <c:v>42272</c:v>
                </c:pt>
                <c:pt idx="63">
                  <c:v>42271</c:v>
                </c:pt>
                <c:pt idx="64">
                  <c:v>42270</c:v>
                </c:pt>
                <c:pt idx="65">
                  <c:v>42269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106.74</c:v>
                </c:pt>
                <c:pt idx="1">
                  <c:v>106.59</c:v>
                </c:pt>
                <c:pt idx="2">
                  <c:v>107.72</c:v>
                </c:pt>
                <c:pt idx="3">
                  <c:v>112.01</c:v>
                </c:pt>
                <c:pt idx="4">
                  <c:v>113.79</c:v>
                </c:pt>
                <c:pt idx="5">
                  <c:v>112.16</c:v>
                </c:pt>
                <c:pt idx="6">
                  <c:v>109.35</c:v>
                </c:pt>
                <c:pt idx="7">
                  <c:v>108.04</c:v>
                </c:pt>
                <c:pt idx="8">
                  <c:v>110.76</c:v>
                </c:pt>
                <c:pt idx="10">
                  <c:v>111.47</c:v>
                </c:pt>
                <c:pt idx="11">
                  <c:v>112.48</c:v>
                </c:pt>
                <c:pt idx="12">
                  <c:v>113.83</c:v>
                </c:pt>
                <c:pt idx="13">
                  <c:v>114.24</c:v>
                </c:pt>
                <c:pt idx="14">
                  <c:v>111.89</c:v>
                </c:pt>
                <c:pt idx="15">
                  <c:v>114</c:v>
                </c:pt>
                <c:pt idx="16">
                  <c:v>115.39</c:v>
                </c:pt>
                <c:pt idx="17">
                  <c:v>113.47</c:v>
                </c:pt>
                <c:pt idx="18">
                  <c:v>115.13</c:v>
                </c:pt>
                <c:pt idx="19">
                  <c:v>118.67</c:v>
                </c:pt>
                <c:pt idx="20">
                  <c:v>117.95</c:v>
                </c:pt>
                <c:pt idx="21">
                  <c:v>119.42</c:v>
                </c:pt>
                <c:pt idx="22">
                  <c:v>120.07</c:v>
                </c:pt>
                <c:pt idx="23">
                  <c:v>118.71</c:v>
                </c:pt>
                <c:pt idx="24">
                  <c:v>118.14</c:v>
                </c:pt>
                <c:pt idx="25">
                  <c:v>116.13</c:v>
                </c:pt>
                <c:pt idx="26">
                  <c:v>115.92</c:v>
                </c:pt>
                <c:pt idx="27">
                  <c:v>114.84</c:v>
                </c:pt>
                <c:pt idx="28">
                  <c:v>116.21</c:v>
                </c:pt>
                <c:pt idx="29">
                  <c:v>116.52</c:v>
                </c:pt>
                <c:pt idx="30">
                  <c:v>117.42</c:v>
                </c:pt>
                <c:pt idx="31">
                  <c:v>116.42</c:v>
                </c:pt>
                <c:pt idx="32">
                  <c:v>115.67</c:v>
                </c:pt>
                <c:pt idx="33">
                  <c:v>113</c:v>
                </c:pt>
                <c:pt idx="34">
                  <c:v>113.25</c:v>
                </c:pt>
                <c:pt idx="35">
                  <c:v>115.54</c:v>
                </c:pt>
                <c:pt idx="36">
                  <c:v>115.04</c:v>
                </c:pt>
                <c:pt idx="37">
                  <c:v>113.74</c:v>
                </c:pt>
                <c:pt idx="38">
                  <c:v>115.04</c:v>
                </c:pt>
                <c:pt idx="39">
                  <c:v>114.34</c:v>
                </c:pt>
                <c:pt idx="40">
                  <c:v>113.77</c:v>
                </c:pt>
                <c:pt idx="41">
                  <c:v>113.52</c:v>
                </c:pt>
                <c:pt idx="42">
                  <c:v>113.09</c:v>
                </c:pt>
                <c:pt idx="43">
                  <c:v>113.25</c:v>
                </c:pt>
                <c:pt idx="44">
                  <c:v>110.09</c:v>
                </c:pt>
                <c:pt idx="45">
                  <c:v>109.84</c:v>
                </c:pt>
                <c:pt idx="46">
                  <c:v>109.47</c:v>
                </c:pt>
                <c:pt idx="47">
                  <c:v>108.24</c:v>
                </c:pt>
                <c:pt idx="48">
                  <c:v>107.89</c:v>
                </c:pt>
                <c:pt idx="49">
                  <c:v>105.73</c:v>
                </c:pt>
                <c:pt idx="50">
                  <c:v>106.59</c:v>
                </c:pt>
                <c:pt idx="51">
                  <c:v>106.35</c:v>
                </c:pt>
                <c:pt idx="52">
                  <c:v>105.56</c:v>
                </c:pt>
                <c:pt idx="53">
                  <c:v>104.61</c:v>
                </c:pt>
                <c:pt idx="54">
                  <c:v>103.39</c:v>
                </c:pt>
                <c:pt idx="55">
                  <c:v>103.77</c:v>
                </c:pt>
                <c:pt idx="56">
                  <c:v>103.85</c:v>
                </c:pt>
                <c:pt idx="57">
                  <c:v>103</c:v>
                </c:pt>
                <c:pt idx="58">
                  <c:v>102.67</c:v>
                </c:pt>
                <c:pt idx="59">
                  <c:v>102.2</c:v>
                </c:pt>
                <c:pt idx="60">
                  <c:v>99.42</c:v>
                </c:pt>
                <c:pt idx="61">
                  <c:v>98.49</c:v>
                </c:pt>
                <c:pt idx="62">
                  <c:v>100.3</c:v>
                </c:pt>
                <c:pt idx="63">
                  <c:v>100.62</c:v>
                </c:pt>
                <c:pt idx="64">
                  <c:v>101.57</c:v>
                </c:pt>
                <c:pt idx="65">
                  <c:v>102.49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690344"/>
        <c:axId val="400690736"/>
      </c:lineChart>
      <c:dateAx>
        <c:axId val="400690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90736"/>
        <c:crosses val="autoZero"/>
        <c:auto val="1"/>
        <c:lblOffset val="100"/>
        <c:baseTimeUnit val="days"/>
      </c:dateAx>
      <c:valAx>
        <c:axId val="4006907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9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42360</c:v>
                </c:pt>
                <c:pt idx="1">
                  <c:v>42359</c:v>
                </c:pt>
                <c:pt idx="2">
                  <c:v>42356</c:v>
                </c:pt>
                <c:pt idx="3">
                  <c:v>42355</c:v>
                </c:pt>
                <c:pt idx="4">
                  <c:v>42354</c:v>
                </c:pt>
                <c:pt idx="5">
                  <c:v>42353</c:v>
                </c:pt>
                <c:pt idx="6">
                  <c:v>42352</c:v>
                </c:pt>
                <c:pt idx="7">
                  <c:v>42349</c:v>
                </c:pt>
                <c:pt idx="8">
                  <c:v>42349</c:v>
                </c:pt>
                <c:pt idx="9">
                  <c:v>42348</c:v>
                </c:pt>
                <c:pt idx="10">
                  <c:v>42347</c:v>
                </c:pt>
                <c:pt idx="11">
                  <c:v>42346</c:v>
                </c:pt>
                <c:pt idx="12">
                  <c:v>42345</c:v>
                </c:pt>
                <c:pt idx="13">
                  <c:v>42342</c:v>
                </c:pt>
                <c:pt idx="14">
                  <c:v>42341</c:v>
                </c:pt>
                <c:pt idx="15">
                  <c:v>42340</c:v>
                </c:pt>
                <c:pt idx="16">
                  <c:v>42339</c:v>
                </c:pt>
                <c:pt idx="17">
                  <c:v>42338</c:v>
                </c:pt>
                <c:pt idx="18">
                  <c:v>42335</c:v>
                </c:pt>
                <c:pt idx="19">
                  <c:v>42333</c:v>
                </c:pt>
                <c:pt idx="20">
                  <c:v>42332</c:v>
                </c:pt>
                <c:pt idx="21">
                  <c:v>42331</c:v>
                </c:pt>
                <c:pt idx="22">
                  <c:v>42328</c:v>
                </c:pt>
                <c:pt idx="23">
                  <c:v>42327</c:v>
                </c:pt>
                <c:pt idx="24">
                  <c:v>42326</c:v>
                </c:pt>
                <c:pt idx="25">
                  <c:v>42325</c:v>
                </c:pt>
                <c:pt idx="26">
                  <c:v>42324</c:v>
                </c:pt>
                <c:pt idx="27">
                  <c:v>42321</c:v>
                </c:pt>
                <c:pt idx="28">
                  <c:v>42320</c:v>
                </c:pt>
                <c:pt idx="29">
                  <c:v>42319</c:v>
                </c:pt>
                <c:pt idx="30">
                  <c:v>42318</c:v>
                </c:pt>
                <c:pt idx="31">
                  <c:v>42317</c:v>
                </c:pt>
                <c:pt idx="32">
                  <c:v>42314</c:v>
                </c:pt>
                <c:pt idx="33">
                  <c:v>42313</c:v>
                </c:pt>
                <c:pt idx="34">
                  <c:v>42312</c:v>
                </c:pt>
                <c:pt idx="35">
                  <c:v>42311</c:v>
                </c:pt>
                <c:pt idx="36">
                  <c:v>42310</c:v>
                </c:pt>
                <c:pt idx="37">
                  <c:v>42307</c:v>
                </c:pt>
                <c:pt idx="38">
                  <c:v>42306</c:v>
                </c:pt>
                <c:pt idx="39">
                  <c:v>42305</c:v>
                </c:pt>
                <c:pt idx="40">
                  <c:v>42304</c:v>
                </c:pt>
                <c:pt idx="41">
                  <c:v>42303</c:v>
                </c:pt>
                <c:pt idx="42">
                  <c:v>42300</c:v>
                </c:pt>
                <c:pt idx="43">
                  <c:v>42299</c:v>
                </c:pt>
                <c:pt idx="44">
                  <c:v>42298</c:v>
                </c:pt>
                <c:pt idx="45">
                  <c:v>42297</c:v>
                </c:pt>
                <c:pt idx="46">
                  <c:v>42296</c:v>
                </c:pt>
                <c:pt idx="47">
                  <c:v>42293</c:v>
                </c:pt>
                <c:pt idx="48">
                  <c:v>42292</c:v>
                </c:pt>
                <c:pt idx="49">
                  <c:v>42291</c:v>
                </c:pt>
                <c:pt idx="50">
                  <c:v>42290</c:v>
                </c:pt>
                <c:pt idx="51">
                  <c:v>42289</c:v>
                </c:pt>
                <c:pt idx="52">
                  <c:v>42286</c:v>
                </c:pt>
                <c:pt idx="53">
                  <c:v>42285</c:v>
                </c:pt>
                <c:pt idx="54">
                  <c:v>42284</c:v>
                </c:pt>
                <c:pt idx="55">
                  <c:v>42283</c:v>
                </c:pt>
                <c:pt idx="56">
                  <c:v>42282</c:v>
                </c:pt>
                <c:pt idx="57">
                  <c:v>42279</c:v>
                </c:pt>
                <c:pt idx="58">
                  <c:v>42278</c:v>
                </c:pt>
                <c:pt idx="59">
                  <c:v>42277</c:v>
                </c:pt>
                <c:pt idx="60">
                  <c:v>42276</c:v>
                </c:pt>
                <c:pt idx="61">
                  <c:v>42275</c:v>
                </c:pt>
                <c:pt idx="62">
                  <c:v>42272</c:v>
                </c:pt>
                <c:pt idx="63">
                  <c:v>42271</c:v>
                </c:pt>
                <c:pt idx="64">
                  <c:v>42270</c:v>
                </c:pt>
                <c:pt idx="65">
                  <c:v>42269</c:v>
                </c:pt>
                <c:pt idx="66">
                  <c:v>42268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4.6500000000000004</c:v>
                </c:pt>
                <c:pt idx="1">
                  <c:v>4.6399999999999997</c:v>
                </c:pt>
                <c:pt idx="2">
                  <c:v>4.6399999999999997</c:v>
                </c:pt>
                <c:pt idx="3">
                  <c:v>4.79</c:v>
                </c:pt>
                <c:pt idx="4">
                  <c:v>4.74</c:v>
                </c:pt>
                <c:pt idx="5">
                  <c:v>4.5199999999999996</c:v>
                </c:pt>
                <c:pt idx="6">
                  <c:v>4.5</c:v>
                </c:pt>
                <c:pt idx="7">
                  <c:v>4.57</c:v>
                </c:pt>
                <c:pt idx="9">
                  <c:v>4.88</c:v>
                </c:pt>
                <c:pt idx="10">
                  <c:v>4.92</c:v>
                </c:pt>
                <c:pt idx="11">
                  <c:v>4.95</c:v>
                </c:pt>
                <c:pt idx="12">
                  <c:v>5.0599999999999996</c:v>
                </c:pt>
                <c:pt idx="13">
                  <c:v>5.0999999999999996</c:v>
                </c:pt>
                <c:pt idx="14">
                  <c:v>5.01</c:v>
                </c:pt>
                <c:pt idx="15">
                  <c:v>4.99</c:v>
                </c:pt>
                <c:pt idx="16">
                  <c:v>5.08</c:v>
                </c:pt>
                <c:pt idx="17">
                  <c:v>4.99</c:v>
                </c:pt>
                <c:pt idx="18">
                  <c:v>4.96</c:v>
                </c:pt>
                <c:pt idx="19">
                  <c:v>4.9000000000000004</c:v>
                </c:pt>
                <c:pt idx="20">
                  <c:v>4.9000000000000004</c:v>
                </c:pt>
                <c:pt idx="21">
                  <c:v>4.96</c:v>
                </c:pt>
                <c:pt idx="22">
                  <c:v>4.92</c:v>
                </c:pt>
                <c:pt idx="23">
                  <c:v>4.96</c:v>
                </c:pt>
                <c:pt idx="24">
                  <c:v>4.87</c:v>
                </c:pt>
                <c:pt idx="25">
                  <c:v>4.78</c:v>
                </c:pt>
                <c:pt idx="26">
                  <c:v>4.76</c:v>
                </c:pt>
                <c:pt idx="27">
                  <c:v>4.6399999999999997</c:v>
                </c:pt>
                <c:pt idx="28">
                  <c:v>4.71</c:v>
                </c:pt>
                <c:pt idx="29">
                  <c:v>4.6900000000000004</c:v>
                </c:pt>
                <c:pt idx="30">
                  <c:v>4.74</c:v>
                </c:pt>
                <c:pt idx="31">
                  <c:v>4.84</c:v>
                </c:pt>
                <c:pt idx="32">
                  <c:v>4.6500000000000004</c:v>
                </c:pt>
                <c:pt idx="33">
                  <c:v>4.71</c:v>
                </c:pt>
                <c:pt idx="34">
                  <c:v>4.78</c:v>
                </c:pt>
                <c:pt idx="35">
                  <c:v>4.8099999999999996</c:v>
                </c:pt>
                <c:pt idx="36">
                  <c:v>5.16</c:v>
                </c:pt>
                <c:pt idx="37">
                  <c:v>5.14</c:v>
                </c:pt>
                <c:pt idx="38">
                  <c:v>5.15</c:v>
                </c:pt>
                <c:pt idx="39">
                  <c:v>5.28</c:v>
                </c:pt>
                <c:pt idx="40">
                  <c:v>5.24</c:v>
                </c:pt>
                <c:pt idx="41">
                  <c:v>5.38</c:v>
                </c:pt>
                <c:pt idx="42">
                  <c:v>5.4</c:v>
                </c:pt>
                <c:pt idx="43">
                  <c:v>5.42</c:v>
                </c:pt>
                <c:pt idx="44">
                  <c:v>5.29</c:v>
                </c:pt>
                <c:pt idx="45">
                  <c:v>5.32</c:v>
                </c:pt>
                <c:pt idx="46">
                  <c:v>5.25</c:v>
                </c:pt>
                <c:pt idx="47">
                  <c:v>5.22</c:v>
                </c:pt>
                <c:pt idx="48">
                  <c:v>5.32</c:v>
                </c:pt>
                <c:pt idx="49">
                  <c:v>5.0999999999999996</c:v>
                </c:pt>
                <c:pt idx="50">
                  <c:v>5.15</c:v>
                </c:pt>
                <c:pt idx="51">
                  <c:v>5.1100000000000003</c:v>
                </c:pt>
                <c:pt idx="52">
                  <c:v>5.18</c:v>
                </c:pt>
                <c:pt idx="53">
                  <c:v>5.41</c:v>
                </c:pt>
                <c:pt idx="54">
                  <c:v>5.38</c:v>
                </c:pt>
                <c:pt idx="55">
                  <c:v>5.12</c:v>
                </c:pt>
                <c:pt idx="56">
                  <c:v>5.13</c:v>
                </c:pt>
                <c:pt idx="57">
                  <c:v>4.88</c:v>
                </c:pt>
                <c:pt idx="58">
                  <c:v>4.72</c:v>
                </c:pt>
                <c:pt idx="59">
                  <c:v>4.75</c:v>
                </c:pt>
                <c:pt idx="60">
                  <c:v>4.68</c:v>
                </c:pt>
                <c:pt idx="61">
                  <c:v>4.7300000000000004</c:v>
                </c:pt>
                <c:pt idx="62">
                  <c:v>5</c:v>
                </c:pt>
                <c:pt idx="63">
                  <c:v>4.83</c:v>
                </c:pt>
                <c:pt idx="64">
                  <c:v>4.8499999999999996</c:v>
                </c:pt>
                <c:pt idx="65">
                  <c:v>4.8</c:v>
                </c:pt>
                <c:pt idx="66">
                  <c:v>4.9400000000000004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96008"/>
        <c:axId val="401492088"/>
      </c:lineChart>
      <c:dateAx>
        <c:axId val="401496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92088"/>
        <c:crosses val="autoZero"/>
        <c:auto val="1"/>
        <c:lblOffset val="100"/>
        <c:baseTimeUnit val="days"/>
      </c:dateAx>
      <c:valAx>
        <c:axId val="401492088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9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22-Dec-15</c:v>
                </c:pt>
                <c:pt idx="1">
                  <c:v>21-Dec-15</c:v>
                </c:pt>
                <c:pt idx="2">
                  <c:v>18-Dec-15</c:v>
                </c:pt>
                <c:pt idx="3">
                  <c:v>17-Dec-15</c:v>
                </c:pt>
                <c:pt idx="4">
                  <c:v>16-Dec-15</c:v>
                </c:pt>
                <c:pt idx="5">
                  <c:v>15-Dec-15</c:v>
                </c:pt>
                <c:pt idx="6">
                  <c:v>14-Dec-15</c:v>
                </c:pt>
                <c:pt idx="7">
                  <c:v>14-Dec-15</c:v>
                </c:pt>
                <c:pt idx="8">
                  <c:v>11-Dec-15</c:v>
                </c:pt>
                <c:pt idx="9">
                  <c:v>10-Dec-15</c:v>
                </c:pt>
                <c:pt idx="10">
                  <c:v>9-Dec-15</c:v>
                </c:pt>
                <c:pt idx="11">
                  <c:v>8-Dec-15</c:v>
                </c:pt>
                <c:pt idx="12">
                  <c:v>7-Dec-15</c:v>
                </c:pt>
                <c:pt idx="13">
                  <c:v>4-Dec-15</c:v>
                </c:pt>
                <c:pt idx="14">
                  <c:v>3-Dec-15</c:v>
                </c:pt>
                <c:pt idx="15">
                  <c:v>2-Dec-15</c:v>
                </c:pt>
                <c:pt idx="16">
                  <c:v>1-Dec-15</c:v>
                </c:pt>
                <c:pt idx="17">
                  <c:v>30-Nov-15</c:v>
                </c:pt>
                <c:pt idx="18">
                  <c:v>27-Nov-15</c:v>
                </c:pt>
                <c:pt idx="19">
                  <c:v>25-Nov-15</c:v>
                </c:pt>
                <c:pt idx="20">
                  <c:v>24-Nov-15</c:v>
                </c:pt>
                <c:pt idx="21">
                  <c:v>23-Nov-15</c:v>
                </c:pt>
                <c:pt idx="22">
                  <c:v>20-Nov-15</c:v>
                </c:pt>
                <c:pt idx="23">
                  <c:v>19-Nov-15</c:v>
                </c:pt>
                <c:pt idx="24">
                  <c:v>18-Nov-15</c:v>
                </c:pt>
                <c:pt idx="25">
                  <c:v>17-Nov-15</c:v>
                </c:pt>
                <c:pt idx="26">
                  <c:v>16-Nov-15</c:v>
                </c:pt>
                <c:pt idx="27">
                  <c:v>13-Nov-15</c:v>
                </c:pt>
                <c:pt idx="28">
                  <c:v>12-Nov-15</c:v>
                </c:pt>
                <c:pt idx="29">
                  <c:v>11-Nov-15</c:v>
                </c:pt>
                <c:pt idx="30">
                  <c:v>10-Nov-15</c:v>
                </c:pt>
                <c:pt idx="31">
                  <c:v>9-Nov-15</c:v>
                </c:pt>
                <c:pt idx="32">
                  <c:v>6-Nov-15</c:v>
                </c:pt>
                <c:pt idx="33">
                  <c:v>5-Nov-15</c:v>
                </c:pt>
                <c:pt idx="34">
                  <c:v>4-Nov-15</c:v>
                </c:pt>
                <c:pt idx="35">
                  <c:v>3-Nov-15</c:v>
                </c:pt>
                <c:pt idx="36">
                  <c:v>2-Nov-15</c:v>
                </c:pt>
                <c:pt idx="37">
                  <c:v>30-Oct-15</c:v>
                </c:pt>
                <c:pt idx="38">
                  <c:v>29-Oct-15</c:v>
                </c:pt>
                <c:pt idx="39">
                  <c:v>28-Oct-15</c:v>
                </c:pt>
                <c:pt idx="40">
                  <c:v>27-Oct-15</c:v>
                </c:pt>
                <c:pt idx="41">
                  <c:v>26-Oct-15</c:v>
                </c:pt>
                <c:pt idx="42">
                  <c:v>23-Oct-15</c:v>
                </c:pt>
                <c:pt idx="43">
                  <c:v>22-Oct-15</c:v>
                </c:pt>
                <c:pt idx="44">
                  <c:v>21-Oct-15</c:v>
                </c:pt>
                <c:pt idx="45">
                  <c:v>20-Oct-15</c:v>
                </c:pt>
                <c:pt idx="46">
                  <c:v>19-Oct-15</c:v>
                </c:pt>
                <c:pt idx="47">
                  <c:v>16-Oct-15</c:v>
                </c:pt>
                <c:pt idx="48">
                  <c:v>15-Oct-15</c:v>
                </c:pt>
                <c:pt idx="49">
                  <c:v>14-Oct-15</c:v>
                </c:pt>
                <c:pt idx="50">
                  <c:v>13-Oct-15</c:v>
                </c:pt>
                <c:pt idx="51">
                  <c:v>12-Oct-15</c:v>
                </c:pt>
                <c:pt idx="52">
                  <c:v>9-Oct-15</c:v>
                </c:pt>
                <c:pt idx="53">
                  <c:v>8-Oct-15</c:v>
                </c:pt>
                <c:pt idx="54">
                  <c:v>7-Oct-15</c:v>
                </c:pt>
                <c:pt idx="55">
                  <c:v>6-Oct-15</c:v>
                </c:pt>
                <c:pt idx="56">
                  <c:v>5-Oct-15</c:v>
                </c:pt>
                <c:pt idx="57">
                  <c:v>2-Oct-15</c:v>
                </c:pt>
                <c:pt idx="58">
                  <c:v>1-Oct-15</c:v>
                </c:pt>
                <c:pt idx="59">
                  <c:v>30-Sep-15</c:v>
                </c:pt>
                <c:pt idx="60">
                  <c:v>29-Sep-15</c:v>
                </c:pt>
                <c:pt idx="61">
                  <c:v>28-Sep-15</c:v>
                </c:pt>
                <c:pt idx="62">
                  <c:v>25-Sep-15</c:v>
                </c:pt>
                <c:pt idx="63">
                  <c:v>24-Sep-15</c:v>
                </c:pt>
                <c:pt idx="64">
                  <c:v>23-Sep-15</c:v>
                </c:pt>
                <c:pt idx="65">
                  <c:v>22-Sep-15</c:v>
                </c:pt>
                <c:pt idx="66">
                  <c:v>21-Sep-15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102.86</c:v>
                </c:pt>
                <c:pt idx="1">
                  <c:v>102.63</c:v>
                </c:pt>
                <c:pt idx="2">
                  <c:v>101.6</c:v>
                </c:pt>
                <c:pt idx="3">
                  <c:v>102.36</c:v>
                </c:pt>
                <c:pt idx="4">
                  <c:v>103.34</c:v>
                </c:pt>
                <c:pt idx="5">
                  <c:v>101.97</c:v>
                </c:pt>
                <c:pt idx="6">
                  <c:v>100.49</c:v>
                </c:pt>
                <c:pt idx="8">
                  <c:v>100.03</c:v>
                </c:pt>
                <c:pt idx="9">
                  <c:v>102.62</c:v>
                </c:pt>
                <c:pt idx="10">
                  <c:v>101.95</c:v>
                </c:pt>
                <c:pt idx="11">
                  <c:v>103.53</c:v>
                </c:pt>
                <c:pt idx="12">
                  <c:v>102.91</c:v>
                </c:pt>
                <c:pt idx="13">
                  <c:v>104.07</c:v>
                </c:pt>
                <c:pt idx="14">
                  <c:v>101.38</c:v>
                </c:pt>
                <c:pt idx="15">
                  <c:v>104.44</c:v>
                </c:pt>
                <c:pt idx="16">
                  <c:v>105.85</c:v>
                </c:pt>
                <c:pt idx="17">
                  <c:v>105.96</c:v>
                </c:pt>
                <c:pt idx="18">
                  <c:v>108</c:v>
                </c:pt>
                <c:pt idx="19">
                  <c:v>107.78</c:v>
                </c:pt>
                <c:pt idx="20">
                  <c:v>106.57</c:v>
                </c:pt>
                <c:pt idx="21">
                  <c:v>106.36</c:v>
                </c:pt>
                <c:pt idx="22">
                  <c:v>106.54</c:v>
                </c:pt>
                <c:pt idx="23">
                  <c:v>106.51</c:v>
                </c:pt>
                <c:pt idx="24">
                  <c:v>108.13</c:v>
                </c:pt>
                <c:pt idx="25">
                  <c:v>104.53</c:v>
                </c:pt>
                <c:pt idx="26">
                  <c:v>103.81</c:v>
                </c:pt>
                <c:pt idx="27">
                  <c:v>102.57</c:v>
                </c:pt>
                <c:pt idx="28">
                  <c:v>104.23</c:v>
                </c:pt>
                <c:pt idx="29">
                  <c:v>107.19</c:v>
                </c:pt>
                <c:pt idx="30">
                  <c:v>108.85</c:v>
                </c:pt>
                <c:pt idx="31">
                  <c:v>108.11</c:v>
                </c:pt>
                <c:pt idx="32">
                  <c:v>108.34</c:v>
                </c:pt>
                <c:pt idx="33">
                  <c:v>107.83</c:v>
                </c:pt>
                <c:pt idx="34">
                  <c:v>108.98</c:v>
                </c:pt>
                <c:pt idx="35">
                  <c:v>109.1</c:v>
                </c:pt>
                <c:pt idx="36">
                  <c:v>109.6</c:v>
                </c:pt>
                <c:pt idx="37">
                  <c:v>108.13</c:v>
                </c:pt>
                <c:pt idx="38">
                  <c:v>109.21</c:v>
                </c:pt>
                <c:pt idx="39">
                  <c:v>108.13</c:v>
                </c:pt>
                <c:pt idx="40">
                  <c:v>110.96</c:v>
                </c:pt>
                <c:pt idx="41">
                  <c:v>108.63</c:v>
                </c:pt>
                <c:pt idx="42">
                  <c:v>107.99</c:v>
                </c:pt>
                <c:pt idx="43">
                  <c:v>107.6</c:v>
                </c:pt>
                <c:pt idx="44">
                  <c:v>101.73</c:v>
                </c:pt>
                <c:pt idx="45">
                  <c:v>101.66</c:v>
                </c:pt>
                <c:pt idx="46">
                  <c:v>103.61</c:v>
                </c:pt>
                <c:pt idx="47">
                  <c:v>102.83</c:v>
                </c:pt>
                <c:pt idx="48">
                  <c:v>101.64</c:v>
                </c:pt>
                <c:pt idx="49">
                  <c:v>98.39</c:v>
                </c:pt>
                <c:pt idx="50">
                  <c:v>98.19</c:v>
                </c:pt>
                <c:pt idx="51">
                  <c:v>99.51</c:v>
                </c:pt>
                <c:pt idx="52">
                  <c:v>100.65</c:v>
                </c:pt>
                <c:pt idx="53">
                  <c:v>100.81</c:v>
                </c:pt>
                <c:pt idx="54">
                  <c:v>100.27</c:v>
                </c:pt>
                <c:pt idx="55">
                  <c:v>97.54</c:v>
                </c:pt>
                <c:pt idx="56">
                  <c:v>99.26</c:v>
                </c:pt>
                <c:pt idx="57">
                  <c:v>98.28</c:v>
                </c:pt>
                <c:pt idx="58">
                  <c:v>98.27</c:v>
                </c:pt>
                <c:pt idx="59">
                  <c:v>98.19</c:v>
                </c:pt>
                <c:pt idx="60">
                  <c:v>96</c:v>
                </c:pt>
                <c:pt idx="61">
                  <c:v>94.8</c:v>
                </c:pt>
                <c:pt idx="62">
                  <c:v>100.14</c:v>
                </c:pt>
                <c:pt idx="63">
                  <c:v>102.51</c:v>
                </c:pt>
                <c:pt idx="64">
                  <c:v>105.49</c:v>
                </c:pt>
                <c:pt idx="65">
                  <c:v>106.51</c:v>
                </c:pt>
                <c:pt idx="66">
                  <c:v>105.74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88168"/>
        <c:axId val="401496400"/>
      </c:lineChart>
      <c:catAx>
        <c:axId val="401488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96400"/>
        <c:crosses val="autoZero"/>
        <c:auto val="1"/>
        <c:lblAlgn val="ctr"/>
        <c:lblOffset val="100"/>
        <c:noMultiLvlLbl val="0"/>
      </c:catAx>
      <c:valAx>
        <c:axId val="40149640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8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22-Dec-15</c:v>
                </c:pt>
                <c:pt idx="1">
                  <c:v>21-Dec-15</c:v>
                </c:pt>
                <c:pt idx="2">
                  <c:v>18-Dec-15</c:v>
                </c:pt>
                <c:pt idx="3">
                  <c:v>17-Dec-15</c:v>
                </c:pt>
                <c:pt idx="4">
                  <c:v>16-Dec-15</c:v>
                </c:pt>
                <c:pt idx="5">
                  <c:v>15-Dec-15</c:v>
                </c:pt>
                <c:pt idx="6">
                  <c:v>14-Dec-15</c:v>
                </c:pt>
                <c:pt idx="7">
                  <c:v>11-Dec-15</c:v>
                </c:pt>
                <c:pt idx="8">
                  <c:v>10-Dec-15</c:v>
                </c:pt>
                <c:pt idx="9">
                  <c:v>9-Dec-15</c:v>
                </c:pt>
                <c:pt idx="10">
                  <c:v>8-Dec-15</c:v>
                </c:pt>
                <c:pt idx="11">
                  <c:v>7-Dec-15</c:v>
                </c:pt>
                <c:pt idx="12">
                  <c:v>4-Dec-15</c:v>
                </c:pt>
                <c:pt idx="13">
                  <c:v>3-Dec-15</c:v>
                </c:pt>
                <c:pt idx="14">
                  <c:v>2-Dec-15</c:v>
                </c:pt>
                <c:pt idx="15">
                  <c:v>1-Dec-15</c:v>
                </c:pt>
                <c:pt idx="16">
                  <c:v>30-Nov-15</c:v>
                </c:pt>
                <c:pt idx="17">
                  <c:v>27-Nov-15</c:v>
                </c:pt>
                <c:pt idx="18">
                  <c:v>25-Nov-15</c:v>
                </c:pt>
                <c:pt idx="19">
                  <c:v>24-Nov-15</c:v>
                </c:pt>
                <c:pt idx="20">
                  <c:v>23-Nov-15</c:v>
                </c:pt>
                <c:pt idx="21">
                  <c:v>20-Nov-15</c:v>
                </c:pt>
                <c:pt idx="22">
                  <c:v>19-Nov-15</c:v>
                </c:pt>
                <c:pt idx="23">
                  <c:v>18-Nov-15</c:v>
                </c:pt>
                <c:pt idx="24">
                  <c:v>17-Nov-15</c:v>
                </c:pt>
                <c:pt idx="25">
                  <c:v>16-Nov-15</c:v>
                </c:pt>
                <c:pt idx="26">
                  <c:v>13-Nov-15</c:v>
                </c:pt>
                <c:pt idx="27">
                  <c:v>12-Nov-15</c:v>
                </c:pt>
                <c:pt idx="28">
                  <c:v>12-Nov-15</c:v>
                </c:pt>
                <c:pt idx="29">
                  <c:v>11-Nov-15</c:v>
                </c:pt>
                <c:pt idx="30">
                  <c:v>10-Nov-15</c:v>
                </c:pt>
                <c:pt idx="31">
                  <c:v>9-Nov-15</c:v>
                </c:pt>
                <c:pt idx="32">
                  <c:v>6-Nov-15</c:v>
                </c:pt>
                <c:pt idx="33">
                  <c:v>5-Nov-15</c:v>
                </c:pt>
                <c:pt idx="34">
                  <c:v>4-Nov-15</c:v>
                </c:pt>
                <c:pt idx="35">
                  <c:v>3-Nov-15</c:v>
                </c:pt>
                <c:pt idx="36">
                  <c:v>2-Nov-15</c:v>
                </c:pt>
                <c:pt idx="37">
                  <c:v>30-Oct-15</c:v>
                </c:pt>
                <c:pt idx="38">
                  <c:v>29-Oct-15</c:v>
                </c:pt>
                <c:pt idx="39">
                  <c:v>28-Oct-15</c:v>
                </c:pt>
                <c:pt idx="40">
                  <c:v>27-Oct-15</c:v>
                </c:pt>
                <c:pt idx="41">
                  <c:v>26-Oct-15</c:v>
                </c:pt>
                <c:pt idx="42">
                  <c:v>23-Oct-15</c:v>
                </c:pt>
                <c:pt idx="43">
                  <c:v>22-Oct-15</c:v>
                </c:pt>
                <c:pt idx="44">
                  <c:v>21-Oct-15</c:v>
                </c:pt>
                <c:pt idx="45">
                  <c:v>20-Oct-15</c:v>
                </c:pt>
                <c:pt idx="46">
                  <c:v>19-Oct-15</c:v>
                </c:pt>
                <c:pt idx="47">
                  <c:v>16-Oct-15</c:v>
                </c:pt>
                <c:pt idx="48">
                  <c:v>15-Oct-15</c:v>
                </c:pt>
                <c:pt idx="49">
                  <c:v>14-Oct-15</c:v>
                </c:pt>
                <c:pt idx="50">
                  <c:v>13-Oct-15</c:v>
                </c:pt>
                <c:pt idx="51">
                  <c:v>12-Oct-15</c:v>
                </c:pt>
                <c:pt idx="52">
                  <c:v>9-Oct-15</c:v>
                </c:pt>
                <c:pt idx="53">
                  <c:v>8-Oct-15</c:v>
                </c:pt>
                <c:pt idx="54">
                  <c:v>7-Oct-15</c:v>
                </c:pt>
                <c:pt idx="55">
                  <c:v>6-Oct-15</c:v>
                </c:pt>
                <c:pt idx="56">
                  <c:v>5-Oct-15</c:v>
                </c:pt>
                <c:pt idx="57">
                  <c:v>2-Oct-15</c:v>
                </c:pt>
                <c:pt idx="58">
                  <c:v>1-Oct-15</c:v>
                </c:pt>
                <c:pt idx="59">
                  <c:v>30-Sep-15</c:v>
                </c:pt>
                <c:pt idx="60">
                  <c:v>29-Sep-15</c:v>
                </c:pt>
                <c:pt idx="61">
                  <c:v>28-Sep-15</c:v>
                </c:pt>
                <c:pt idx="62">
                  <c:v>25-Sep-15</c:v>
                </c:pt>
                <c:pt idx="63">
                  <c:v>24-Sep-15</c:v>
                </c:pt>
                <c:pt idx="64">
                  <c:v>23-Sep-15</c:v>
                </c:pt>
                <c:pt idx="65">
                  <c:v>22-Sep-15</c:v>
                </c:pt>
                <c:pt idx="66">
                  <c:v>21-Sep-15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49.22</c:v>
                </c:pt>
                <c:pt idx="1">
                  <c:v>49.05</c:v>
                </c:pt>
                <c:pt idx="2">
                  <c:v>49.71</c:v>
                </c:pt>
                <c:pt idx="3">
                  <c:v>50.21</c:v>
                </c:pt>
                <c:pt idx="4">
                  <c:v>49.17</c:v>
                </c:pt>
                <c:pt idx="5">
                  <c:v>48.71</c:v>
                </c:pt>
                <c:pt idx="6">
                  <c:v>48.25</c:v>
                </c:pt>
                <c:pt idx="7">
                  <c:v>48.55</c:v>
                </c:pt>
                <c:pt idx="8">
                  <c:v>47.92</c:v>
                </c:pt>
                <c:pt idx="9">
                  <c:v>48.4</c:v>
                </c:pt>
                <c:pt idx="10">
                  <c:v>49.99</c:v>
                </c:pt>
                <c:pt idx="11">
                  <c:v>50.88</c:v>
                </c:pt>
                <c:pt idx="12">
                  <c:v>49.84</c:v>
                </c:pt>
                <c:pt idx="13">
                  <c:v>50.84</c:v>
                </c:pt>
                <c:pt idx="14">
                  <c:v>50.74</c:v>
                </c:pt>
                <c:pt idx="15">
                  <c:v>50.43</c:v>
                </c:pt>
                <c:pt idx="16">
                  <c:v>50.15</c:v>
                </c:pt>
                <c:pt idx="17">
                  <c:v>49.68</c:v>
                </c:pt>
                <c:pt idx="18">
                  <c:v>49.83</c:v>
                </c:pt>
                <c:pt idx="19">
                  <c:v>48.79</c:v>
                </c:pt>
                <c:pt idx="20">
                  <c:v>48.31</c:v>
                </c:pt>
                <c:pt idx="21">
                  <c:v>48.09</c:v>
                </c:pt>
                <c:pt idx="22">
                  <c:v>47.64</c:v>
                </c:pt>
                <c:pt idx="23">
                  <c:v>46.31</c:v>
                </c:pt>
                <c:pt idx="24">
                  <c:v>46.63</c:v>
                </c:pt>
                <c:pt idx="25">
                  <c:v>46.06</c:v>
                </c:pt>
                <c:pt idx="26">
                  <c:v>46.05</c:v>
                </c:pt>
                <c:pt idx="28">
                  <c:v>47.28</c:v>
                </c:pt>
                <c:pt idx="29">
                  <c:v>48.04</c:v>
                </c:pt>
                <c:pt idx="30">
                  <c:v>45.95</c:v>
                </c:pt>
                <c:pt idx="31">
                  <c:v>47.7</c:v>
                </c:pt>
                <c:pt idx="32">
                  <c:v>47.25</c:v>
                </c:pt>
                <c:pt idx="33">
                  <c:v>47.48</c:v>
                </c:pt>
                <c:pt idx="34">
                  <c:v>46.92</c:v>
                </c:pt>
                <c:pt idx="35">
                  <c:v>46.15</c:v>
                </c:pt>
                <c:pt idx="36">
                  <c:v>45.5</c:v>
                </c:pt>
                <c:pt idx="37">
                  <c:v>45.99</c:v>
                </c:pt>
                <c:pt idx="38">
                  <c:v>45.74</c:v>
                </c:pt>
                <c:pt idx="39">
                  <c:v>43.76</c:v>
                </c:pt>
                <c:pt idx="40">
                  <c:v>45.12</c:v>
                </c:pt>
                <c:pt idx="41">
                  <c:v>45.1</c:v>
                </c:pt>
                <c:pt idx="42">
                  <c:v>44.71</c:v>
                </c:pt>
                <c:pt idx="43">
                  <c:v>43.11</c:v>
                </c:pt>
                <c:pt idx="44">
                  <c:v>43.25</c:v>
                </c:pt>
                <c:pt idx="45">
                  <c:v>43</c:v>
                </c:pt>
                <c:pt idx="46">
                  <c:v>43.14</c:v>
                </c:pt>
                <c:pt idx="47">
                  <c:v>43.74</c:v>
                </c:pt>
                <c:pt idx="48">
                  <c:v>43.26</c:v>
                </c:pt>
                <c:pt idx="49">
                  <c:v>44.27</c:v>
                </c:pt>
                <c:pt idx="50">
                  <c:v>45.54</c:v>
                </c:pt>
                <c:pt idx="51">
                  <c:v>46.37</c:v>
                </c:pt>
                <c:pt idx="52">
                  <c:v>46.2</c:v>
                </c:pt>
                <c:pt idx="53">
                  <c:v>44.65</c:v>
                </c:pt>
                <c:pt idx="54">
                  <c:v>42.9</c:v>
                </c:pt>
                <c:pt idx="55">
                  <c:v>42.84</c:v>
                </c:pt>
                <c:pt idx="56">
                  <c:v>40.840000000000003</c:v>
                </c:pt>
                <c:pt idx="57">
                  <c:v>40.26</c:v>
                </c:pt>
                <c:pt idx="58">
                  <c:v>40.700000000000003</c:v>
                </c:pt>
                <c:pt idx="59">
                  <c:v>40.39</c:v>
                </c:pt>
                <c:pt idx="60">
                  <c:v>40</c:v>
                </c:pt>
                <c:pt idx="61">
                  <c:v>40.36</c:v>
                </c:pt>
                <c:pt idx="62">
                  <c:v>40.58</c:v>
                </c:pt>
                <c:pt idx="63">
                  <c:v>41.3</c:v>
                </c:pt>
                <c:pt idx="64">
                  <c:v>42.16</c:v>
                </c:pt>
                <c:pt idx="65">
                  <c:v>43.26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88952"/>
        <c:axId val="401496792"/>
      </c:lineChart>
      <c:catAx>
        <c:axId val="401488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96792"/>
        <c:crosses val="autoZero"/>
        <c:auto val="1"/>
        <c:lblAlgn val="ctr"/>
        <c:lblOffset val="100"/>
        <c:noMultiLvlLbl val="0"/>
      </c:catAx>
      <c:valAx>
        <c:axId val="40149679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8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22-Dec-15</c:v>
                </c:pt>
                <c:pt idx="1">
                  <c:v>21-Dec-15</c:v>
                </c:pt>
                <c:pt idx="2">
                  <c:v>18-Dec-15</c:v>
                </c:pt>
                <c:pt idx="3">
                  <c:v>17-Dec-15</c:v>
                </c:pt>
                <c:pt idx="4">
                  <c:v>16-Dec-15</c:v>
                </c:pt>
                <c:pt idx="5">
                  <c:v>16-Dec-15</c:v>
                </c:pt>
                <c:pt idx="6">
                  <c:v>15-Dec-15</c:v>
                </c:pt>
                <c:pt idx="7">
                  <c:v>14-Dec-15</c:v>
                </c:pt>
                <c:pt idx="8">
                  <c:v>11-Dec-15</c:v>
                </c:pt>
                <c:pt idx="9">
                  <c:v>10-Dec-15</c:v>
                </c:pt>
                <c:pt idx="10">
                  <c:v>9-Dec-15</c:v>
                </c:pt>
                <c:pt idx="11">
                  <c:v>8-Dec-15</c:v>
                </c:pt>
                <c:pt idx="12">
                  <c:v>7-Dec-15</c:v>
                </c:pt>
                <c:pt idx="13">
                  <c:v>4-Dec-15</c:v>
                </c:pt>
                <c:pt idx="14">
                  <c:v>3-Dec-15</c:v>
                </c:pt>
                <c:pt idx="15">
                  <c:v>2-Dec-15</c:v>
                </c:pt>
                <c:pt idx="16">
                  <c:v>1-Dec-15</c:v>
                </c:pt>
                <c:pt idx="17">
                  <c:v>30-Nov-15</c:v>
                </c:pt>
                <c:pt idx="18">
                  <c:v>27-Nov-15</c:v>
                </c:pt>
                <c:pt idx="19">
                  <c:v>25-Nov-15</c:v>
                </c:pt>
                <c:pt idx="20">
                  <c:v>24-Nov-15</c:v>
                </c:pt>
                <c:pt idx="21">
                  <c:v>23-Nov-15</c:v>
                </c:pt>
                <c:pt idx="22">
                  <c:v>20-Nov-15</c:v>
                </c:pt>
                <c:pt idx="23">
                  <c:v>19-Nov-15</c:v>
                </c:pt>
                <c:pt idx="24">
                  <c:v>18-Nov-15</c:v>
                </c:pt>
                <c:pt idx="25">
                  <c:v>17-Nov-15</c:v>
                </c:pt>
                <c:pt idx="26">
                  <c:v>16-Nov-15</c:v>
                </c:pt>
                <c:pt idx="27">
                  <c:v>13-Nov-15</c:v>
                </c:pt>
                <c:pt idx="28">
                  <c:v>12-Nov-15</c:v>
                </c:pt>
                <c:pt idx="29">
                  <c:v>11-Nov-15</c:v>
                </c:pt>
                <c:pt idx="30">
                  <c:v>10-Nov-15</c:v>
                </c:pt>
                <c:pt idx="31">
                  <c:v>9-Nov-15</c:v>
                </c:pt>
                <c:pt idx="32">
                  <c:v>6-Nov-15</c:v>
                </c:pt>
                <c:pt idx="33">
                  <c:v>5-Nov-15</c:v>
                </c:pt>
                <c:pt idx="34">
                  <c:v>4-Nov-15</c:v>
                </c:pt>
                <c:pt idx="35">
                  <c:v>3-Nov-15</c:v>
                </c:pt>
                <c:pt idx="36">
                  <c:v>2-Nov-15</c:v>
                </c:pt>
                <c:pt idx="37">
                  <c:v>30-Oct-15</c:v>
                </c:pt>
                <c:pt idx="38">
                  <c:v>29-Oct-15</c:v>
                </c:pt>
                <c:pt idx="39">
                  <c:v>28-Oct-15</c:v>
                </c:pt>
                <c:pt idx="40">
                  <c:v>27-Oct-15</c:v>
                </c:pt>
                <c:pt idx="41">
                  <c:v>26-Oct-15</c:v>
                </c:pt>
                <c:pt idx="42">
                  <c:v>23-Oct-15</c:v>
                </c:pt>
                <c:pt idx="43">
                  <c:v>22-Oct-15</c:v>
                </c:pt>
                <c:pt idx="44">
                  <c:v>21-Oct-15</c:v>
                </c:pt>
                <c:pt idx="45">
                  <c:v>20-Oct-15</c:v>
                </c:pt>
                <c:pt idx="46">
                  <c:v>19-Oct-15</c:v>
                </c:pt>
                <c:pt idx="47">
                  <c:v>16-Oct-15</c:v>
                </c:pt>
                <c:pt idx="48">
                  <c:v>15-Oct-15</c:v>
                </c:pt>
                <c:pt idx="49">
                  <c:v>14-Oct-15</c:v>
                </c:pt>
                <c:pt idx="50">
                  <c:v>13-Oct-15</c:v>
                </c:pt>
                <c:pt idx="51">
                  <c:v>12-Oct-15</c:v>
                </c:pt>
                <c:pt idx="52">
                  <c:v>9-Oct-15</c:v>
                </c:pt>
                <c:pt idx="53">
                  <c:v>8-Oct-15</c:v>
                </c:pt>
                <c:pt idx="54">
                  <c:v>7-Oct-15</c:v>
                </c:pt>
                <c:pt idx="55">
                  <c:v>6-Oct-15</c:v>
                </c:pt>
                <c:pt idx="56">
                  <c:v>5-Oct-15</c:v>
                </c:pt>
                <c:pt idx="57">
                  <c:v>2-Oct-15</c:v>
                </c:pt>
                <c:pt idx="58">
                  <c:v>1-Oct-15</c:v>
                </c:pt>
                <c:pt idx="59">
                  <c:v>30-Sep-15</c:v>
                </c:pt>
                <c:pt idx="60">
                  <c:v>29-Sep-15</c:v>
                </c:pt>
                <c:pt idx="61">
                  <c:v>28-Sep-15</c:v>
                </c:pt>
                <c:pt idx="62">
                  <c:v>25-Sep-15</c:v>
                </c:pt>
                <c:pt idx="63">
                  <c:v>24-Sep-15</c:v>
                </c:pt>
                <c:pt idx="64">
                  <c:v>23-Sep-15</c:v>
                </c:pt>
                <c:pt idx="65">
                  <c:v>22-Sep-15</c:v>
                </c:pt>
                <c:pt idx="66">
                  <c:v>21-Sep-15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34.29</c:v>
                </c:pt>
                <c:pt idx="1">
                  <c:v>33.83</c:v>
                </c:pt>
                <c:pt idx="2">
                  <c:v>33.67</c:v>
                </c:pt>
                <c:pt idx="3">
                  <c:v>34.11</c:v>
                </c:pt>
                <c:pt idx="4">
                  <c:v>35.14</c:v>
                </c:pt>
                <c:pt idx="6">
                  <c:v>34.54</c:v>
                </c:pt>
                <c:pt idx="7">
                  <c:v>34.39</c:v>
                </c:pt>
                <c:pt idx="8">
                  <c:v>34.549999999999997</c:v>
                </c:pt>
                <c:pt idx="9">
                  <c:v>35.630000000000003</c:v>
                </c:pt>
                <c:pt idx="10">
                  <c:v>35.450000000000003</c:v>
                </c:pt>
                <c:pt idx="11">
                  <c:v>35.479999999999997</c:v>
                </c:pt>
                <c:pt idx="12">
                  <c:v>36.130000000000003</c:v>
                </c:pt>
                <c:pt idx="13">
                  <c:v>36.25</c:v>
                </c:pt>
                <c:pt idx="14">
                  <c:v>35.47</c:v>
                </c:pt>
                <c:pt idx="15">
                  <c:v>35.729999999999997</c:v>
                </c:pt>
                <c:pt idx="16">
                  <c:v>36.26</c:v>
                </c:pt>
                <c:pt idx="17">
                  <c:v>36.200000000000003</c:v>
                </c:pt>
                <c:pt idx="18">
                  <c:v>36.369999999999997</c:v>
                </c:pt>
                <c:pt idx="19">
                  <c:v>36.340000000000003</c:v>
                </c:pt>
                <c:pt idx="20">
                  <c:v>36.22</c:v>
                </c:pt>
                <c:pt idx="21">
                  <c:v>36.08</c:v>
                </c:pt>
                <c:pt idx="22">
                  <c:v>36.340000000000003</c:v>
                </c:pt>
                <c:pt idx="23">
                  <c:v>36.14</c:v>
                </c:pt>
                <c:pt idx="24">
                  <c:v>36.46</c:v>
                </c:pt>
                <c:pt idx="25">
                  <c:v>35.21</c:v>
                </c:pt>
                <c:pt idx="26">
                  <c:v>35.17</c:v>
                </c:pt>
                <c:pt idx="27">
                  <c:v>34.31</c:v>
                </c:pt>
                <c:pt idx="28">
                  <c:v>35.090000000000003</c:v>
                </c:pt>
                <c:pt idx="29">
                  <c:v>35.549999999999997</c:v>
                </c:pt>
                <c:pt idx="30">
                  <c:v>35.619999999999997</c:v>
                </c:pt>
                <c:pt idx="31">
                  <c:v>35.67</c:v>
                </c:pt>
                <c:pt idx="32">
                  <c:v>35.75</c:v>
                </c:pt>
                <c:pt idx="33">
                  <c:v>35.44</c:v>
                </c:pt>
                <c:pt idx="34">
                  <c:v>35.42</c:v>
                </c:pt>
                <c:pt idx="35">
                  <c:v>35.78</c:v>
                </c:pt>
                <c:pt idx="36">
                  <c:v>35.57</c:v>
                </c:pt>
                <c:pt idx="37">
                  <c:v>34.909999999999997</c:v>
                </c:pt>
                <c:pt idx="38">
                  <c:v>34.75</c:v>
                </c:pt>
                <c:pt idx="39">
                  <c:v>35.22</c:v>
                </c:pt>
                <c:pt idx="40">
                  <c:v>34.97</c:v>
                </c:pt>
                <c:pt idx="41">
                  <c:v>35.67</c:v>
                </c:pt>
                <c:pt idx="42">
                  <c:v>35.950000000000003</c:v>
                </c:pt>
                <c:pt idx="43">
                  <c:v>35.42</c:v>
                </c:pt>
                <c:pt idx="44">
                  <c:v>35.42</c:v>
                </c:pt>
                <c:pt idx="45">
                  <c:v>33.479999999999997</c:v>
                </c:pt>
                <c:pt idx="46">
                  <c:v>33.24</c:v>
                </c:pt>
                <c:pt idx="47">
                  <c:v>33.15</c:v>
                </c:pt>
                <c:pt idx="48">
                  <c:v>33.32</c:v>
                </c:pt>
                <c:pt idx="49">
                  <c:v>33.33</c:v>
                </c:pt>
                <c:pt idx="50">
                  <c:v>33.130000000000003</c:v>
                </c:pt>
                <c:pt idx="51">
                  <c:v>33.020000000000003</c:v>
                </c:pt>
                <c:pt idx="52">
                  <c:v>32.950000000000003</c:v>
                </c:pt>
                <c:pt idx="53">
                  <c:v>33.43</c:v>
                </c:pt>
                <c:pt idx="54">
                  <c:v>33.049999999999997</c:v>
                </c:pt>
                <c:pt idx="55">
                  <c:v>32.22</c:v>
                </c:pt>
                <c:pt idx="56">
                  <c:v>31.76</c:v>
                </c:pt>
                <c:pt idx="57">
                  <c:v>31.73</c:v>
                </c:pt>
                <c:pt idx="58">
                  <c:v>30.67</c:v>
                </c:pt>
                <c:pt idx="59">
                  <c:v>30.02</c:v>
                </c:pt>
                <c:pt idx="60">
                  <c:v>29.15</c:v>
                </c:pt>
                <c:pt idx="61">
                  <c:v>28.56</c:v>
                </c:pt>
                <c:pt idx="62">
                  <c:v>29.41</c:v>
                </c:pt>
                <c:pt idx="63">
                  <c:v>29.44</c:v>
                </c:pt>
                <c:pt idx="64">
                  <c:v>29.72</c:v>
                </c:pt>
                <c:pt idx="65">
                  <c:v>30.03</c:v>
                </c:pt>
                <c:pt idx="66">
                  <c:v>30.62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89344"/>
        <c:axId val="401489736"/>
      </c:lineChart>
      <c:catAx>
        <c:axId val="401489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89736"/>
        <c:crosses val="autoZero"/>
        <c:auto val="1"/>
        <c:lblAlgn val="ctr"/>
        <c:lblOffset val="100"/>
        <c:noMultiLvlLbl val="0"/>
      </c:catAx>
      <c:valAx>
        <c:axId val="4014897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8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22-Dec-15</c:v>
                </c:pt>
                <c:pt idx="1">
                  <c:v>21-Dec-15</c:v>
                </c:pt>
                <c:pt idx="2">
                  <c:v>18-Dec-15</c:v>
                </c:pt>
                <c:pt idx="3">
                  <c:v>17-Dec-15</c:v>
                </c:pt>
                <c:pt idx="4">
                  <c:v>16-Dec-15</c:v>
                </c:pt>
                <c:pt idx="5">
                  <c:v>15-Dec-15</c:v>
                </c:pt>
                <c:pt idx="6">
                  <c:v>14-Dec-15</c:v>
                </c:pt>
                <c:pt idx="7">
                  <c:v>11-Dec-15</c:v>
                </c:pt>
                <c:pt idx="8">
                  <c:v>10-Dec-15</c:v>
                </c:pt>
                <c:pt idx="9">
                  <c:v>9-Dec-15</c:v>
                </c:pt>
                <c:pt idx="10">
                  <c:v>8-Dec-15</c:v>
                </c:pt>
                <c:pt idx="11">
                  <c:v>7-Dec-15</c:v>
                </c:pt>
                <c:pt idx="12">
                  <c:v>4-Dec-15</c:v>
                </c:pt>
                <c:pt idx="13">
                  <c:v>3-Dec-15</c:v>
                </c:pt>
                <c:pt idx="14">
                  <c:v>2-Dec-15</c:v>
                </c:pt>
                <c:pt idx="15">
                  <c:v>1-Dec-15</c:v>
                </c:pt>
                <c:pt idx="16">
                  <c:v>30-Nov-15</c:v>
                </c:pt>
                <c:pt idx="17">
                  <c:v>27-Nov-15</c:v>
                </c:pt>
                <c:pt idx="18">
                  <c:v>25-Nov-15</c:v>
                </c:pt>
                <c:pt idx="19">
                  <c:v>24-Nov-15</c:v>
                </c:pt>
                <c:pt idx="20">
                  <c:v>23-Nov-15</c:v>
                </c:pt>
                <c:pt idx="21">
                  <c:v>20-Nov-15</c:v>
                </c:pt>
                <c:pt idx="22">
                  <c:v>19-Nov-15</c:v>
                </c:pt>
                <c:pt idx="23">
                  <c:v>19-Nov-15</c:v>
                </c:pt>
                <c:pt idx="24">
                  <c:v>18-Nov-15</c:v>
                </c:pt>
                <c:pt idx="25">
                  <c:v>17-Nov-15</c:v>
                </c:pt>
                <c:pt idx="26">
                  <c:v>16-Nov-15</c:v>
                </c:pt>
                <c:pt idx="27">
                  <c:v>13-Nov-15</c:v>
                </c:pt>
                <c:pt idx="28">
                  <c:v>12-Nov-15</c:v>
                </c:pt>
                <c:pt idx="29">
                  <c:v>11-Nov-15</c:v>
                </c:pt>
                <c:pt idx="30">
                  <c:v>10-Nov-15</c:v>
                </c:pt>
                <c:pt idx="31">
                  <c:v>9-Nov-15</c:v>
                </c:pt>
                <c:pt idx="32">
                  <c:v>6-Nov-15</c:v>
                </c:pt>
                <c:pt idx="33">
                  <c:v>5-Nov-15</c:v>
                </c:pt>
                <c:pt idx="34">
                  <c:v>4-Nov-15</c:v>
                </c:pt>
                <c:pt idx="35">
                  <c:v>3-Nov-15</c:v>
                </c:pt>
                <c:pt idx="36">
                  <c:v>2-Nov-15</c:v>
                </c:pt>
                <c:pt idx="37">
                  <c:v>30-Oct-15</c:v>
                </c:pt>
                <c:pt idx="38">
                  <c:v>29-Oct-15</c:v>
                </c:pt>
                <c:pt idx="39">
                  <c:v>28-Oct-15</c:v>
                </c:pt>
                <c:pt idx="40">
                  <c:v>27-Oct-15</c:v>
                </c:pt>
                <c:pt idx="41">
                  <c:v>26-Oct-15</c:v>
                </c:pt>
                <c:pt idx="42">
                  <c:v>23-Oct-15</c:v>
                </c:pt>
                <c:pt idx="43">
                  <c:v>22-Oct-15</c:v>
                </c:pt>
                <c:pt idx="44">
                  <c:v>21-Oct-15</c:v>
                </c:pt>
                <c:pt idx="45">
                  <c:v>20-Oct-15</c:v>
                </c:pt>
                <c:pt idx="46">
                  <c:v>19-Oct-15</c:v>
                </c:pt>
                <c:pt idx="47">
                  <c:v>16-Oct-15</c:v>
                </c:pt>
                <c:pt idx="48">
                  <c:v>15-Oct-15</c:v>
                </c:pt>
                <c:pt idx="49">
                  <c:v>14-Oct-15</c:v>
                </c:pt>
                <c:pt idx="50">
                  <c:v>13-Oct-15</c:v>
                </c:pt>
                <c:pt idx="51">
                  <c:v>12-Oct-15</c:v>
                </c:pt>
                <c:pt idx="52">
                  <c:v>9-Oct-15</c:v>
                </c:pt>
                <c:pt idx="53">
                  <c:v>8-Oct-15</c:v>
                </c:pt>
                <c:pt idx="54">
                  <c:v>7-Oct-15</c:v>
                </c:pt>
                <c:pt idx="55">
                  <c:v>6-Oct-15</c:v>
                </c:pt>
                <c:pt idx="56">
                  <c:v>5-Oct-15</c:v>
                </c:pt>
                <c:pt idx="57">
                  <c:v>2-Oct-15</c:v>
                </c:pt>
                <c:pt idx="58">
                  <c:v>1-Oct-15</c:v>
                </c:pt>
                <c:pt idx="59">
                  <c:v>30-Sep-15</c:v>
                </c:pt>
                <c:pt idx="60">
                  <c:v>29-Sep-15</c:v>
                </c:pt>
                <c:pt idx="61">
                  <c:v>28-Sep-15</c:v>
                </c:pt>
                <c:pt idx="62">
                  <c:v>25-Sep-15</c:v>
                </c:pt>
                <c:pt idx="63">
                  <c:v>24-Sep-15</c:v>
                </c:pt>
                <c:pt idx="64">
                  <c:v>23-Sep-15</c:v>
                </c:pt>
                <c:pt idx="65">
                  <c:v>22-Sep-15</c:v>
                </c:pt>
                <c:pt idx="66">
                  <c:v>21-Sep-15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27.9</c:v>
                </c:pt>
                <c:pt idx="1">
                  <c:v>27.37</c:v>
                </c:pt>
                <c:pt idx="2">
                  <c:v>27.08</c:v>
                </c:pt>
                <c:pt idx="3">
                  <c:v>27.26</c:v>
                </c:pt>
                <c:pt idx="4">
                  <c:v>28.03</c:v>
                </c:pt>
                <c:pt idx="5">
                  <c:v>27.95</c:v>
                </c:pt>
                <c:pt idx="6">
                  <c:v>28.49</c:v>
                </c:pt>
                <c:pt idx="7">
                  <c:v>28.79</c:v>
                </c:pt>
                <c:pt idx="8">
                  <c:v>29.49</c:v>
                </c:pt>
                <c:pt idx="9">
                  <c:v>29.7</c:v>
                </c:pt>
                <c:pt idx="10">
                  <c:v>29.65</c:v>
                </c:pt>
                <c:pt idx="11">
                  <c:v>30.88</c:v>
                </c:pt>
                <c:pt idx="12">
                  <c:v>31.33</c:v>
                </c:pt>
                <c:pt idx="13">
                  <c:v>31.33</c:v>
                </c:pt>
                <c:pt idx="14">
                  <c:v>31.46</c:v>
                </c:pt>
                <c:pt idx="15">
                  <c:v>32.08</c:v>
                </c:pt>
                <c:pt idx="16">
                  <c:v>32.24</c:v>
                </c:pt>
                <c:pt idx="17">
                  <c:v>32.159999999999997</c:v>
                </c:pt>
                <c:pt idx="18">
                  <c:v>32.04</c:v>
                </c:pt>
                <c:pt idx="19">
                  <c:v>32.159999999999997</c:v>
                </c:pt>
                <c:pt idx="20">
                  <c:v>31.59</c:v>
                </c:pt>
                <c:pt idx="21">
                  <c:v>31.75</c:v>
                </c:pt>
                <c:pt idx="22">
                  <c:v>31.21</c:v>
                </c:pt>
                <c:pt idx="24">
                  <c:v>31.28</c:v>
                </c:pt>
                <c:pt idx="25">
                  <c:v>30.73</c:v>
                </c:pt>
                <c:pt idx="26">
                  <c:v>31.2</c:v>
                </c:pt>
                <c:pt idx="27">
                  <c:v>30.52</c:v>
                </c:pt>
                <c:pt idx="28">
                  <c:v>30.24</c:v>
                </c:pt>
                <c:pt idx="29">
                  <c:v>31.52</c:v>
                </c:pt>
                <c:pt idx="30">
                  <c:v>31.9</c:v>
                </c:pt>
                <c:pt idx="31">
                  <c:v>31.55</c:v>
                </c:pt>
                <c:pt idx="32">
                  <c:v>32.26</c:v>
                </c:pt>
                <c:pt idx="33">
                  <c:v>32.369999999999997</c:v>
                </c:pt>
                <c:pt idx="34">
                  <c:v>32.25</c:v>
                </c:pt>
                <c:pt idx="35">
                  <c:v>32.409999999999997</c:v>
                </c:pt>
                <c:pt idx="36">
                  <c:v>32.28</c:v>
                </c:pt>
                <c:pt idx="37">
                  <c:v>31.6</c:v>
                </c:pt>
                <c:pt idx="38">
                  <c:v>31.06</c:v>
                </c:pt>
                <c:pt idx="39">
                  <c:v>30.6</c:v>
                </c:pt>
                <c:pt idx="40">
                  <c:v>28.78</c:v>
                </c:pt>
                <c:pt idx="41">
                  <c:v>29.53</c:v>
                </c:pt>
                <c:pt idx="42">
                  <c:v>29.72</c:v>
                </c:pt>
                <c:pt idx="43">
                  <c:v>29.29</c:v>
                </c:pt>
                <c:pt idx="44">
                  <c:v>28.57</c:v>
                </c:pt>
                <c:pt idx="45">
                  <c:v>28.69</c:v>
                </c:pt>
                <c:pt idx="46">
                  <c:v>28.69</c:v>
                </c:pt>
                <c:pt idx="47">
                  <c:v>28.59</c:v>
                </c:pt>
                <c:pt idx="48">
                  <c:v>30.33</c:v>
                </c:pt>
                <c:pt idx="49">
                  <c:v>29.9</c:v>
                </c:pt>
                <c:pt idx="50">
                  <c:v>29.88</c:v>
                </c:pt>
                <c:pt idx="51">
                  <c:v>30.39</c:v>
                </c:pt>
                <c:pt idx="52">
                  <c:v>30.99</c:v>
                </c:pt>
                <c:pt idx="53">
                  <c:v>31</c:v>
                </c:pt>
                <c:pt idx="54">
                  <c:v>29.84</c:v>
                </c:pt>
                <c:pt idx="55">
                  <c:v>29.77</c:v>
                </c:pt>
                <c:pt idx="56">
                  <c:v>29.52</c:v>
                </c:pt>
                <c:pt idx="57">
                  <c:v>28.22</c:v>
                </c:pt>
                <c:pt idx="58">
                  <c:v>27.46</c:v>
                </c:pt>
                <c:pt idx="59">
                  <c:v>27.49</c:v>
                </c:pt>
                <c:pt idx="60">
                  <c:v>26.92</c:v>
                </c:pt>
                <c:pt idx="61">
                  <c:v>26.46</c:v>
                </c:pt>
                <c:pt idx="62">
                  <c:v>27.1</c:v>
                </c:pt>
                <c:pt idx="63">
                  <c:v>27.31</c:v>
                </c:pt>
                <c:pt idx="64">
                  <c:v>28.1</c:v>
                </c:pt>
                <c:pt idx="65">
                  <c:v>28.48</c:v>
                </c:pt>
                <c:pt idx="66">
                  <c:v>28.91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98360"/>
        <c:axId val="401491696"/>
      </c:lineChart>
      <c:catAx>
        <c:axId val="401498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91696"/>
        <c:crosses val="autoZero"/>
        <c:auto val="1"/>
        <c:lblAlgn val="ctr"/>
        <c:lblOffset val="100"/>
        <c:noMultiLvlLbl val="0"/>
      </c:catAx>
      <c:valAx>
        <c:axId val="4014916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9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42360</c:v>
                </c:pt>
                <c:pt idx="1">
                  <c:v>42359</c:v>
                </c:pt>
                <c:pt idx="2">
                  <c:v>42356</c:v>
                </c:pt>
                <c:pt idx="3">
                  <c:v>42355</c:v>
                </c:pt>
                <c:pt idx="4">
                  <c:v>42354</c:v>
                </c:pt>
                <c:pt idx="5">
                  <c:v>42353</c:v>
                </c:pt>
                <c:pt idx="6">
                  <c:v>42352</c:v>
                </c:pt>
                <c:pt idx="7">
                  <c:v>42349</c:v>
                </c:pt>
                <c:pt idx="8">
                  <c:v>42348</c:v>
                </c:pt>
                <c:pt idx="9">
                  <c:v>42347</c:v>
                </c:pt>
                <c:pt idx="10">
                  <c:v>42346</c:v>
                </c:pt>
                <c:pt idx="11">
                  <c:v>42345</c:v>
                </c:pt>
                <c:pt idx="12">
                  <c:v>42342</c:v>
                </c:pt>
                <c:pt idx="13">
                  <c:v>42341</c:v>
                </c:pt>
                <c:pt idx="14">
                  <c:v>42340</c:v>
                </c:pt>
                <c:pt idx="15">
                  <c:v>42339</c:v>
                </c:pt>
                <c:pt idx="16">
                  <c:v>42338</c:v>
                </c:pt>
                <c:pt idx="17">
                  <c:v>42335</c:v>
                </c:pt>
                <c:pt idx="18">
                  <c:v>42333</c:v>
                </c:pt>
                <c:pt idx="19">
                  <c:v>42332</c:v>
                </c:pt>
                <c:pt idx="20">
                  <c:v>42331</c:v>
                </c:pt>
                <c:pt idx="21">
                  <c:v>42328</c:v>
                </c:pt>
                <c:pt idx="22">
                  <c:v>42327</c:v>
                </c:pt>
                <c:pt idx="23">
                  <c:v>42326</c:v>
                </c:pt>
                <c:pt idx="24">
                  <c:v>42325</c:v>
                </c:pt>
                <c:pt idx="25">
                  <c:v>42324</c:v>
                </c:pt>
                <c:pt idx="26">
                  <c:v>42321</c:v>
                </c:pt>
                <c:pt idx="27">
                  <c:v>42320</c:v>
                </c:pt>
                <c:pt idx="28">
                  <c:v>42319</c:v>
                </c:pt>
                <c:pt idx="29">
                  <c:v>42318</c:v>
                </c:pt>
                <c:pt idx="30">
                  <c:v>42317</c:v>
                </c:pt>
                <c:pt idx="31">
                  <c:v>42314</c:v>
                </c:pt>
                <c:pt idx="32">
                  <c:v>42313</c:v>
                </c:pt>
                <c:pt idx="33">
                  <c:v>42312</c:v>
                </c:pt>
                <c:pt idx="34">
                  <c:v>42311</c:v>
                </c:pt>
                <c:pt idx="35">
                  <c:v>42310</c:v>
                </c:pt>
                <c:pt idx="36">
                  <c:v>42307</c:v>
                </c:pt>
                <c:pt idx="37">
                  <c:v>42306</c:v>
                </c:pt>
                <c:pt idx="38">
                  <c:v>42305</c:v>
                </c:pt>
                <c:pt idx="39">
                  <c:v>42304</c:v>
                </c:pt>
                <c:pt idx="40">
                  <c:v>42303</c:v>
                </c:pt>
                <c:pt idx="41">
                  <c:v>42300</c:v>
                </c:pt>
                <c:pt idx="42">
                  <c:v>42299</c:v>
                </c:pt>
                <c:pt idx="43">
                  <c:v>42298</c:v>
                </c:pt>
                <c:pt idx="44">
                  <c:v>42297</c:v>
                </c:pt>
                <c:pt idx="45">
                  <c:v>42296</c:v>
                </c:pt>
                <c:pt idx="46">
                  <c:v>42293</c:v>
                </c:pt>
                <c:pt idx="47">
                  <c:v>42292</c:v>
                </c:pt>
                <c:pt idx="48">
                  <c:v>42291</c:v>
                </c:pt>
                <c:pt idx="49">
                  <c:v>42290</c:v>
                </c:pt>
                <c:pt idx="50">
                  <c:v>42289</c:v>
                </c:pt>
                <c:pt idx="51">
                  <c:v>42286</c:v>
                </c:pt>
                <c:pt idx="52">
                  <c:v>42285</c:v>
                </c:pt>
                <c:pt idx="53">
                  <c:v>42284</c:v>
                </c:pt>
                <c:pt idx="54">
                  <c:v>42283</c:v>
                </c:pt>
                <c:pt idx="55">
                  <c:v>42282</c:v>
                </c:pt>
                <c:pt idx="56">
                  <c:v>42279</c:v>
                </c:pt>
                <c:pt idx="57">
                  <c:v>42278</c:v>
                </c:pt>
                <c:pt idx="58">
                  <c:v>42277</c:v>
                </c:pt>
                <c:pt idx="59">
                  <c:v>42276</c:v>
                </c:pt>
                <c:pt idx="60">
                  <c:v>42275</c:v>
                </c:pt>
                <c:pt idx="61">
                  <c:v>42272</c:v>
                </c:pt>
                <c:pt idx="62">
                  <c:v>42271</c:v>
                </c:pt>
                <c:pt idx="63">
                  <c:v>42270</c:v>
                </c:pt>
                <c:pt idx="64">
                  <c:v>42269</c:v>
                </c:pt>
                <c:pt idx="65">
                  <c:v>42268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2.71</c:v>
                </c:pt>
                <c:pt idx="1">
                  <c:v>2.48</c:v>
                </c:pt>
                <c:pt idx="2">
                  <c:v>2.23</c:v>
                </c:pt>
                <c:pt idx="3">
                  <c:v>2.2799999999999998</c:v>
                </c:pt>
                <c:pt idx="4">
                  <c:v>2.37</c:v>
                </c:pt>
                <c:pt idx="5">
                  <c:v>2.4900000000000002</c:v>
                </c:pt>
                <c:pt idx="6">
                  <c:v>2.52</c:v>
                </c:pt>
                <c:pt idx="7">
                  <c:v>2.65</c:v>
                </c:pt>
                <c:pt idx="8">
                  <c:v>2.78</c:v>
                </c:pt>
                <c:pt idx="9">
                  <c:v>2.77</c:v>
                </c:pt>
                <c:pt idx="10">
                  <c:v>2.93</c:v>
                </c:pt>
                <c:pt idx="11">
                  <c:v>2.95</c:v>
                </c:pt>
                <c:pt idx="12">
                  <c:v>3.01</c:v>
                </c:pt>
                <c:pt idx="13">
                  <c:v>3.03</c:v>
                </c:pt>
                <c:pt idx="14">
                  <c:v>3.21</c:v>
                </c:pt>
                <c:pt idx="15">
                  <c:v>3.26</c:v>
                </c:pt>
                <c:pt idx="16">
                  <c:v>3.28</c:v>
                </c:pt>
                <c:pt idx="17">
                  <c:v>3.28</c:v>
                </c:pt>
                <c:pt idx="18">
                  <c:v>3.26</c:v>
                </c:pt>
                <c:pt idx="19">
                  <c:v>3.2</c:v>
                </c:pt>
                <c:pt idx="20">
                  <c:v>3.17</c:v>
                </c:pt>
                <c:pt idx="21">
                  <c:v>3.18</c:v>
                </c:pt>
                <c:pt idx="22">
                  <c:v>3</c:v>
                </c:pt>
                <c:pt idx="23">
                  <c:v>3.02</c:v>
                </c:pt>
                <c:pt idx="24">
                  <c:v>3.14</c:v>
                </c:pt>
                <c:pt idx="25">
                  <c:v>3.19</c:v>
                </c:pt>
                <c:pt idx="26">
                  <c:v>3.18</c:v>
                </c:pt>
                <c:pt idx="27">
                  <c:v>3.15</c:v>
                </c:pt>
                <c:pt idx="28">
                  <c:v>3.18</c:v>
                </c:pt>
                <c:pt idx="29">
                  <c:v>3.42</c:v>
                </c:pt>
                <c:pt idx="30">
                  <c:v>3.44</c:v>
                </c:pt>
                <c:pt idx="31">
                  <c:v>3.49</c:v>
                </c:pt>
                <c:pt idx="32">
                  <c:v>3.66</c:v>
                </c:pt>
                <c:pt idx="33">
                  <c:v>3.85</c:v>
                </c:pt>
                <c:pt idx="34">
                  <c:v>4.29</c:v>
                </c:pt>
                <c:pt idx="35">
                  <c:v>4.33</c:v>
                </c:pt>
                <c:pt idx="36">
                  <c:v>4.26</c:v>
                </c:pt>
                <c:pt idx="37">
                  <c:v>4.3499999999999996</c:v>
                </c:pt>
                <c:pt idx="38">
                  <c:v>4.29</c:v>
                </c:pt>
                <c:pt idx="39">
                  <c:v>4.13</c:v>
                </c:pt>
                <c:pt idx="40">
                  <c:v>4</c:v>
                </c:pt>
                <c:pt idx="41">
                  <c:v>4.03</c:v>
                </c:pt>
                <c:pt idx="42">
                  <c:v>4.07</c:v>
                </c:pt>
                <c:pt idx="43">
                  <c:v>4.21</c:v>
                </c:pt>
                <c:pt idx="44">
                  <c:v>4.29</c:v>
                </c:pt>
                <c:pt idx="45">
                  <c:v>4.34</c:v>
                </c:pt>
                <c:pt idx="46">
                  <c:v>4.3099999999999996</c:v>
                </c:pt>
                <c:pt idx="47">
                  <c:v>4.0599999999999996</c:v>
                </c:pt>
                <c:pt idx="48">
                  <c:v>4.1500000000000004</c:v>
                </c:pt>
                <c:pt idx="49">
                  <c:v>4.1399999999999997</c:v>
                </c:pt>
                <c:pt idx="50">
                  <c:v>4.08</c:v>
                </c:pt>
                <c:pt idx="51">
                  <c:v>4.3</c:v>
                </c:pt>
                <c:pt idx="52">
                  <c:v>4.34</c:v>
                </c:pt>
                <c:pt idx="53">
                  <c:v>4.07</c:v>
                </c:pt>
                <c:pt idx="54">
                  <c:v>4.1900000000000004</c:v>
                </c:pt>
                <c:pt idx="55">
                  <c:v>4.22</c:v>
                </c:pt>
                <c:pt idx="56">
                  <c:v>4.0599999999999996</c:v>
                </c:pt>
                <c:pt idx="57">
                  <c:v>3.83</c:v>
                </c:pt>
                <c:pt idx="58">
                  <c:v>5.15</c:v>
                </c:pt>
                <c:pt idx="59">
                  <c:v>5.3</c:v>
                </c:pt>
                <c:pt idx="60">
                  <c:v>5.78</c:v>
                </c:pt>
                <c:pt idx="61">
                  <c:v>6.73</c:v>
                </c:pt>
                <c:pt idx="62">
                  <c:v>6.76</c:v>
                </c:pt>
                <c:pt idx="63">
                  <c:v>6.84</c:v>
                </c:pt>
                <c:pt idx="64">
                  <c:v>6.89</c:v>
                </c:pt>
                <c:pt idx="65">
                  <c:v>6.81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94832"/>
        <c:axId val="401500320"/>
      </c:lineChart>
      <c:dateAx>
        <c:axId val="401494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500320"/>
        <c:crosses val="autoZero"/>
        <c:auto val="1"/>
        <c:lblOffset val="100"/>
        <c:baseTimeUnit val="days"/>
      </c:dateAx>
      <c:valAx>
        <c:axId val="40150032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9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42360</c:v>
                </c:pt>
                <c:pt idx="1">
                  <c:v>42359</c:v>
                </c:pt>
                <c:pt idx="2">
                  <c:v>42356</c:v>
                </c:pt>
                <c:pt idx="3">
                  <c:v>42355</c:v>
                </c:pt>
                <c:pt idx="4">
                  <c:v>42354</c:v>
                </c:pt>
                <c:pt idx="5">
                  <c:v>42353</c:v>
                </c:pt>
                <c:pt idx="6">
                  <c:v>42352</c:v>
                </c:pt>
                <c:pt idx="7">
                  <c:v>42349</c:v>
                </c:pt>
                <c:pt idx="8">
                  <c:v>42348</c:v>
                </c:pt>
                <c:pt idx="9">
                  <c:v>42347</c:v>
                </c:pt>
                <c:pt idx="10">
                  <c:v>42346</c:v>
                </c:pt>
                <c:pt idx="11">
                  <c:v>42345</c:v>
                </c:pt>
                <c:pt idx="12">
                  <c:v>42342</c:v>
                </c:pt>
                <c:pt idx="13">
                  <c:v>42341</c:v>
                </c:pt>
                <c:pt idx="14">
                  <c:v>42340</c:v>
                </c:pt>
                <c:pt idx="15">
                  <c:v>42339</c:v>
                </c:pt>
                <c:pt idx="16">
                  <c:v>42338</c:v>
                </c:pt>
                <c:pt idx="17">
                  <c:v>42335</c:v>
                </c:pt>
                <c:pt idx="18">
                  <c:v>42333</c:v>
                </c:pt>
                <c:pt idx="19">
                  <c:v>42332</c:v>
                </c:pt>
                <c:pt idx="20">
                  <c:v>42331</c:v>
                </c:pt>
                <c:pt idx="21">
                  <c:v>42328</c:v>
                </c:pt>
                <c:pt idx="22">
                  <c:v>42327</c:v>
                </c:pt>
                <c:pt idx="23">
                  <c:v>42326</c:v>
                </c:pt>
                <c:pt idx="24">
                  <c:v>42325</c:v>
                </c:pt>
                <c:pt idx="25">
                  <c:v>42324</c:v>
                </c:pt>
                <c:pt idx="26">
                  <c:v>42321</c:v>
                </c:pt>
                <c:pt idx="27">
                  <c:v>42320</c:v>
                </c:pt>
                <c:pt idx="28">
                  <c:v>42319</c:v>
                </c:pt>
                <c:pt idx="29">
                  <c:v>42318</c:v>
                </c:pt>
                <c:pt idx="30">
                  <c:v>42318</c:v>
                </c:pt>
                <c:pt idx="31">
                  <c:v>42317</c:v>
                </c:pt>
                <c:pt idx="32">
                  <c:v>42314</c:v>
                </c:pt>
                <c:pt idx="33">
                  <c:v>42313</c:v>
                </c:pt>
                <c:pt idx="34">
                  <c:v>42312</c:v>
                </c:pt>
                <c:pt idx="35">
                  <c:v>42311</c:v>
                </c:pt>
                <c:pt idx="36">
                  <c:v>42310</c:v>
                </c:pt>
                <c:pt idx="37">
                  <c:v>42307</c:v>
                </c:pt>
                <c:pt idx="38">
                  <c:v>42306</c:v>
                </c:pt>
                <c:pt idx="39">
                  <c:v>42305</c:v>
                </c:pt>
                <c:pt idx="40">
                  <c:v>42304</c:v>
                </c:pt>
                <c:pt idx="41">
                  <c:v>42303</c:v>
                </c:pt>
                <c:pt idx="42">
                  <c:v>42300</c:v>
                </c:pt>
                <c:pt idx="43">
                  <c:v>42299</c:v>
                </c:pt>
                <c:pt idx="44">
                  <c:v>42298</c:v>
                </c:pt>
                <c:pt idx="45">
                  <c:v>42297</c:v>
                </c:pt>
                <c:pt idx="46">
                  <c:v>42296</c:v>
                </c:pt>
                <c:pt idx="47">
                  <c:v>42293</c:v>
                </c:pt>
                <c:pt idx="48">
                  <c:v>42292</c:v>
                </c:pt>
                <c:pt idx="49">
                  <c:v>42291</c:v>
                </c:pt>
                <c:pt idx="50">
                  <c:v>42290</c:v>
                </c:pt>
                <c:pt idx="51">
                  <c:v>42289</c:v>
                </c:pt>
                <c:pt idx="52">
                  <c:v>42286</c:v>
                </c:pt>
                <c:pt idx="53">
                  <c:v>42285</c:v>
                </c:pt>
                <c:pt idx="54">
                  <c:v>42284</c:v>
                </c:pt>
                <c:pt idx="55">
                  <c:v>42283</c:v>
                </c:pt>
                <c:pt idx="56">
                  <c:v>42282</c:v>
                </c:pt>
                <c:pt idx="57">
                  <c:v>42279</c:v>
                </c:pt>
                <c:pt idx="58">
                  <c:v>42278</c:v>
                </c:pt>
                <c:pt idx="59">
                  <c:v>42277</c:v>
                </c:pt>
                <c:pt idx="60">
                  <c:v>42276</c:v>
                </c:pt>
                <c:pt idx="61">
                  <c:v>42275</c:v>
                </c:pt>
                <c:pt idx="62">
                  <c:v>42272</c:v>
                </c:pt>
                <c:pt idx="63">
                  <c:v>42271</c:v>
                </c:pt>
                <c:pt idx="64">
                  <c:v>42270</c:v>
                </c:pt>
                <c:pt idx="65">
                  <c:v>42269</c:v>
                </c:pt>
                <c:pt idx="66">
                  <c:v>42268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94.87</c:v>
                </c:pt>
                <c:pt idx="1">
                  <c:v>93.61</c:v>
                </c:pt>
                <c:pt idx="2">
                  <c:v>92.34</c:v>
                </c:pt>
                <c:pt idx="3">
                  <c:v>93.87</c:v>
                </c:pt>
                <c:pt idx="4">
                  <c:v>95.13</c:v>
                </c:pt>
                <c:pt idx="5">
                  <c:v>93.26</c:v>
                </c:pt>
                <c:pt idx="6">
                  <c:v>93.03</c:v>
                </c:pt>
                <c:pt idx="7">
                  <c:v>93.3</c:v>
                </c:pt>
                <c:pt idx="8">
                  <c:v>93.87</c:v>
                </c:pt>
                <c:pt idx="9">
                  <c:v>94.16</c:v>
                </c:pt>
                <c:pt idx="10">
                  <c:v>94.23</c:v>
                </c:pt>
                <c:pt idx="11">
                  <c:v>95.91</c:v>
                </c:pt>
                <c:pt idx="12">
                  <c:v>95.73</c:v>
                </c:pt>
                <c:pt idx="13">
                  <c:v>94.7</c:v>
                </c:pt>
                <c:pt idx="14">
                  <c:v>95.25</c:v>
                </c:pt>
                <c:pt idx="15">
                  <c:v>96.7</c:v>
                </c:pt>
                <c:pt idx="16">
                  <c:v>96.05</c:v>
                </c:pt>
                <c:pt idx="17">
                  <c:v>96.8</c:v>
                </c:pt>
                <c:pt idx="18">
                  <c:v>97.27</c:v>
                </c:pt>
                <c:pt idx="19">
                  <c:v>97.36</c:v>
                </c:pt>
                <c:pt idx="20">
                  <c:v>98.09</c:v>
                </c:pt>
                <c:pt idx="21">
                  <c:v>98.22</c:v>
                </c:pt>
                <c:pt idx="22">
                  <c:v>98.3</c:v>
                </c:pt>
                <c:pt idx="23">
                  <c:v>97.71</c:v>
                </c:pt>
                <c:pt idx="24">
                  <c:v>97.55</c:v>
                </c:pt>
                <c:pt idx="25">
                  <c:v>97.83</c:v>
                </c:pt>
                <c:pt idx="26">
                  <c:v>96.48</c:v>
                </c:pt>
                <c:pt idx="27">
                  <c:v>99.22</c:v>
                </c:pt>
                <c:pt idx="28">
                  <c:v>98.26</c:v>
                </c:pt>
                <c:pt idx="29">
                  <c:v>98.68</c:v>
                </c:pt>
                <c:pt idx="31">
                  <c:v>99.66</c:v>
                </c:pt>
                <c:pt idx="32">
                  <c:v>100.8</c:v>
                </c:pt>
                <c:pt idx="33">
                  <c:v>100.8</c:v>
                </c:pt>
                <c:pt idx="34">
                  <c:v>100.33</c:v>
                </c:pt>
                <c:pt idx="35">
                  <c:v>100</c:v>
                </c:pt>
                <c:pt idx="36">
                  <c:v>99.39</c:v>
                </c:pt>
                <c:pt idx="37">
                  <c:v>98.41</c:v>
                </c:pt>
                <c:pt idx="38">
                  <c:v>99.05</c:v>
                </c:pt>
                <c:pt idx="39">
                  <c:v>99.32</c:v>
                </c:pt>
                <c:pt idx="40">
                  <c:v>98.88</c:v>
                </c:pt>
                <c:pt idx="41">
                  <c:v>100.23</c:v>
                </c:pt>
                <c:pt idx="42">
                  <c:v>100.62</c:v>
                </c:pt>
                <c:pt idx="43">
                  <c:v>99.79</c:v>
                </c:pt>
                <c:pt idx="44">
                  <c:v>97.97</c:v>
                </c:pt>
                <c:pt idx="45">
                  <c:v>95.62</c:v>
                </c:pt>
                <c:pt idx="46">
                  <c:v>92.05</c:v>
                </c:pt>
                <c:pt idx="47">
                  <c:v>93</c:v>
                </c:pt>
                <c:pt idx="48">
                  <c:v>93.18</c:v>
                </c:pt>
                <c:pt idx="49">
                  <c:v>92.17</c:v>
                </c:pt>
                <c:pt idx="50">
                  <c:v>94.28</c:v>
                </c:pt>
                <c:pt idx="51">
                  <c:v>95.43</c:v>
                </c:pt>
                <c:pt idx="52">
                  <c:v>95.37</c:v>
                </c:pt>
                <c:pt idx="53">
                  <c:v>94.33</c:v>
                </c:pt>
                <c:pt idx="54">
                  <c:v>93.51</c:v>
                </c:pt>
                <c:pt idx="55">
                  <c:v>92.55</c:v>
                </c:pt>
                <c:pt idx="56">
                  <c:v>92.26</c:v>
                </c:pt>
                <c:pt idx="57">
                  <c:v>89.77</c:v>
                </c:pt>
                <c:pt idx="58">
                  <c:v>88.36</c:v>
                </c:pt>
                <c:pt idx="59">
                  <c:v>88.99</c:v>
                </c:pt>
                <c:pt idx="60">
                  <c:v>87.98</c:v>
                </c:pt>
                <c:pt idx="61">
                  <c:v>86.83</c:v>
                </c:pt>
                <c:pt idx="62">
                  <c:v>87.3</c:v>
                </c:pt>
                <c:pt idx="63">
                  <c:v>86.82</c:v>
                </c:pt>
                <c:pt idx="64">
                  <c:v>86.96</c:v>
                </c:pt>
                <c:pt idx="65">
                  <c:v>88.2</c:v>
                </c:pt>
                <c:pt idx="66">
                  <c:v>91.55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501888"/>
        <c:axId val="401499536"/>
      </c:lineChart>
      <c:dateAx>
        <c:axId val="401501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99536"/>
        <c:crosses val="autoZero"/>
        <c:auto val="1"/>
        <c:lblOffset val="100"/>
        <c:baseTimeUnit val="days"/>
      </c:dateAx>
      <c:valAx>
        <c:axId val="4014995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50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42360</c:v>
                </c:pt>
                <c:pt idx="1">
                  <c:v>42359</c:v>
                </c:pt>
                <c:pt idx="2">
                  <c:v>42356</c:v>
                </c:pt>
                <c:pt idx="3">
                  <c:v>42355</c:v>
                </c:pt>
                <c:pt idx="4">
                  <c:v>42354</c:v>
                </c:pt>
                <c:pt idx="5">
                  <c:v>42353</c:v>
                </c:pt>
                <c:pt idx="6">
                  <c:v>42352</c:v>
                </c:pt>
                <c:pt idx="7">
                  <c:v>42349</c:v>
                </c:pt>
                <c:pt idx="8">
                  <c:v>42348</c:v>
                </c:pt>
                <c:pt idx="9">
                  <c:v>42347</c:v>
                </c:pt>
                <c:pt idx="10">
                  <c:v>42346</c:v>
                </c:pt>
                <c:pt idx="11">
                  <c:v>42345</c:v>
                </c:pt>
                <c:pt idx="12">
                  <c:v>42342</c:v>
                </c:pt>
                <c:pt idx="13">
                  <c:v>42341</c:v>
                </c:pt>
                <c:pt idx="14">
                  <c:v>42340</c:v>
                </c:pt>
                <c:pt idx="15">
                  <c:v>42340</c:v>
                </c:pt>
                <c:pt idx="16">
                  <c:v>42339</c:v>
                </c:pt>
                <c:pt idx="17">
                  <c:v>42338</c:v>
                </c:pt>
                <c:pt idx="18">
                  <c:v>42335</c:v>
                </c:pt>
                <c:pt idx="19">
                  <c:v>42333</c:v>
                </c:pt>
                <c:pt idx="20">
                  <c:v>42332</c:v>
                </c:pt>
                <c:pt idx="21">
                  <c:v>42331</c:v>
                </c:pt>
                <c:pt idx="22">
                  <c:v>42328</c:v>
                </c:pt>
                <c:pt idx="23">
                  <c:v>42327</c:v>
                </c:pt>
                <c:pt idx="24">
                  <c:v>42326</c:v>
                </c:pt>
                <c:pt idx="25">
                  <c:v>42325</c:v>
                </c:pt>
                <c:pt idx="26">
                  <c:v>42324</c:v>
                </c:pt>
                <c:pt idx="27">
                  <c:v>42321</c:v>
                </c:pt>
                <c:pt idx="28">
                  <c:v>42320</c:v>
                </c:pt>
                <c:pt idx="29">
                  <c:v>42319</c:v>
                </c:pt>
                <c:pt idx="30">
                  <c:v>42318</c:v>
                </c:pt>
                <c:pt idx="31">
                  <c:v>42317</c:v>
                </c:pt>
                <c:pt idx="32">
                  <c:v>42314</c:v>
                </c:pt>
                <c:pt idx="33">
                  <c:v>42313</c:v>
                </c:pt>
                <c:pt idx="34">
                  <c:v>42312</c:v>
                </c:pt>
                <c:pt idx="35">
                  <c:v>42311</c:v>
                </c:pt>
                <c:pt idx="36">
                  <c:v>42310</c:v>
                </c:pt>
                <c:pt idx="37">
                  <c:v>42307</c:v>
                </c:pt>
                <c:pt idx="38">
                  <c:v>42306</c:v>
                </c:pt>
                <c:pt idx="39">
                  <c:v>42305</c:v>
                </c:pt>
                <c:pt idx="40">
                  <c:v>42304</c:v>
                </c:pt>
                <c:pt idx="41">
                  <c:v>42303</c:v>
                </c:pt>
                <c:pt idx="42">
                  <c:v>42300</c:v>
                </c:pt>
                <c:pt idx="43">
                  <c:v>42299</c:v>
                </c:pt>
                <c:pt idx="44">
                  <c:v>42298</c:v>
                </c:pt>
                <c:pt idx="45">
                  <c:v>42297</c:v>
                </c:pt>
                <c:pt idx="46">
                  <c:v>42296</c:v>
                </c:pt>
                <c:pt idx="47">
                  <c:v>42293</c:v>
                </c:pt>
                <c:pt idx="48">
                  <c:v>42292</c:v>
                </c:pt>
                <c:pt idx="49">
                  <c:v>42291</c:v>
                </c:pt>
                <c:pt idx="50">
                  <c:v>42290</c:v>
                </c:pt>
                <c:pt idx="51">
                  <c:v>42289</c:v>
                </c:pt>
                <c:pt idx="52">
                  <c:v>42286</c:v>
                </c:pt>
                <c:pt idx="53">
                  <c:v>42285</c:v>
                </c:pt>
                <c:pt idx="54">
                  <c:v>42284</c:v>
                </c:pt>
                <c:pt idx="55">
                  <c:v>42283</c:v>
                </c:pt>
                <c:pt idx="56">
                  <c:v>42282</c:v>
                </c:pt>
                <c:pt idx="57">
                  <c:v>42279</c:v>
                </c:pt>
                <c:pt idx="58">
                  <c:v>42278</c:v>
                </c:pt>
                <c:pt idx="59">
                  <c:v>42277</c:v>
                </c:pt>
                <c:pt idx="60">
                  <c:v>42276</c:v>
                </c:pt>
                <c:pt idx="61">
                  <c:v>42275</c:v>
                </c:pt>
                <c:pt idx="62">
                  <c:v>42272</c:v>
                </c:pt>
                <c:pt idx="63">
                  <c:v>42271</c:v>
                </c:pt>
                <c:pt idx="64">
                  <c:v>42270</c:v>
                </c:pt>
                <c:pt idx="65">
                  <c:v>42269</c:v>
                </c:pt>
                <c:pt idx="66">
                  <c:v>42268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117.44</c:v>
                </c:pt>
                <c:pt idx="1">
                  <c:v>117.41</c:v>
                </c:pt>
                <c:pt idx="2">
                  <c:v>115.82</c:v>
                </c:pt>
                <c:pt idx="3">
                  <c:v>119.22</c:v>
                </c:pt>
                <c:pt idx="4">
                  <c:v>118.83</c:v>
                </c:pt>
                <c:pt idx="5">
                  <c:v>117.61</c:v>
                </c:pt>
                <c:pt idx="6">
                  <c:v>115.85</c:v>
                </c:pt>
                <c:pt idx="7">
                  <c:v>115.98</c:v>
                </c:pt>
                <c:pt idx="8">
                  <c:v>116.21</c:v>
                </c:pt>
                <c:pt idx="9">
                  <c:v>115.05</c:v>
                </c:pt>
                <c:pt idx="10">
                  <c:v>115.88</c:v>
                </c:pt>
                <c:pt idx="11">
                  <c:v>115.91</c:v>
                </c:pt>
                <c:pt idx="12">
                  <c:v>117.74</c:v>
                </c:pt>
                <c:pt idx="13">
                  <c:v>115</c:v>
                </c:pt>
                <c:pt idx="14">
                  <c:v>117.64</c:v>
                </c:pt>
                <c:pt idx="16">
                  <c:v>116.26</c:v>
                </c:pt>
                <c:pt idx="17">
                  <c:v>112.71</c:v>
                </c:pt>
                <c:pt idx="18">
                  <c:v>114.34</c:v>
                </c:pt>
                <c:pt idx="19">
                  <c:v>114.41</c:v>
                </c:pt>
                <c:pt idx="20">
                  <c:v>113.19</c:v>
                </c:pt>
                <c:pt idx="21">
                  <c:v>112.16</c:v>
                </c:pt>
                <c:pt idx="22">
                  <c:v>112.97</c:v>
                </c:pt>
                <c:pt idx="23">
                  <c:v>110.63</c:v>
                </c:pt>
                <c:pt idx="24">
                  <c:v>117.25</c:v>
                </c:pt>
                <c:pt idx="25">
                  <c:v>114.39</c:v>
                </c:pt>
                <c:pt idx="26">
                  <c:v>113.82</c:v>
                </c:pt>
                <c:pt idx="27">
                  <c:v>111.41</c:v>
                </c:pt>
                <c:pt idx="28">
                  <c:v>112.82</c:v>
                </c:pt>
                <c:pt idx="29">
                  <c:v>114.54</c:v>
                </c:pt>
                <c:pt idx="30">
                  <c:v>115.89</c:v>
                </c:pt>
                <c:pt idx="31">
                  <c:v>114.26</c:v>
                </c:pt>
                <c:pt idx="32">
                  <c:v>114.81</c:v>
                </c:pt>
                <c:pt idx="33">
                  <c:v>116.23</c:v>
                </c:pt>
                <c:pt idx="34">
                  <c:v>114.64</c:v>
                </c:pt>
                <c:pt idx="35">
                  <c:v>117.66</c:v>
                </c:pt>
                <c:pt idx="36">
                  <c:v>118.69</c:v>
                </c:pt>
                <c:pt idx="37">
                  <c:v>117.78</c:v>
                </c:pt>
                <c:pt idx="38">
                  <c:v>119.71</c:v>
                </c:pt>
                <c:pt idx="39">
                  <c:v>119.78</c:v>
                </c:pt>
                <c:pt idx="40">
                  <c:v>119.37</c:v>
                </c:pt>
                <c:pt idx="41">
                  <c:v>116.53</c:v>
                </c:pt>
                <c:pt idx="42">
                  <c:v>115.92</c:v>
                </c:pt>
                <c:pt idx="43">
                  <c:v>113.81</c:v>
                </c:pt>
                <c:pt idx="44">
                  <c:v>118.11</c:v>
                </c:pt>
                <c:pt idx="45">
                  <c:v>120.42</c:v>
                </c:pt>
                <c:pt idx="46">
                  <c:v>120.73</c:v>
                </c:pt>
                <c:pt idx="47">
                  <c:v>119.98</c:v>
                </c:pt>
                <c:pt idx="48">
                  <c:v>120.17</c:v>
                </c:pt>
                <c:pt idx="49">
                  <c:v>122.07</c:v>
                </c:pt>
                <c:pt idx="50">
                  <c:v>123.99</c:v>
                </c:pt>
                <c:pt idx="51">
                  <c:v>122.51</c:v>
                </c:pt>
                <c:pt idx="52">
                  <c:v>119.27</c:v>
                </c:pt>
                <c:pt idx="53">
                  <c:v>116.08</c:v>
                </c:pt>
                <c:pt idx="54">
                  <c:v>116.43</c:v>
                </c:pt>
                <c:pt idx="55">
                  <c:v>116.05</c:v>
                </c:pt>
                <c:pt idx="56">
                  <c:v>119.65</c:v>
                </c:pt>
                <c:pt idx="57">
                  <c:v>118.83</c:v>
                </c:pt>
                <c:pt idx="58">
                  <c:v>116.61</c:v>
                </c:pt>
                <c:pt idx="59">
                  <c:v>116.01</c:v>
                </c:pt>
                <c:pt idx="60">
                  <c:v>114.22</c:v>
                </c:pt>
                <c:pt idx="61">
                  <c:v>112.7</c:v>
                </c:pt>
                <c:pt idx="62">
                  <c:v>116.37</c:v>
                </c:pt>
                <c:pt idx="63">
                  <c:v>121.09</c:v>
                </c:pt>
                <c:pt idx="64">
                  <c:v>123.28</c:v>
                </c:pt>
                <c:pt idx="65">
                  <c:v>122.93</c:v>
                </c:pt>
                <c:pt idx="66">
                  <c:v>123.94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696224"/>
        <c:axId val="402951672"/>
      </c:lineChart>
      <c:dateAx>
        <c:axId val="400696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951672"/>
        <c:crosses val="autoZero"/>
        <c:auto val="1"/>
        <c:lblOffset val="100"/>
        <c:baseTimeUnit val="days"/>
      </c:dateAx>
      <c:valAx>
        <c:axId val="4029516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9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42360</c:v>
                </c:pt>
                <c:pt idx="1">
                  <c:v>42359</c:v>
                </c:pt>
                <c:pt idx="2">
                  <c:v>42356</c:v>
                </c:pt>
                <c:pt idx="3">
                  <c:v>42355</c:v>
                </c:pt>
                <c:pt idx="4">
                  <c:v>42354</c:v>
                </c:pt>
                <c:pt idx="5">
                  <c:v>42353</c:v>
                </c:pt>
                <c:pt idx="6">
                  <c:v>42352</c:v>
                </c:pt>
                <c:pt idx="7">
                  <c:v>42349</c:v>
                </c:pt>
                <c:pt idx="8">
                  <c:v>42348</c:v>
                </c:pt>
                <c:pt idx="9">
                  <c:v>42347</c:v>
                </c:pt>
                <c:pt idx="10">
                  <c:v>42346</c:v>
                </c:pt>
                <c:pt idx="11">
                  <c:v>42345</c:v>
                </c:pt>
                <c:pt idx="12">
                  <c:v>42342</c:v>
                </c:pt>
                <c:pt idx="13">
                  <c:v>42341</c:v>
                </c:pt>
                <c:pt idx="14">
                  <c:v>42340</c:v>
                </c:pt>
                <c:pt idx="15">
                  <c:v>42339</c:v>
                </c:pt>
                <c:pt idx="16">
                  <c:v>42338</c:v>
                </c:pt>
                <c:pt idx="17">
                  <c:v>42335</c:v>
                </c:pt>
                <c:pt idx="18">
                  <c:v>42333</c:v>
                </c:pt>
                <c:pt idx="19">
                  <c:v>42332</c:v>
                </c:pt>
                <c:pt idx="20">
                  <c:v>42331</c:v>
                </c:pt>
                <c:pt idx="21">
                  <c:v>42328</c:v>
                </c:pt>
                <c:pt idx="22">
                  <c:v>42327</c:v>
                </c:pt>
                <c:pt idx="23">
                  <c:v>42326</c:v>
                </c:pt>
                <c:pt idx="24">
                  <c:v>42325</c:v>
                </c:pt>
                <c:pt idx="25">
                  <c:v>42324</c:v>
                </c:pt>
                <c:pt idx="26">
                  <c:v>42321</c:v>
                </c:pt>
                <c:pt idx="27">
                  <c:v>42320</c:v>
                </c:pt>
                <c:pt idx="28">
                  <c:v>42319</c:v>
                </c:pt>
                <c:pt idx="29">
                  <c:v>42318</c:v>
                </c:pt>
                <c:pt idx="30">
                  <c:v>42317</c:v>
                </c:pt>
                <c:pt idx="31">
                  <c:v>42314</c:v>
                </c:pt>
                <c:pt idx="32">
                  <c:v>42313</c:v>
                </c:pt>
                <c:pt idx="33">
                  <c:v>42312</c:v>
                </c:pt>
                <c:pt idx="34">
                  <c:v>42311</c:v>
                </c:pt>
                <c:pt idx="35">
                  <c:v>42310</c:v>
                </c:pt>
                <c:pt idx="36">
                  <c:v>42307</c:v>
                </c:pt>
                <c:pt idx="37">
                  <c:v>42306</c:v>
                </c:pt>
                <c:pt idx="38">
                  <c:v>42305</c:v>
                </c:pt>
                <c:pt idx="39">
                  <c:v>42304</c:v>
                </c:pt>
                <c:pt idx="40">
                  <c:v>42303</c:v>
                </c:pt>
                <c:pt idx="41">
                  <c:v>42300</c:v>
                </c:pt>
                <c:pt idx="42">
                  <c:v>42299</c:v>
                </c:pt>
                <c:pt idx="43">
                  <c:v>42298</c:v>
                </c:pt>
                <c:pt idx="44">
                  <c:v>42297</c:v>
                </c:pt>
                <c:pt idx="45">
                  <c:v>42296</c:v>
                </c:pt>
                <c:pt idx="46">
                  <c:v>42293</c:v>
                </c:pt>
                <c:pt idx="47">
                  <c:v>42292</c:v>
                </c:pt>
                <c:pt idx="48">
                  <c:v>42291</c:v>
                </c:pt>
                <c:pt idx="49">
                  <c:v>42290</c:v>
                </c:pt>
                <c:pt idx="50">
                  <c:v>42289</c:v>
                </c:pt>
                <c:pt idx="51">
                  <c:v>42286</c:v>
                </c:pt>
                <c:pt idx="52">
                  <c:v>42285</c:v>
                </c:pt>
                <c:pt idx="53">
                  <c:v>42284</c:v>
                </c:pt>
                <c:pt idx="54">
                  <c:v>42283</c:v>
                </c:pt>
                <c:pt idx="55">
                  <c:v>42282</c:v>
                </c:pt>
                <c:pt idx="56">
                  <c:v>42279</c:v>
                </c:pt>
                <c:pt idx="57">
                  <c:v>42278</c:v>
                </c:pt>
                <c:pt idx="58">
                  <c:v>42277</c:v>
                </c:pt>
                <c:pt idx="59">
                  <c:v>42276</c:v>
                </c:pt>
                <c:pt idx="60">
                  <c:v>42275</c:v>
                </c:pt>
                <c:pt idx="61">
                  <c:v>42272</c:v>
                </c:pt>
                <c:pt idx="62">
                  <c:v>42271</c:v>
                </c:pt>
                <c:pt idx="63">
                  <c:v>42270</c:v>
                </c:pt>
                <c:pt idx="64">
                  <c:v>42269</c:v>
                </c:pt>
                <c:pt idx="65">
                  <c:v>42268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300.77</c:v>
                </c:pt>
                <c:pt idx="1">
                  <c:v>297.56</c:v>
                </c:pt>
                <c:pt idx="2">
                  <c:v>293.37</c:v>
                </c:pt>
                <c:pt idx="3">
                  <c:v>297.17</c:v>
                </c:pt>
                <c:pt idx="4">
                  <c:v>299.29000000000002</c:v>
                </c:pt>
                <c:pt idx="5">
                  <c:v>289.11</c:v>
                </c:pt>
                <c:pt idx="6">
                  <c:v>282.39</c:v>
                </c:pt>
                <c:pt idx="7">
                  <c:v>283.45999999999998</c:v>
                </c:pt>
                <c:pt idx="8">
                  <c:v>289.88</c:v>
                </c:pt>
                <c:pt idx="9">
                  <c:v>284.61</c:v>
                </c:pt>
                <c:pt idx="10">
                  <c:v>288.45999999999998</c:v>
                </c:pt>
                <c:pt idx="11">
                  <c:v>281.63</c:v>
                </c:pt>
                <c:pt idx="12">
                  <c:v>284.45</c:v>
                </c:pt>
                <c:pt idx="13">
                  <c:v>275.44</c:v>
                </c:pt>
                <c:pt idx="14">
                  <c:v>284.95999999999998</c:v>
                </c:pt>
                <c:pt idx="15">
                  <c:v>290.04000000000002</c:v>
                </c:pt>
                <c:pt idx="16">
                  <c:v>286.86</c:v>
                </c:pt>
                <c:pt idx="17">
                  <c:v>293.20999999999998</c:v>
                </c:pt>
                <c:pt idx="18">
                  <c:v>292.3</c:v>
                </c:pt>
                <c:pt idx="19">
                  <c:v>289.14999999999998</c:v>
                </c:pt>
                <c:pt idx="20">
                  <c:v>294.25</c:v>
                </c:pt>
                <c:pt idx="21">
                  <c:v>290.16000000000003</c:v>
                </c:pt>
                <c:pt idx="22">
                  <c:v>289.44</c:v>
                </c:pt>
                <c:pt idx="23">
                  <c:v>291.98</c:v>
                </c:pt>
                <c:pt idx="24">
                  <c:v>279.49</c:v>
                </c:pt>
                <c:pt idx="25">
                  <c:v>283.52999999999997</c:v>
                </c:pt>
                <c:pt idx="26">
                  <c:v>284.83999999999997</c:v>
                </c:pt>
                <c:pt idx="27">
                  <c:v>291.33</c:v>
                </c:pt>
                <c:pt idx="28">
                  <c:v>293.89</c:v>
                </c:pt>
                <c:pt idx="29">
                  <c:v>297.22000000000003</c:v>
                </c:pt>
                <c:pt idx="30">
                  <c:v>293.39999999999998</c:v>
                </c:pt>
                <c:pt idx="31">
                  <c:v>295.35000000000002</c:v>
                </c:pt>
                <c:pt idx="32">
                  <c:v>293.02999999999997</c:v>
                </c:pt>
                <c:pt idx="33">
                  <c:v>296.57</c:v>
                </c:pt>
                <c:pt idx="34">
                  <c:v>299.14</c:v>
                </c:pt>
                <c:pt idx="35">
                  <c:v>303.08</c:v>
                </c:pt>
                <c:pt idx="36">
                  <c:v>290.51</c:v>
                </c:pt>
                <c:pt idx="37">
                  <c:v>293.72000000000003</c:v>
                </c:pt>
                <c:pt idx="38">
                  <c:v>293.69</c:v>
                </c:pt>
                <c:pt idx="39">
                  <c:v>290.63</c:v>
                </c:pt>
                <c:pt idx="40">
                  <c:v>274.60000000000002</c:v>
                </c:pt>
                <c:pt idx="41">
                  <c:v>276.99</c:v>
                </c:pt>
                <c:pt idx="42">
                  <c:v>276.83</c:v>
                </c:pt>
                <c:pt idx="43">
                  <c:v>276.33999999999997</c:v>
                </c:pt>
                <c:pt idx="44">
                  <c:v>265.81</c:v>
                </c:pt>
                <c:pt idx="45">
                  <c:v>273.02</c:v>
                </c:pt>
                <c:pt idx="46">
                  <c:v>272.37</c:v>
                </c:pt>
                <c:pt idx="47">
                  <c:v>268.41000000000003</c:v>
                </c:pt>
                <c:pt idx="48">
                  <c:v>256.79000000000002</c:v>
                </c:pt>
                <c:pt idx="49">
                  <c:v>256.04000000000002</c:v>
                </c:pt>
                <c:pt idx="50">
                  <c:v>264.67</c:v>
                </c:pt>
                <c:pt idx="51">
                  <c:v>269.16000000000003</c:v>
                </c:pt>
                <c:pt idx="52">
                  <c:v>279.88</c:v>
                </c:pt>
                <c:pt idx="53">
                  <c:v>279.24</c:v>
                </c:pt>
                <c:pt idx="54">
                  <c:v>275.99</c:v>
                </c:pt>
                <c:pt idx="55">
                  <c:v>286.55</c:v>
                </c:pt>
                <c:pt idx="56">
                  <c:v>290.35000000000002</c:v>
                </c:pt>
                <c:pt idx="57">
                  <c:v>287.3</c:v>
                </c:pt>
                <c:pt idx="58">
                  <c:v>291.81</c:v>
                </c:pt>
                <c:pt idx="59">
                  <c:v>278.23</c:v>
                </c:pt>
                <c:pt idx="60">
                  <c:v>272.27999999999997</c:v>
                </c:pt>
                <c:pt idx="61">
                  <c:v>284.79000000000002</c:v>
                </c:pt>
                <c:pt idx="62">
                  <c:v>293.01</c:v>
                </c:pt>
                <c:pt idx="63">
                  <c:v>298.33999999999997</c:v>
                </c:pt>
                <c:pt idx="64">
                  <c:v>299.06</c:v>
                </c:pt>
                <c:pt idx="65">
                  <c:v>297.16000000000003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954808"/>
        <c:axId val="402952456"/>
      </c:lineChart>
      <c:dateAx>
        <c:axId val="402954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952456"/>
        <c:crosses val="autoZero"/>
        <c:auto val="1"/>
        <c:lblOffset val="100"/>
        <c:baseTimeUnit val="days"/>
      </c:dateAx>
      <c:valAx>
        <c:axId val="40295245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95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42360</c:v>
                </c:pt>
                <c:pt idx="1">
                  <c:v>42359</c:v>
                </c:pt>
                <c:pt idx="2">
                  <c:v>42356</c:v>
                </c:pt>
                <c:pt idx="3">
                  <c:v>42355</c:v>
                </c:pt>
                <c:pt idx="4">
                  <c:v>42354</c:v>
                </c:pt>
                <c:pt idx="5">
                  <c:v>42353</c:v>
                </c:pt>
                <c:pt idx="6">
                  <c:v>42352</c:v>
                </c:pt>
                <c:pt idx="7">
                  <c:v>42349</c:v>
                </c:pt>
                <c:pt idx="8">
                  <c:v>42348</c:v>
                </c:pt>
                <c:pt idx="9">
                  <c:v>42347</c:v>
                </c:pt>
                <c:pt idx="10">
                  <c:v>42346</c:v>
                </c:pt>
                <c:pt idx="11">
                  <c:v>42345</c:v>
                </c:pt>
                <c:pt idx="12">
                  <c:v>42342</c:v>
                </c:pt>
                <c:pt idx="13">
                  <c:v>42341</c:v>
                </c:pt>
                <c:pt idx="14">
                  <c:v>42340</c:v>
                </c:pt>
                <c:pt idx="15">
                  <c:v>42339</c:v>
                </c:pt>
                <c:pt idx="16">
                  <c:v>42338</c:v>
                </c:pt>
                <c:pt idx="17">
                  <c:v>42335</c:v>
                </c:pt>
                <c:pt idx="18">
                  <c:v>42333</c:v>
                </c:pt>
                <c:pt idx="19">
                  <c:v>42332</c:v>
                </c:pt>
                <c:pt idx="20">
                  <c:v>42331</c:v>
                </c:pt>
                <c:pt idx="21">
                  <c:v>42328</c:v>
                </c:pt>
                <c:pt idx="22">
                  <c:v>42327</c:v>
                </c:pt>
                <c:pt idx="23">
                  <c:v>42326</c:v>
                </c:pt>
                <c:pt idx="24">
                  <c:v>42325</c:v>
                </c:pt>
                <c:pt idx="25">
                  <c:v>42324</c:v>
                </c:pt>
                <c:pt idx="26">
                  <c:v>42321</c:v>
                </c:pt>
                <c:pt idx="27">
                  <c:v>42320</c:v>
                </c:pt>
                <c:pt idx="28">
                  <c:v>42319</c:v>
                </c:pt>
                <c:pt idx="29">
                  <c:v>42318</c:v>
                </c:pt>
                <c:pt idx="30">
                  <c:v>42317</c:v>
                </c:pt>
                <c:pt idx="31">
                  <c:v>42314</c:v>
                </c:pt>
                <c:pt idx="32">
                  <c:v>42313</c:v>
                </c:pt>
                <c:pt idx="33">
                  <c:v>42312</c:v>
                </c:pt>
                <c:pt idx="34">
                  <c:v>42311</c:v>
                </c:pt>
                <c:pt idx="35">
                  <c:v>42310</c:v>
                </c:pt>
                <c:pt idx="36">
                  <c:v>42307</c:v>
                </c:pt>
                <c:pt idx="37">
                  <c:v>42306</c:v>
                </c:pt>
                <c:pt idx="38">
                  <c:v>42305</c:v>
                </c:pt>
                <c:pt idx="39">
                  <c:v>42304</c:v>
                </c:pt>
                <c:pt idx="40">
                  <c:v>42303</c:v>
                </c:pt>
                <c:pt idx="41">
                  <c:v>42300</c:v>
                </c:pt>
                <c:pt idx="42">
                  <c:v>42299</c:v>
                </c:pt>
                <c:pt idx="43">
                  <c:v>42298</c:v>
                </c:pt>
                <c:pt idx="44">
                  <c:v>42297</c:v>
                </c:pt>
                <c:pt idx="45">
                  <c:v>42296</c:v>
                </c:pt>
                <c:pt idx="46">
                  <c:v>42293</c:v>
                </c:pt>
                <c:pt idx="47">
                  <c:v>42292</c:v>
                </c:pt>
                <c:pt idx="48">
                  <c:v>42291</c:v>
                </c:pt>
                <c:pt idx="49">
                  <c:v>42290</c:v>
                </c:pt>
                <c:pt idx="50">
                  <c:v>42289</c:v>
                </c:pt>
                <c:pt idx="51">
                  <c:v>42286</c:v>
                </c:pt>
                <c:pt idx="52">
                  <c:v>42285</c:v>
                </c:pt>
                <c:pt idx="53">
                  <c:v>42284</c:v>
                </c:pt>
                <c:pt idx="54">
                  <c:v>42283</c:v>
                </c:pt>
                <c:pt idx="55">
                  <c:v>42282</c:v>
                </c:pt>
                <c:pt idx="56">
                  <c:v>42279</c:v>
                </c:pt>
                <c:pt idx="57">
                  <c:v>42278</c:v>
                </c:pt>
                <c:pt idx="58">
                  <c:v>42277</c:v>
                </c:pt>
                <c:pt idx="59">
                  <c:v>42276</c:v>
                </c:pt>
                <c:pt idx="60">
                  <c:v>42275</c:v>
                </c:pt>
                <c:pt idx="61">
                  <c:v>42272</c:v>
                </c:pt>
                <c:pt idx="62">
                  <c:v>42271</c:v>
                </c:pt>
                <c:pt idx="63">
                  <c:v>42270</c:v>
                </c:pt>
                <c:pt idx="64">
                  <c:v>42269</c:v>
                </c:pt>
                <c:pt idx="65">
                  <c:v>42268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9.27</c:v>
                </c:pt>
                <c:pt idx="1">
                  <c:v>9.69</c:v>
                </c:pt>
                <c:pt idx="2">
                  <c:v>9.23</c:v>
                </c:pt>
                <c:pt idx="3">
                  <c:v>8.9</c:v>
                </c:pt>
                <c:pt idx="4">
                  <c:v>9.09</c:v>
                </c:pt>
                <c:pt idx="5">
                  <c:v>8.85</c:v>
                </c:pt>
                <c:pt idx="6">
                  <c:v>8.36</c:v>
                </c:pt>
                <c:pt idx="7">
                  <c:v>8.5399999999999991</c:v>
                </c:pt>
                <c:pt idx="8">
                  <c:v>9.0500000000000007</c:v>
                </c:pt>
                <c:pt idx="9">
                  <c:v>9.0399999999999991</c:v>
                </c:pt>
                <c:pt idx="10">
                  <c:v>9.2899999999999991</c:v>
                </c:pt>
                <c:pt idx="11">
                  <c:v>8.93</c:v>
                </c:pt>
                <c:pt idx="12">
                  <c:v>9.3800000000000008</c:v>
                </c:pt>
                <c:pt idx="13">
                  <c:v>9.24</c:v>
                </c:pt>
                <c:pt idx="14">
                  <c:v>10.02</c:v>
                </c:pt>
                <c:pt idx="15">
                  <c:v>9.94</c:v>
                </c:pt>
                <c:pt idx="16">
                  <c:v>10.48</c:v>
                </c:pt>
                <c:pt idx="17">
                  <c:v>10.1</c:v>
                </c:pt>
                <c:pt idx="18">
                  <c:v>9.9499999999999993</c:v>
                </c:pt>
                <c:pt idx="19">
                  <c:v>9.51</c:v>
                </c:pt>
                <c:pt idx="20">
                  <c:v>9.15</c:v>
                </c:pt>
                <c:pt idx="21">
                  <c:v>8.7100000000000009</c:v>
                </c:pt>
                <c:pt idx="22">
                  <c:v>8.4600000000000009</c:v>
                </c:pt>
                <c:pt idx="23">
                  <c:v>8.43</c:v>
                </c:pt>
                <c:pt idx="24">
                  <c:v>7.75</c:v>
                </c:pt>
                <c:pt idx="25">
                  <c:v>7.84</c:v>
                </c:pt>
                <c:pt idx="26">
                  <c:v>8.08</c:v>
                </c:pt>
                <c:pt idx="27">
                  <c:v>7.78</c:v>
                </c:pt>
                <c:pt idx="28">
                  <c:v>7.9</c:v>
                </c:pt>
                <c:pt idx="29">
                  <c:v>7.99</c:v>
                </c:pt>
                <c:pt idx="30">
                  <c:v>9.36</c:v>
                </c:pt>
                <c:pt idx="31">
                  <c:v>9.32</c:v>
                </c:pt>
                <c:pt idx="32">
                  <c:v>9.09</c:v>
                </c:pt>
                <c:pt idx="33">
                  <c:v>9.41</c:v>
                </c:pt>
                <c:pt idx="34">
                  <c:v>9.2799999999999994</c:v>
                </c:pt>
                <c:pt idx="35">
                  <c:v>9.0500000000000007</c:v>
                </c:pt>
                <c:pt idx="36">
                  <c:v>8.43</c:v>
                </c:pt>
                <c:pt idx="37">
                  <c:v>8.4600000000000009</c:v>
                </c:pt>
                <c:pt idx="38">
                  <c:v>8.5500000000000007</c:v>
                </c:pt>
                <c:pt idx="39">
                  <c:v>8.0299999999999994</c:v>
                </c:pt>
                <c:pt idx="40">
                  <c:v>7.49</c:v>
                </c:pt>
                <c:pt idx="41">
                  <c:v>7.66</c:v>
                </c:pt>
                <c:pt idx="42">
                  <c:v>7.64</c:v>
                </c:pt>
                <c:pt idx="43">
                  <c:v>7.84</c:v>
                </c:pt>
                <c:pt idx="44">
                  <c:v>8.26</c:v>
                </c:pt>
                <c:pt idx="45">
                  <c:v>8.5399999999999991</c:v>
                </c:pt>
                <c:pt idx="46">
                  <c:v>8.49</c:v>
                </c:pt>
                <c:pt idx="47">
                  <c:v>8.35</c:v>
                </c:pt>
                <c:pt idx="48">
                  <c:v>7.99</c:v>
                </c:pt>
                <c:pt idx="49">
                  <c:v>7.82</c:v>
                </c:pt>
                <c:pt idx="50">
                  <c:v>8.1999999999999993</c:v>
                </c:pt>
                <c:pt idx="51">
                  <c:v>8.48</c:v>
                </c:pt>
                <c:pt idx="52">
                  <c:v>8.4700000000000006</c:v>
                </c:pt>
                <c:pt idx="53">
                  <c:v>8.65</c:v>
                </c:pt>
                <c:pt idx="54">
                  <c:v>8.4700000000000006</c:v>
                </c:pt>
                <c:pt idx="55">
                  <c:v>8.68</c:v>
                </c:pt>
                <c:pt idx="56">
                  <c:v>8.49</c:v>
                </c:pt>
                <c:pt idx="57">
                  <c:v>8.0299999999999994</c:v>
                </c:pt>
                <c:pt idx="58">
                  <c:v>8.24</c:v>
                </c:pt>
                <c:pt idx="59">
                  <c:v>8.0399999999999991</c:v>
                </c:pt>
                <c:pt idx="60">
                  <c:v>8.68</c:v>
                </c:pt>
                <c:pt idx="61">
                  <c:v>9.1300000000000008</c:v>
                </c:pt>
                <c:pt idx="62">
                  <c:v>9.84</c:v>
                </c:pt>
                <c:pt idx="63">
                  <c:v>9.83</c:v>
                </c:pt>
                <c:pt idx="64">
                  <c:v>10.17</c:v>
                </c:pt>
                <c:pt idx="65">
                  <c:v>10.51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950496"/>
        <c:axId val="402941872"/>
      </c:lineChart>
      <c:dateAx>
        <c:axId val="402950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941872"/>
        <c:crosses val="autoZero"/>
        <c:auto val="1"/>
        <c:lblOffset val="100"/>
        <c:baseTimeUnit val="days"/>
      </c:dateAx>
      <c:valAx>
        <c:axId val="4029418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95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42360</c:v>
                </c:pt>
                <c:pt idx="1">
                  <c:v>42359</c:v>
                </c:pt>
                <c:pt idx="2">
                  <c:v>42356</c:v>
                </c:pt>
                <c:pt idx="3">
                  <c:v>42355</c:v>
                </c:pt>
                <c:pt idx="4">
                  <c:v>42354</c:v>
                </c:pt>
                <c:pt idx="5">
                  <c:v>42353</c:v>
                </c:pt>
                <c:pt idx="6">
                  <c:v>42352</c:v>
                </c:pt>
                <c:pt idx="7">
                  <c:v>42349</c:v>
                </c:pt>
                <c:pt idx="8">
                  <c:v>42348</c:v>
                </c:pt>
                <c:pt idx="9">
                  <c:v>42347</c:v>
                </c:pt>
                <c:pt idx="10">
                  <c:v>42346</c:v>
                </c:pt>
                <c:pt idx="11">
                  <c:v>42345</c:v>
                </c:pt>
                <c:pt idx="12">
                  <c:v>42342</c:v>
                </c:pt>
                <c:pt idx="13">
                  <c:v>42341</c:v>
                </c:pt>
                <c:pt idx="14">
                  <c:v>42340</c:v>
                </c:pt>
                <c:pt idx="15">
                  <c:v>42339</c:v>
                </c:pt>
                <c:pt idx="16">
                  <c:v>42338</c:v>
                </c:pt>
                <c:pt idx="17">
                  <c:v>42335</c:v>
                </c:pt>
                <c:pt idx="18">
                  <c:v>42333</c:v>
                </c:pt>
                <c:pt idx="19">
                  <c:v>42332</c:v>
                </c:pt>
                <c:pt idx="20">
                  <c:v>42331</c:v>
                </c:pt>
                <c:pt idx="21">
                  <c:v>42328</c:v>
                </c:pt>
                <c:pt idx="22">
                  <c:v>42327</c:v>
                </c:pt>
                <c:pt idx="23">
                  <c:v>42326</c:v>
                </c:pt>
                <c:pt idx="24">
                  <c:v>42325</c:v>
                </c:pt>
                <c:pt idx="25">
                  <c:v>42324</c:v>
                </c:pt>
                <c:pt idx="26">
                  <c:v>42321</c:v>
                </c:pt>
                <c:pt idx="27">
                  <c:v>42320</c:v>
                </c:pt>
                <c:pt idx="28">
                  <c:v>42319</c:v>
                </c:pt>
                <c:pt idx="29">
                  <c:v>42318</c:v>
                </c:pt>
                <c:pt idx="30">
                  <c:v>42317</c:v>
                </c:pt>
                <c:pt idx="31">
                  <c:v>42314</c:v>
                </c:pt>
                <c:pt idx="32">
                  <c:v>42313</c:v>
                </c:pt>
                <c:pt idx="33">
                  <c:v>42312</c:v>
                </c:pt>
                <c:pt idx="34">
                  <c:v>42311</c:v>
                </c:pt>
                <c:pt idx="35">
                  <c:v>42310</c:v>
                </c:pt>
                <c:pt idx="36">
                  <c:v>42307</c:v>
                </c:pt>
                <c:pt idx="37">
                  <c:v>42306</c:v>
                </c:pt>
                <c:pt idx="38">
                  <c:v>42305</c:v>
                </c:pt>
                <c:pt idx="39">
                  <c:v>42304</c:v>
                </c:pt>
                <c:pt idx="40">
                  <c:v>42303</c:v>
                </c:pt>
                <c:pt idx="41">
                  <c:v>42300</c:v>
                </c:pt>
                <c:pt idx="42">
                  <c:v>42299</c:v>
                </c:pt>
                <c:pt idx="43">
                  <c:v>42298</c:v>
                </c:pt>
                <c:pt idx="44">
                  <c:v>42297</c:v>
                </c:pt>
                <c:pt idx="45">
                  <c:v>42296</c:v>
                </c:pt>
                <c:pt idx="46">
                  <c:v>42293</c:v>
                </c:pt>
                <c:pt idx="47">
                  <c:v>42292</c:v>
                </c:pt>
                <c:pt idx="48">
                  <c:v>42291</c:v>
                </c:pt>
                <c:pt idx="49">
                  <c:v>42290</c:v>
                </c:pt>
                <c:pt idx="50">
                  <c:v>42289</c:v>
                </c:pt>
                <c:pt idx="51">
                  <c:v>42286</c:v>
                </c:pt>
                <c:pt idx="52">
                  <c:v>42285</c:v>
                </c:pt>
                <c:pt idx="53">
                  <c:v>42284</c:v>
                </c:pt>
                <c:pt idx="54">
                  <c:v>42283</c:v>
                </c:pt>
                <c:pt idx="55">
                  <c:v>42282</c:v>
                </c:pt>
                <c:pt idx="56">
                  <c:v>42279</c:v>
                </c:pt>
                <c:pt idx="57">
                  <c:v>42278</c:v>
                </c:pt>
                <c:pt idx="58">
                  <c:v>42277</c:v>
                </c:pt>
                <c:pt idx="59">
                  <c:v>42276</c:v>
                </c:pt>
                <c:pt idx="60">
                  <c:v>42275</c:v>
                </c:pt>
                <c:pt idx="61">
                  <c:v>42272</c:v>
                </c:pt>
                <c:pt idx="62">
                  <c:v>42271</c:v>
                </c:pt>
                <c:pt idx="63">
                  <c:v>42270</c:v>
                </c:pt>
                <c:pt idx="64">
                  <c:v>42269</c:v>
                </c:pt>
                <c:pt idx="65">
                  <c:v>42268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64.12</c:v>
                </c:pt>
                <c:pt idx="1">
                  <c:v>64.569999999999993</c:v>
                </c:pt>
                <c:pt idx="2">
                  <c:v>61.45</c:v>
                </c:pt>
                <c:pt idx="3">
                  <c:v>62</c:v>
                </c:pt>
                <c:pt idx="4">
                  <c:v>60.44</c:v>
                </c:pt>
                <c:pt idx="5">
                  <c:v>59.97</c:v>
                </c:pt>
                <c:pt idx="6">
                  <c:v>58.12</c:v>
                </c:pt>
                <c:pt idx="7">
                  <c:v>59.52</c:v>
                </c:pt>
                <c:pt idx="8">
                  <c:v>61.75</c:v>
                </c:pt>
                <c:pt idx="9">
                  <c:v>56.53</c:v>
                </c:pt>
                <c:pt idx="10">
                  <c:v>55.24</c:v>
                </c:pt>
                <c:pt idx="11">
                  <c:v>52.25</c:v>
                </c:pt>
                <c:pt idx="12">
                  <c:v>83.66</c:v>
                </c:pt>
                <c:pt idx="13">
                  <c:v>78.61</c:v>
                </c:pt>
                <c:pt idx="14">
                  <c:v>81.010000000000005</c:v>
                </c:pt>
                <c:pt idx="15">
                  <c:v>80.34</c:v>
                </c:pt>
                <c:pt idx="16">
                  <c:v>88.75</c:v>
                </c:pt>
                <c:pt idx="17">
                  <c:v>92.6</c:v>
                </c:pt>
                <c:pt idx="18">
                  <c:v>89.47</c:v>
                </c:pt>
                <c:pt idx="19">
                  <c:v>85.21</c:v>
                </c:pt>
                <c:pt idx="20">
                  <c:v>84.68</c:v>
                </c:pt>
                <c:pt idx="21">
                  <c:v>80.650000000000006</c:v>
                </c:pt>
                <c:pt idx="22">
                  <c:v>79.73</c:v>
                </c:pt>
                <c:pt idx="23">
                  <c:v>84.59</c:v>
                </c:pt>
                <c:pt idx="24">
                  <c:v>79.61</c:v>
                </c:pt>
                <c:pt idx="25">
                  <c:v>74.45</c:v>
                </c:pt>
                <c:pt idx="26">
                  <c:v>71.39</c:v>
                </c:pt>
                <c:pt idx="27">
                  <c:v>72.290000000000006</c:v>
                </c:pt>
                <c:pt idx="28">
                  <c:v>74.3</c:v>
                </c:pt>
                <c:pt idx="29">
                  <c:v>75.23</c:v>
                </c:pt>
                <c:pt idx="30">
                  <c:v>76.09</c:v>
                </c:pt>
                <c:pt idx="31">
                  <c:v>73.64</c:v>
                </c:pt>
                <c:pt idx="32">
                  <c:v>70.36</c:v>
                </c:pt>
                <c:pt idx="33">
                  <c:v>90.15</c:v>
                </c:pt>
                <c:pt idx="34">
                  <c:v>93.64</c:v>
                </c:pt>
                <c:pt idx="35">
                  <c:v>84.38</c:v>
                </c:pt>
                <c:pt idx="36">
                  <c:v>77.13</c:v>
                </c:pt>
                <c:pt idx="37">
                  <c:v>79.09</c:v>
                </c:pt>
                <c:pt idx="38">
                  <c:v>85.72</c:v>
                </c:pt>
                <c:pt idx="39">
                  <c:v>85.62</c:v>
                </c:pt>
                <c:pt idx="40">
                  <c:v>83.31</c:v>
                </c:pt>
                <c:pt idx="41">
                  <c:v>83.1</c:v>
                </c:pt>
                <c:pt idx="42">
                  <c:v>76.37</c:v>
                </c:pt>
                <c:pt idx="43">
                  <c:v>80.78</c:v>
                </c:pt>
                <c:pt idx="44">
                  <c:v>80.63</c:v>
                </c:pt>
                <c:pt idx="45">
                  <c:v>81.83</c:v>
                </c:pt>
                <c:pt idx="46">
                  <c:v>85.57</c:v>
                </c:pt>
                <c:pt idx="47">
                  <c:v>85.83</c:v>
                </c:pt>
                <c:pt idx="48">
                  <c:v>80.959999999999994</c:v>
                </c:pt>
                <c:pt idx="49">
                  <c:v>81.08</c:v>
                </c:pt>
                <c:pt idx="50">
                  <c:v>87.14</c:v>
                </c:pt>
                <c:pt idx="51">
                  <c:v>88.8</c:v>
                </c:pt>
                <c:pt idx="52">
                  <c:v>88.5</c:v>
                </c:pt>
                <c:pt idx="53">
                  <c:v>94.3</c:v>
                </c:pt>
                <c:pt idx="54">
                  <c:v>94.8</c:v>
                </c:pt>
                <c:pt idx="55">
                  <c:v>98.54</c:v>
                </c:pt>
                <c:pt idx="56">
                  <c:v>94.07</c:v>
                </c:pt>
                <c:pt idx="57">
                  <c:v>89.63</c:v>
                </c:pt>
                <c:pt idx="58">
                  <c:v>85.55</c:v>
                </c:pt>
                <c:pt idx="59">
                  <c:v>86.94</c:v>
                </c:pt>
                <c:pt idx="60">
                  <c:v>86.93</c:v>
                </c:pt>
                <c:pt idx="61">
                  <c:v>100.21</c:v>
                </c:pt>
                <c:pt idx="62">
                  <c:v>111.02</c:v>
                </c:pt>
                <c:pt idx="63">
                  <c:v>113.37</c:v>
                </c:pt>
                <c:pt idx="64">
                  <c:v>119.84</c:v>
                </c:pt>
                <c:pt idx="65">
                  <c:v>127.44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944616"/>
        <c:axId val="402940304"/>
      </c:lineChart>
      <c:dateAx>
        <c:axId val="402944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940304"/>
        <c:crosses val="autoZero"/>
        <c:auto val="1"/>
        <c:lblOffset val="100"/>
        <c:baseTimeUnit val="days"/>
      </c:dateAx>
      <c:valAx>
        <c:axId val="402940304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94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6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7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9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2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6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7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8.gi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9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1.xml"/><Relationship Id="rId1" Type="http://schemas.openxmlformats.org/officeDocument/2006/relationships/image" Target="../media/image20.jpe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2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3.xml"/><Relationship Id="rId1" Type="http://schemas.openxmlformats.org/officeDocument/2006/relationships/image" Target="../media/image32.jpe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6.xml"/><Relationship Id="rId1" Type="http://schemas.openxmlformats.org/officeDocument/2006/relationships/image" Target="../media/image34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5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6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9</xdr:row>
      <xdr:rowOff>176211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104775</xdr:colOff>
      <xdr:row>9</xdr:row>
      <xdr:rowOff>123825</xdr:rowOff>
    </xdr:from>
    <xdr:to>
      <xdr:col>17</xdr:col>
      <xdr:colOff>457200</xdr:colOff>
      <xdr:row>13</xdr:row>
      <xdr:rowOff>112055</xdr:rowOff>
    </xdr:to>
    <xdr:pic>
      <xdr:nvPicPr>
        <xdr:cNvPr id="6" name="Picture 5" descr="https://upload.wikimedia.org/wikipedia/en/b/b9/Frontier_logo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39175" y="1847850"/>
          <a:ext cx="2181225" cy="750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5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LL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94"/>
  <sheetViews>
    <sheetView zoomScaleNormal="100" workbookViewId="0">
      <pane ySplit="1" topLeftCell="A86" activePane="bottomLeft" state="frozen"/>
      <selection pane="bottomLeft" activeCell="H46" sqref="H46"/>
    </sheetView>
  </sheetViews>
  <sheetFormatPr defaultRowHeight="20.100000000000001" customHeight="1" x14ac:dyDescent="0.25"/>
  <cols>
    <col min="1" max="1" width="9.140625" style="222"/>
    <col min="2" max="2" width="15.42578125" style="235" bestFit="1" customWidth="1"/>
    <col min="3" max="3" width="11.42578125" style="222" bestFit="1" customWidth="1"/>
    <col min="4" max="4" width="12.5703125" style="236" bestFit="1" customWidth="1"/>
    <col min="5" max="5" width="11.42578125" style="236" customWidth="1"/>
    <col min="6" max="6" width="11.28515625" style="236" customWidth="1"/>
    <col min="7" max="7" width="16" style="236" bestFit="1" customWidth="1"/>
    <col min="8" max="8" width="16.5703125" style="236" bestFit="1" customWidth="1"/>
    <col min="9" max="9" width="14.7109375" style="298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6" customWidth="1"/>
    <col min="15" max="16" width="11.42578125" style="285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94</v>
      </c>
      <c r="C1" s="216" t="s">
        <v>161</v>
      </c>
      <c r="D1" s="217" t="s">
        <v>163</v>
      </c>
      <c r="E1" s="217" t="s">
        <v>192</v>
      </c>
      <c r="F1" s="217" t="s">
        <v>221</v>
      </c>
      <c r="G1" s="217" t="s">
        <v>222</v>
      </c>
      <c r="H1" s="217" t="s">
        <v>223</v>
      </c>
      <c r="I1" s="214" t="s">
        <v>93</v>
      </c>
      <c r="J1" s="214" t="s">
        <v>95</v>
      </c>
      <c r="K1" s="216" t="s">
        <v>160</v>
      </c>
      <c r="L1" s="216" t="s">
        <v>162</v>
      </c>
      <c r="M1" s="218" t="s">
        <v>108</v>
      </c>
      <c r="N1" s="218" t="s">
        <v>76</v>
      </c>
      <c r="O1" s="216" t="s">
        <v>215</v>
      </c>
      <c r="P1" s="284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4">
        <v>2102.44</v>
      </c>
      <c r="D2" s="265"/>
      <c r="E2" s="265"/>
      <c r="F2" s="291">
        <v>5091.7</v>
      </c>
      <c r="G2" s="265"/>
      <c r="H2" s="265"/>
      <c r="I2" s="295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4">
        <f t="shared" ref="N2:N29" si="1">M2/J2</f>
        <v>-0.10392163888888883</v>
      </c>
      <c r="O2" s="283"/>
      <c r="P2" s="289" t="s">
        <v>216</v>
      </c>
      <c r="Q2" s="287">
        <f>LOOKUP(2,1/(M:M&lt;&gt;""),M:M)</f>
        <v>-69265.900000000023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6">
        <v>2096.92</v>
      </c>
      <c r="D3" s="227">
        <f>(C3-C2)/C2</f>
        <v>-2.6255208234242031E-3</v>
      </c>
      <c r="E3" s="267">
        <f>(C3-$C$2)/$C$2</f>
        <v>-2.6255208234242031E-3</v>
      </c>
      <c r="F3" s="292">
        <v>5059.3500000000004</v>
      </c>
      <c r="G3" s="227">
        <f t="shared" ref="G3:G66" si="2">(F3-F2)/F2</f>
        <v>-6.3534772276448836E-3</v>
      </c>
      <c r="H3" s="267">
        <f>(F3-F$2)/F$2</f>
        <v>-6.3534772276448836E-3</v>
      </c>
      <c r="I3" s="295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4">
        <f t="shared" si="1"/>
        <v>-0.11112769444444437</v>
      </c>
      <c r="O3" s="283" t="b">
        <f>L3&gt;D3</f>
        <v>0</v>
      </c>
      <c r="P3" s="289" t="s">
        <v>217</v>
      </c>
      <c r="Q3" s="288">
        <f>COUNTIF(O:O, TRUE)/COUNTIF(O:O,FALSE)</f>
        <v>0.91489361702127658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6">
        <v>2079.61</v>
      </c>
      <c r="D4" s="227">
        <f t="shared" ref="D4:D67" si="4">(C4-C3)/C3</f>
        <v>-8.254964424012334E-3</v>
      </c>
      <c r="E4" s="267">
        <f t="shared" ref="E4:E43" si="5">(C4-$C$2)/$C$2</f>
        <v>-1.0858811666444668E-2</v>
      </c>
      <c r="F4" s="292">
        <v>5019.05</v>
      </c>
      <c r="G4" s="227">
        <f t="shared" si="2"/>
        <v>-7.9654501072272486E-3</v>
      </c>
      <c r="H4" s="267">
        <f t="shared" ref="H4:H66" si="6">(F4-F$2)/F$2</f>
        <v>-1.4268319029007923E-2</v>
      </c>
      <c r="I4" s="295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4">
        <f t="shared" si="1"/>
        <v>-0.13377838888888882</v>
      </c>
      <c r="O4" s="283" t="b">
        <f>L4&gt;D4</f>
        <v>0</v>
      </c>
      <c r="P4" s="283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6">
        <v>2035.73</v>
      </c>
      <c r="D5" s="227">
        <f t="shared" si="4"/>
        <v>-2.1100110116800797E-2</v>
      </c>
      <c r="E5" s="267">
        <f t="shared" si="5"/>
        <v>-3.1729799661345884E-2</v>
      </c>
      <c r="F5" s="292">
        <v>4877.49</v>
      </c>
      <c r="G5" s="227">
        <f t="shared" si="2"/>
        <v>-2.8204540699933334E-2</v>
      </c>
      <c r="H5" s="267">
        <f t="shared" si="6"/>
        <v>-4.2070428344167965E-2</v>
      </c>
      <c r="I5" s="295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4">
        <f t="shared" si="1"/>
        <v>-0.16195163888888897</v>
      </c>
      <c r="O5" s="283" t="b">
        <f t="shared" ref="O5:O58" si="8">L5&gt;D5</f>
        <v>0</v>
      </c>
      <c r="P5" s="283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6">
        <v>1970.89</v>
      </c>
      <c r="D6" s="227">
        <f t="shared" si="4"/>
        <v>-3.1850982202944356E-2</v>
      </c>
      <c r="E6" s="267">
        <f t="shared" si="5"/>
        <v>-6.2570156579973724E-2</v>
      </c>
      <c r="F6" s="292">
        <v>4706.04</v>
      </c>
      <c r="G6" s="227">
        <f t="shared" si="2"/>
        <v>-3.5151276578732057E-2</v>
      </c>
      <c r="H6" s="267">
        <f t="shared" si="6"/>
        <v>-7.5742875660388453E-2</v>
      </c>
      <c r="I6" s="295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4">
        <f t="shared" si="1"/>
        <v>-0.18029566666666666</v>
      </c>
      <c r="O6" s="283" t="b">
        <f t="shared" si="8"/>
        <v>1</v>
      </c>
      <c r="P6" s="283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8">
        <v>1893.21</v>
      </c>
      <c r="D7" s="227">
        <f t="shared" si="4"/>
        <v>-3.9413665907280494E-2</v>
      </c>
      <c r="E7" s="269">
        <f t="shared" si="5"/>
        <v>-9.95177032400449E-2</v>
      </c>
      <c r="F7" s="293">
        <v>4526.25</v>
      </c>
      <c r="G7" s="227">
        <f t="shared" si="2"/>
        <v>-3.8204095162812035E-2</v>
      </c>
      <c r="H7" s="269">
        <f t="shared" si="6"/>
        <v>-0.11105328279356597</v>
      </c>
      <c r="I7" s="296">
        <v>283095.28999999998</v>
      </c>
      <c r="J7" s="229">
        <v>360000</v>
      </c>
      <c r="K7" s="229">
        <f t="shared" si="3"/>
        <v>-11998.270000000019</v>
      </c>
      <c r="L7" s="227">
        <f t="shared" si="7"/>
        <v>-3.3328527777777832E-2</v>
      </c>
      <c r="M7" s="230">
        <f t="shared" si="0"/>
        <v>-76904.710000000021</v>
      </c>
      <c r="N7" s="245">
        <f t="shared" si="1"/>
        <v>-0.2136241944444445</v>
      </c>
      <c r="O7" s="283" t="b">
        <f t="shared" si="8"/>
        <v>1</v>
      </c>
      <c r="P7" s="283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8">
        <v>1867.61</v>
      </c>
      <c r="D8" s="227">
        <f t="shared" si="4"/>
        <v>-1.3522007595565277E-2</v>
      </c>
      <c r="E8" s="269">
        <f t="shared" si="5"/>
        <v>-0.11169403169650509</v>
      </c>
      <c r="F8" s="293">
        <v>4506.49</v>
      </c>
      <c r="G8" s="227">
        <f t="shared" si="2"/>
        <v>-4.3656448494891397E-3</v>
      </c>
      <c r="H8" s="269">
        <f t="shared" si="6"/>
        <v>-0.11493410845100852</v>
      </c>
      <c r="I8" s="296">
        <v>276943.21000000002</v>
      </c>
      <c r="J8" s="229">
        <v>360000</v>
      </c>
      <c r="K8" s="229">
        <f t="shared" si="3"/>
        <v>-6152.0799999999581</v>
      </c>
      <c r="L8" s="227">
        <f t="shared" si="7"/>
        <v>-1.7089111111110996E-2</v>
      </c>
      <c r="M8" s="230">
        <f t="shared" si="0"/>
        <v>-83056.789999999979</v>
      </c>
      <c r="N8" s="245">
        <f t="shared" si="1"/>
        <v>-0.2307133055555555</v>
      </c>
      <c r="O8" s="283" t="b">
        <f t="shared" si="8"/>
        <v>0</v>
      </c>
      <c r="P8" s="283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8">
        <v>1940.51</v>
      </c>
      <c r="D9" s="227">
        <f t="shared" si="4"/>
        <v>3.9033845395987435E-2</v>
      </c>
      <c r="E9" s="269">
        <f t="shared" si="5"/>
        <v>-7.7020033865413548E-2</v>
      </c>
      <c r="F9" s="293">
        <v>4697.54</v>
      </c>
      <c r="G9" s="227">
        <f t="shared" si="2"/>
        <v>4.239441339046579E-2</v>
      </c>
      <c r="H9" s="269">
        <f t="shared" si="6"/>
        <v>-7.741225916687941E-2</v>
      </c>
      <c r="I9" s="296">
        <v>284832.2</v>
      </c>
      <c r="J9" s="229">
        <v>360000</v>
      </c>
      <c r="K9" s="229">
        <f t="shared" si="3"/>
        <v>7888.9899999999907</v>
      </c>
      <c r="L9" s="227">
        <f t="shared" si="7"/>
        <v>2.1913861111111085E-2</v>
      </c>
      <c r="M9" s="230">
        <f t="shared" si="0"/>
        <v>-75167.799999999988</v>
      </c>
      <c r="N9" s="245">
        <f t="shared" si="1"/>
        <v>-0.2087994444444444</v>
      </c>
      <c r="O9" s="283" t="b">
        <f t="shared" si="8"/>
        <v>0</v>
      </c>
      <c r="P9" s="283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8">
        <v>1987.66</v>
      </c>
      <c r="D10" s="227">
        <f t="shared" si="4"/>
        <v>2.429773616214299E-2</v>
      </c>
      <c r="E10" s="269">
        <f t="shared" si="5"/>
        <v>-5.4593710165331696E-2</v>
      </c>
      <c r="F10" s="293">
        <v>4812.71</v>
      </c>
      <c r="G10" s="227">
        <f t="shared" si="2"/>
        <v>2.4517087667161978E-2</v>
      </c>
      <c r="H10" s="269">
        <f t="shared" si="6"/>
        <v>-5.4793094644224875E-2</v>
      </c>
      <c r="I10" s="296">
        <v>300742.98</v>
      </c>
      <c r="J10" s="229">
        <v>360000</v>
      </c>
      <c r="K10" s="229">
        <f t="shared" si="3"/>
        <v>15910.77999999997</v>
      </c>
      <c r="L10" s="227">
        <f t="shared" si="7"/>
        <v>4.4196611111111027E-2</v>
      </c>
      <c r="M10" s="230">
        <f t="shared" si="0"/>
        <v>-59257.020000000019</v>
      </c>
      <c r="N10" s="245">
        <f t="shared" si="1"/>
        <v>-0.16460283333333339</v>
      </c>
      <c r="O10" s="283" t="b">
        <f t="shared" si="8"/>
        <v>1</v>
      </c>
      <c r="P10" s="283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8">
        <v>1988.87</v>
      </c>
      <c r="D11" s="227">
        <f t="shared" si="4"/>
        <v>6.0875602467213154E-4</v>
      </c>
      <c r="E11" s="269">
        <f t="shared" si="5"/>
        <v>-5.401818839063191E-2</v>
      </c>
      <c r="F11" s="293">
        <v>4828.32</v>
      </c>
      <c r="G11" s="227">
        <f t="shared" si="2"/>
        <v>3.2434948293164709E-3</v>
      </c>
      <c r="H11" s="269">
        <f t="shared" si="6"/>
        <v>-5.1727320934069197E-2</v>
      </c>
      <c r="I11" s="296">
        <v>307941.06</v>
      </c>
      <c r="J11" s="229">
        <v>360000</v>
      </c>
      <c r="K11" s="229">
        <f t="shared" si="3"/>
        <v>7198.0800000000163</v>
      </c>
      <c r="L11" s="227">
        <f t="shared" si="7"/>
        <v>1.9994666666666713E-2</v>
      </c>
      <c r="M11" s="230">
        <f t="shared" si="0"/>
        <v>-52058.94</v>
      </c>
      <c r="N11" s="245">
        <f t="shared" si="1"/>
        <v>-0.14460816666666668</v>
      </c>
      <c r="O11" s="283" t="b">
        <f t="shared" si="8"/>
        <v>1</v>
      </c>
      <c r="P11" s="283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6">
        <v>1972.18</v>
      </c>
      <c r="D12" s="227">
        <f t="shared" si="4"/>
        <v>-8.391699809439445E-3</v>
      </c>
      <c r="E12" s="267">
        <f t="shared" si="5"/>
        <v>-6.1956583778847427E-2</v>
      </c>
      <c r="F12" s="292">
        <v>4776.51</v>
      </c>
      <c r="G12" s="227">
        <f t="shared" si="2"/>
        <v>-1.0730440401630277E-2</v>
      </c>
      <c r="H12" s="267">
        <f t="shared" si="6"/>
        <v>-6.1902704401280442E-2</v>
      </c>
      <c r="I12" s="295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4">
        <f t="shared" si="1"/>
        <v>-0.13555358333333328</v>
      </c>
      <c r="O12" s="283" t="b">
        <f t="shared" si="8"/>
        <v>1</v>
      </c>
      <c r="P12" s="283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6">
        <v>1913.85</v>
      </c>
      <c r="D13" s="227">
        <f t="shared" si="4"/>
        <v>-2.9576407832956501E-2</v>
      </c>
      <c r="E13" s="267">
        <f t="shared" si="5"/>
        <v>-8.9700538422023995E-2</v>
      </c>
      <c r="F13" s="292">
        <v>4636.1000000000004</v>
      </c>
      <c r="G13" s="227">
        <f t="shared" si="2"/>
        <v>-2.9395939713305289E-2</v>
      </c>
      <c r="H13" s="267">
        <f t="shared" si="6"/>
        <v>-8.9478955947915134E-2</v>
      </c>
      <c r="I13" s="295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4">
        <f t="shared" si="1"/>
        <v>-0.15769646575342472</v>
      </c>
      <c r="O13" s="283" t="b">
        <f t="shared" si="8"/>
        <v>1</v>
      </c>
      <c r="P13" s="283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6">
        <v>1948.86</v>
      </c>
      <c r="D14" s="227">
        <f t="shared" si="4"/>
        <v>1.829296966846931E-2</v>
      </c>
      <c r="E14" s="267">
        <f t="shared" si="5"/>
        <v>-7.3048457982154147E-2</v>
      </c>
      <c r="F14" s="292">
        <v>4749.9799999999996</v>
      </c>
      <c r="G14" s="227">
        <f t="shared" si="2"/>
        <v>2.4563749703414333E-2</v>
      </c>
      <c r="H14" s="267">
        <f t="shared" si="6"/>
        <v>-6.7113144922128221E-2</v>
      </c>
      <c r="I14" s="295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4">
        <f t="shared" si="1"/>
        <v>-0.14202121052631578</v>
      </c>
      <c r="O14" s="283" t="b">
        <f t="shared" si="8"/>
        <v>0</v>
      </c>
      <c r="P14" s="283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6">
        <v>1951.13</v>
      </c>
      <c r="D15" s="227">
        <f t="shared" si="4"/>
        <v>1.1647835144649741E-3</v>
      </c>
      <c r="E15" s="267">
        <f t="shared" si="5"/>
        <v>-7.1968760107303867E-2</v>
      </c>
      <c r="F15" s="292">
        <v>4733.5</v>
      </c>
      <c r="G15" s="227">
        <f t="shared" si="2"/>
        <v>-3.469488292582193E-3</v>
      </c>
      <c r="H15" s="267">
        <f t="shared" si="6"/>
        <v>-7.0349784944124721E-2</v>
      </c>
      <c r="I15" s="295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4">
        <f t="shared" si="1"/>
        <v>-0.13626489473684203</v>
      </c>
      <c r="O15" s="283" t="b">
        <f t="shared" si="8"/>
        <v>1</v>
      </c>
      <c r="P15" s="283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6">
        <v>1921.22</v>
      </c>
      <c r="D16" s="227">
        <f t="shared" si="4"/>
        <v>-1.5329578244402004E-2</v>
      </c>
      <c r="E16" s="267">
        <f t="shared" si="5"/>
        <v>-8.6195087612488355E-2</v>
      </c>
      <c r="F16" s="292">
        <v>4683.92</v>
      </c>
      <c r="G16" s="227">
        <f t="shared" si="2"/>
        <v>-1.0474279074680454E-2</v>
      </c>
      <c r="H16" s="267">
        <f t="shared" si="6"/>
        <v>-8.0087200738456654E-2</v>
      </c>
      <c r="I16" s="295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4">
        <f t="shared" si="1"/>
        <v>-0.1449226315789473</v>
      </c>
      <c r="O16" s="283" t="b">
        <f t="shared" si="8"/>
        <v>1</v>
      </c>
      <c r="P16" s="283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8">
        <v>1969.41</v>
      </c>
      <c r="D17" s="227">
        <f t="shared" si="4"/>
        <v>2.5083020164270647E-2</v>
      </c>
      <c r="E17" s="269">
        <f t="shared" si="5"/>
        <v>-6.3274100568862832E-2</v>
      </c>
      <c r="F17" s="293">
        <v>4811.93</v>
      </c>
      <c r="G17" s="227">
        <f t="shared" si="2"/>
        <v>2.7329672581939961E-2</v>
      </c>
      <c r="H17" s="269">
        <f t="shared" si="6"/>
        <v>-5.4946285130702821E-2</v>
      </c>
      <c r="I17" s="296">
        <v>331613.90000000002</v>
      </c>
      <c r="J17" s="229">
        <v>380000</v>
      </c>
      <c r="K17" s="229">
        <f t="shared" si="3"/>
        <v>6684.5</v>
      </c>
      <c r="L17" s="227">
        <f t="shared" si="7"/>
        <v>1.7590789473684209E-2</v>
      </c>
      <c r="M17" s="230">
        <f t="shared" si="0"/>
        <v>-48386.099999999977</v>
      </c>
      <c r="N17" s="245">
        <f t="shared" si="1"/>
        <v>-0.1273318421052631</v>
      </c>
      <c r="O17" s="283" t="b">
        <f t="shared" si="8"/>
        <v>0</v>
      </c>
      <c r="P17" s="283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8">
        <v>1942.04</v>
      </c>
      <c r="D18" s="227">
        <f t="shared" si="4"/>
        <v>-1.3897563229596741E-2</v>
      </c>
      <c r="E18" s="269">
        <f t="shared" si="5"/>
        <v>-7.629230798500794E-2</v>
      </c>
      <c r="F18" s="293">
        <v>4756.53</v>
      </c>
      <c r="G18" s="227">
        <f t="shared" si="2"/>
        <v>-1.1513051935502084E-2</v>
      </c>
      <c r="H18" s="269">
        <f t="shared" si="6"/>
        <v>-6.5826737631832208E-2</v>
      </c>
      <c r="I18" s="296">
        <v>321792.48</v>
      </c>
      <c r="J18" s="229">
        <v>380000</v>
      </c>
      <c r="K18" s="229">
        <f t="shared" si="3"/>
        <v>-9821.4200000000419</v>
      </c>
      <c r="L18" s="227">
        <f t="shared" si="7"/>
        <v>-2.5845842105263268E-2</v>
      </c>
      <c r="M18" s="230">
        <f t="shared" si="0"/>
        <v>-58207.520000000019</v>
      </c>
      <c r="N18" s="245">
        <f t="shared" si="1"/>
        <v>-0.15317768421052635</v>
      </c>
      <c r="O18" s="283" t="b">
        <f t="shared" si="8"/>
        <v>0</v>
      </c>
      <c r="P18" s="283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8">
        <v>1952.29</v>
      </c>
      <c r="D19" s="227">
        <f t="shared" si="4"/>
        <v>5.2779551399559227E-3</v>
      </c>
      <c r="E19" s="269">
        <f t="shared" si="5"/>
        <v>-7.1417020224120581E-2</v>
      </c>
      <c r="F19" s="293">
        <v>4796.25</v>
      </c>
      <c r="G19" s="227">
        <f t="shared" si="2"/>
        <v>8.3506253508335397E-3</v>
      </c>
      <c r="H19" s="269">
        <f t="shared" si="6"/>
        <v>-5.8025806705029721E-2</v>
      </c>
      <c r="I19" s="296">
        <v>323389.99</v>
      </c>
      <c r="J19" s="229">
        <v>380000</v>
      </c>
      <c r="K19" s="229">
        <f t="shared" si="3"/>
        <v>1597.5100000000093</v>
      </c>
      <c r="L19" s="227">
        <f t="shared" si="7"/>
        <v>4.2039736842105508E-3</v>
      </c>
      <c r="M19" s="230">
        <f t="shared" si="0"/>
        <v>-56610.010000000009</v>
      </c>
      <c r="N19" s="245">
        <f t="shared" si="1"/>
        <v>-0.14897371052631581</v>
      </c>
      <c r="O19" s="283" t="b">
        <f t="shared" si="8"/>
        <v>0</v>
      </c>
      <c r="P19" s="283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8">
        <v>1961.05</v>
      </c>
      <c r="D20" s="227">
        <f t="shared" si="4"/>
        <v>4.4870382986134183E-3</v>
      </c>
      <c r="E20" s="269">
        <f t="shared" si="5"/>
        <v>-6.7250432830425644E-2</v>
      </c>
      <c r="F20" s="293">
        <v>4822.34</v>
      </c>
      <c r="G20" s="227">
        <f t="shared" si="2"/>
        <v>5.4396664060464206E-3</v>
      </c>
      <c r="H20" s="269">
        <f t="shared" si="6"/>
        <v>-5.2901781330400396E-2</v>
      </c>
      <c r="I20" s="296">
        <v>323039.64</v>
      </c>
      <c r="J20" s="229">
        <v>380000</v>
      </c>
      <c r="K20" s="229">
        <f t="shared" si="3"/>
        <v>-350.34999999997672</v>
      </c>
      <c r="L20" s="227">
        <f t="shared" si="7"/>
        <v>-9.2197368421046506E-4</v>
      </c>
      <c r="M20" s="230">
        <f t="shared" si="0"/>
        <v>-56960.359999999986</v>
      </c>
      <c r="N20" s="245">
        <f t="shared" si="1"/>
        <v>-0.14989568421052629</v>
      </c>
      <c r="O20" s="283" t="b">
        <f t="shared" si="8"/>
        <v>0</v>
      </c>
      <c r="P20" s="283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6">
        <v>1953.03</v>
      </c>
      <c r="D21" s="227">
        <f t="shared" si="4"/>
        <v>-4.0896458529869114E-3</v>
      </c>
      <c r="E21" s="267">
        <f t="shared" si="5"/>
        <v>-7.1065048229676034E-2</v>
      </c>
      <c r="F21" s="292">
        <v>4805.76</v>
      </c>
      <c r="G21" s="227">
        <f t="shared" si="2"/>
        <v>-3.4381648743141147E-3</v>
      </c>
      <c r="H21" s="267">
        <f t="shared" si="6"/>
        <v>-5.6158061158355678E-2</v>
      </c>
      <c r="I21" s="295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4">
        <f t="shared" si="1"/>
        <v>-0.14206381578947369</v>
      </c>
      <c r="O21" s="283" t="b">
        <f t="shared" si="8"/>
        <v>1</v>
      </c>
      <c r="P21" s="283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1"/>
      <c r="B22" s="223">
        <v>42262</v>
      </c>
      <c r="C22" s="266">
        <v>1978.09</v>
      </c>
      <c r="D22" s="227">
        <f t="shared" si="4"/>
        <v>1.2831344116577803E-2</v>
      </c>
      <c r="E22" s="267">
        <f t="shared" si="5"/>
        <v>-5.9145564201594399E-2</v>
      </c>
      <c r="F22" s="292">
        <v>4860.5200000000004</v>
      </c>
      <c r="G22" s="227">
        <f t="shared" si="2"/>
        <v>1.1394659741643406E-2</v>
      </c>
      <c r="H22" s="267">
        <f t="shared" si="6"/>
        <v>-4.540330341536214E-2</v>
      </c>
      <c r="I22" s="295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4">
        <f t="shared" si="1"/>
        <v>-0.13545068421052633</v>
      </c>
      <c r="O22" s="283" t="b">
        <f t="shared" si="8"/>
        <v>0</v>
      </c>
      <c r="P22" s="283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1"/>
      <c r="B23" s="223">
        <v>42263</v>
      </c>
      <c r="C23" s="266">
        <v>1995.31</v>
      </c>
      <c r="D23" s="227">
        <f t="shared" si="4"/>
        <v>8.7053672987579076E-3</v>
      </c>
      <c r="E23" s="267">
        <f t="shared" si="5"/>
        <v>-5.0955080763303642E-2</v>
      </c>
      <c r="F23" s="292">
        <v>4889.24</v>
      </c>
      <c r="G23" s="227">
        <f t="shared" si="2"/>
        <v>5.908832799782604E-3</v>
      </c>
      <c r="H23" s="267">
        <f t="shared" si="6"/>
        <v>-3.9762751144018706E-2</v>
      </c>
      <c r="I23" s="295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4">
        <f t="shared" si="1"/>
        <v>-0.1231449210526316</v>
      </c>
      <c r="O23" s="283" t="b">
        <f t="shared" si="8"/>
        <v>1</v>
      </c>
      <c r="P23" s="283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1"/>
      <c r="B24" s="223">
        <v>42264</v>
      </c>
      <c r="C24" s="266">
        <v>1990.2</v>
      </c>
      <c r="D24" s="227">
        <f t="shared" si="4"/>
        <v>-2.5610055580335385E-3</v>
      </c>
      <c r="E24" s="267">
        <f t="shared" si="5"/>
        <v>-5.3385590076292309E-2</v>
      </c>
      <c r="F24" s="292">
        <v>4893.95</v>
      </c>
      <c r="G24" s="227">
        <f t="shared" si="2"/>
        <v>9.6333990558860607E-4</v>
      </c>
      <c r="H24" s="267">
        <f t="shared" si="6"/>
        <v>-3.8837716283363119E-2</v>
      </c>
      <c r="I24" s="295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4">
        <f t="shared" si="1"/>
        <v>-0.12128147368421058</v>
      </c>
      <c r="O24" s="283" t="b">
        <f t="shared" si="8"/>
        <v>1</v>
      </c>
      <c r="P24" s="283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1"/>
      <c r="B25" s="223">
        <v>42265</v>
      </c>
      <c r="C25" s="266">
        <v>1958.08</v>
      </c>
      <c r="D25" s="227">
        <f t="shared" si="4"/>
        <v>-1.6139081499346859E-2</v>
      </c>
      <c r="E25" s="267">
        <f t="shared" si="5"/>
        <v>-6.866307718650716E-2</v>
      </c>
      <c r="F25" s="292">
        <v>4827.2299999999996</v>
      </c>
      <c r="G25" s="227">
        <f t="shared" si="2"/>
        <v>-1.3633159308942726E-2</v>
      </c>
      <c r="H25" s="267">
        <f t="shared" si="6"/>
        <v>-5.1941394819019243E-2</v>
      </c>
      <c r="I25" s="295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4">
        <f t="shared" si="1"/>
        <v>-0.14200128205128204</v>
      </c>
      <c r="O25" s="283" t="b">
        <f t="shared" si="8"/>
        <v>0</v>
      </c>
      <c r="P25" s="283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1"/>
      <c r="B26" s="228">
        <v>42268</v>
      </c>
      <c r="C26" s="268">
        <v>1966.97</v>
      </c>
      <c r="D26" s="227">
        <f t="shared" si="4"/>
        <v>4.5401617911423947E-3</v>
      </c>
      <c r="E26" s="269">
        <f t="shared" si="5"/>
        <v>-6.4434656874869212E-2</v>
      </c>
      <c r="F26" s="293">
        <v>4828.95</v>
      </c>
      <c r="G26" s="227">
        <f t="shared" si="2"/>
        <v>3.5631200502156618E-4</v>
      </c>
      <c r="H26" s="269">
        <f t="shared" si="6"/>
        <v>-5.1603590156529253E-2</v>
      </c>
      <c r="I26" s="296">
        <v>336797.05</v>
      </c>
      <c r="J26" s="229">
        <v>390000</v>
      </c>
      <c r="K26" s="229">
        <f t="shared" si="3"/>
        <v>2177.5499999999884</v>
      </c>
      <c r="L26" s="227">
        <f t="shared" si="7"/>
        <v>5.5834615384615085E-3</v>
      </c>
      <c r="M26" s="230">
        <f t="shared" si="0"/>
        <v>-53202.950000000012</v>
      </c>
      <c r="N26" s="245">
        <f t="shared" si="1"/>
        <v>-0.13641782051282053</v>
      </c>
      <c r="O26" s="283" t="b">
        <f t="shared" si="8"/>
        <v>1</v>
      </c>
      <c r="P26" s="283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1"/>
      <c r="B27" s="228">
        <v>42269</v>
      </c>
      <c r="C27" s="268">
        <v>1942.74</v>
      </c>
      <c r="D27" s="227">
        <f t="shared" si="4"/>
        <v>-1.2318439020422282E-2</v>
      </c>
      <c r="E27" s="269">
        <f t="shared" si="5"/>
        <v>-7.5959361503776579E-2</v>
      </c>
      <c r="F27" s="293">
        <v>4756.72</v>
      </c>
      <c r="G27" s="227">
        <f t="shared" si="2"/>
        <v>-1.4957703020325239E-2</v>
      </c>
      <c r="H27" s="269">
        <f t="shared" si="6"/>
        <v>-6.578942200051055E-2</v>
      </c>
      <c r="I27" s="296">
        <v>328628.18</v>
      </c>
      <c r="J27" s="229">
        <v>390000</v>
      </c>
      <c r="K27" s="229">
        <f t="shared" si="3"/>
        <v>-8168.8699999999953</v>
      </c>
      <c r="L27" s="227">
        <f t="shared" si="7"/>
        <v>-2.0945820512820502E-2</v>
      </c>
      <c r="M27" s="230">
        <f t="shared" si="0"/>
        <v>-61371.820000000007</v>
      </c>
      <c r="N27" s="245">
        <f t="shared" si="1"/>
        <v>-0.15736364102564104</v>
      </c>
      <c r="O27" s="283" t="b">
        <f t="shared" si="8"/>
        <v>0</v>
      </c>
      <c r="P27" s="283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1"/>
      <c r="B28" s="228">
        <v>42270</v>
      </c>
      <c r="C28" s="268">
        <v>1938.76</v>
      </c>
      <c r="D28" s="227">
        <f t="shared" si="4"/>
        <v>-2.0486529334857047E-3</v>
      </c>
      <c r="E28" s="269">
        <f t="shared" si="5"/>
        <v>-7.7852400068491881E-2</v>
      </c>
      <c r="F28" s="293">
        <v>4752.74</v>
      </c>
      <c r="G28" s="227">
        <f t="shared" si="2"/>
        <v>-8.3671101094882037E-4</v>
      </c>
      <c r="H28" s="269">
        <f t="shared" si="6"/>
        <v>-6.6571086277667585E-2</v>
      </c>
      <c r="I28" s="296">
        <v>321819.21000000002</v>
      </c>
      <c r="J28" s="229">
        <v>390000</v>
      </c>
      <c r="K28" s="229">
        <f t="shared" si="3"/>
        <v>-6808.9699999999721</v>
      </c>
      <c r="L28" s="227">
        <f t="shared" ref="L28" si="9">K28/J27</f>
        <v>-1.7458897435897364E-2</v>
      </c>
      <c r="M28" s="230">
        <f t="shared" si="0"/>
        <v>-68180.789999999979</v>
      </c>
      <c r="N28" s="245">
        <f t="shared" si="1"/>
        <v>-0.17482253846153842</v>
      </c>
      <c r="O28" s="283" t="b">
        <f t="shared" si="8"/>
        <v>0</v>
      </c>
      <c r="P28" s="283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1"/>
      <c r="B29" s="228">
        <v>42271</v>
      </c>
      <c r="C29" s="268">
        <v>1932.24</v>
      </c>
      <c r="D29" s="227">
        <f t="shared" si="4"/>
        <v>-3.3629742722152212E-3</v>
      </c>
      <c r="E29" s="269">
        <f t="shared" si="5"/>
        <v>-8.0953558722246549E-2</v>
      </c>
      <c r="F29" s="293">
        <v>4734.4799999999996</v>
      </c>
      <c r="G29" s="227">
        <f t="shared" si="2"/>
        <v>-3.8419943022341258E-3</v>
      </c>
      <c r="H29" s="269">
        <f t="shared" si="6"/>
        <v>-7.0157314845729374E-2</v>
      </c>
      <c r="I29" s="297">
        <v>323446.15999999997</v>
      </c>
      <c r="J29" s="229">
        <v>390000</v>
      </c>
      <c r="K29" s="229">
        <f t="shared" ref="K29" si="10">I29-I28-J29+J28</f>
        <v>1626.9499999999534</v>
      </c>
      <c r="L29" s="227">
        <f t="shared" ref="L29" si="11">K29/J28</f>
        <v>4.1716666666665476E-3</v>
      </c>
      <c r="M29" s="230">
        <f t="shared" si="0"/>
        <v>-66553.840000000026</v>
      </c>
      <c r="N29" s="245">
        <f t="shared" si="1"/>
        <v>-0.17065087179487187</v>
      </c>
      <c r="O29" s="283" t="b">
        <f t="shared" si="8"/>
        <v>1</v>
      </c>
      <c r="P29" s="283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1"/>
      <c r="B30" s="228">
        <v>42272</v>
      </c>
      <c r="C30" s="268">
        <v>1931.34</v>
      </c>
      <c r="D30" s="227">
        <f t="shared" si="4"/>
        <v>-4.6578064836670961E-4</v>
      </c>
      <c r="E30" s="269">
        <f t="shared" si="5"/>
        <v>-8.1381632769544021E-2</v>
      </c>
      <c r="F30" s="293">
        <v>4686.5</v>
      </c>
      <c r="G30" s="227">
        <f t="shared" si="2"/>
        <v>-1.0134164681232061E-2</v>
      </c>
      <c r="H30" s="269">
        <f t="shared" si="6"/>
        <v>-7.9580493744721773E-2</v>
      </c>
      <c r="I30" s="296">
        <v>320711.92</v>
      </c>
      <c r="J30" s="229">
        <v>390000</v>
      </c>
      <c r="K30" s="229">
        <f t="shared" ref="K30" si="12">I30-I29-J30+J29</f>
        <v>-2734.2399999999907</v>
      </c>
      <c r="L30" s="227">
        <f t="shared" ref="L30" si="13">K30/J29</f>
        <v>-7.010871794871771E-3</v>
      </c>
      <c r="M30" s="230">
        <f t="shared" ref="M30:M32" si="14">I30-J30</f>
        <v>-69288.080000000016</v>
      </c>
      <c r="N30" s="245">
        <f t="shared" ref="N30:N32" si="15">M30/J30</f>
        <v>-0.17766174358974363</v>
      </c>
      <c r="O30" s="283" t="b">
        <f t="shared" si="8"/>
        <v>0</v>
      </c>
      <c r="P30" s="283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1"/>
      <c r="B31" s="223">
        <v>42275</v>
      </c>
      <c r="C31" s="266">
        <v>1881.77</v>
      </c>
      <c r="D31" s="227">
        <f t="shared" si="4"/>
        <v>-2.5666117824929811E-2</v>
      </c>
      <c r="E31" s="267">
        <f t="shared" si="5"/>
        <v>-0.10495900001902554</v>
      </c>
      <c r="F31" s="292">
        <v>4543.97</v>
      </c>
      <c r="G31" s="227">
        <f t="shared" si="2"/>
        <v>-3.041288808279094E-2</v>
      </c>
      <c r="H31" s="267">
        <f t="shared" si="6"/>
        <v>-0.10757310917768124</v>
      </c>
      <c r="I31" s="295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4">
        <f t="shared" si="15"/>
        <v>-0.20803097435897441</v>
      </c>
      <c r="O31" s="283" t="b">
        <f t="shared" si="8"/>
        <v>0</v>
      </c>
      <c r="P31" s="283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1"/>
      <c r="B32" s="223">
        <v>42276</v>
      </c>
      <c r="C32" s="266">
        <v>1884.09</v>
      </c>
      <c r="D32" s="227">
        <f t="shared" si="4"/>
        <v>1.2328818080849075E-3</v>
      </c>
      <c r="E32" s="267">
        <f t="shared" si="5"/>
        <v>-0.10385552025265887</v>
      </c>
      <c r="F32" s="292">
        <v>4517.32</v>
      </c>
      <c r="G32" s="227">
        <f t="shared" si="2"/>
        <v>-5.8649154813963439E-3</v>
      </c>
      <c r="H32" s="267">
        <f t="shared" si="6"/>
        <v>-0.11280711746567947</v>
      </c>
      <c r="I32" s="295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4">
        <f t="shared" si="15"/>
        <v>-0.19991538461538461</v>
      </c>
      <c r="O32" s="283" t="b">
        <f t="shared" si="8"/>
        <v>1</v>
      </c>
      <c r="P32" s="283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1"/>
      <c r="B33" s="223">
        <v>42277</v>
      </c>
      <c r="C33" s="266">
        <v>1920.03</v>
      </c>
      <c r="D33" s="227">
        <f t="shared" si="4"/>
        <v>1.9075521869974393E-2</v>
      </c>
      <c r="E33" s="267">
        <f t="shared" si="5"/>
        <v>-8.6761096630581652E-2</v>
      </c>
      <c r="F33" s="292">
        <v>4620.16</v>
      </c>
      <c r="G33" s="227">
        <f t="shared" si="2"/>
        <v>2.2765710642593431E-2</v>
      </c>
      <c r="H33" s="267">
        <f t="shared" si="6"/>
        <v>-9.2609541017734748E-2</v>
      </c>
      <c r="I33" s="295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4">
        <f t="shared" ref="N33" si="19">M33/J33</f>
        <v>-0.17781158974358979</v>
      </c>
      <c r="O33" s="283" t="b">
        <f t="shared" si="8"/>
        <v>1</v>
      </c>
      <c r="P33" s="283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6">
        <v>1923.82</v>
      </c>
      <c r="D34" s="227">
        <f t="shared" si="4"/>
        <v>1.9739274907162718E-3</v>
      </c>
      <c r="E34" s="267">
        <f t="shared" si="5"/>
        <v>-8.4958429253629175E-2</v>
      </c>
      <c r="F34" s="292">
        <v>4627.08</v>
      </c>
      <c r="G34" s="227">
        <f t="shared" si="2"/>
        <v>1.497783626541088E-3</v>
      </c>
      <c r="H34" s="267">
        <f t="shared" si="6"/>
        <v>-9.1250466445391504E-2</v>
      </c>
      <c r="I34" s="295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4">
        <f t="shared" ref="N34" si="23">M34/J34</f>
        <v>-0.17445241025641026</v>
      </c>
      <c r="O34" s="283" t="b">
        <f t="shared" si="8"/>
        <v>1</v>
      </c>
      <c r="P34" s="283"/>
    </row>
    <row r="35" spans="1:23" ht="20.100000000000001" customHeight="1" x14ac:dyDescent="0.25">
      <c r="B35" s="223">
        <v>42279</v>
      </c>
      <c r="C35" s="266">
        <v>1951.36</v>
      </c>
      <c r="D35" s="227">
        <f t="shared" si="4"/>
        <v>1.4315268580220584E-2</v>
      </c>
      <c r="E35" s="267">
        <f t="shared" si="5"/>
        <v>-7.1859363406327953E-2</v>
      </c>
      <c r="F35" s="292">
        <v>4707.78</v>
      </c>
      <c r="G35" s="227">
        <f t="shared" si="2"/>
        <v>1.7440805000129633E-2</v>
      </c>
      <c r="H35" s="267">
        <f t="shared" si="6"/>
        <v>-7.5401143036706808E-2</v>
      </c>
      <c r="I35" s="295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4">
        <f t="shared" ref="N35" si="27">M35/J35</f>
        <v>-0.13762305128205127</v>
      </c>
      <c r="O35" s="283" t="b">
        <f t="shared" si="8"/>
        <v>1</v>
      </c>
      <c r="P35" s="283"/>
    </row>
    <row r="36" spans="1:23" ht="20.100000000000001" customHeight="1" x14ac:dyDescent="0.25">
      <c r="B36" s="228">
        <v>42282</v>
      </c>
      <c r="C36" s="268">
        <v>1987.05</v>
      </c>
      <c r="D36" s="227">
        <f t="shared" si="4"/>
        <v>1.8289808133814395E-2</v>
      </c>
      <c r="E36" s="269">
        <f t="shared" si="5"/>
        <v>-5.4883849241833343E-2</v>
      </c>
      <c r="F36" s="293">
        <v>4781.26</v>
      </c>
      <c r="G36" s="227">
        <f t="shared" si="2"/>
        <v>1.5608205990934257E-2</v>
      </c>
      <c r="H36" s="269">
        <f t="shared" si="6"/>
        <v>-6.0969813618241372E-2</v>
      </c>
      <c r="I36" s="296">
        <v>348049.53</v>
      </c>
      <c r="J36" s="229">
        <v>390000</v>
      </c>
      <c r="K36" s="229">
        <f t="shared" ref="K36" si="28">I36-I35-J36+J35</f>
        <v>11722.520000000019</v>
      </c>
      <c r="L36" s="227">
        <f t="shared" ref="L36" si="29">K36/J35</f>
        <v>3.0057743589743637E-2</v>
      </c>
      <c r="M36" s="230">
        <f t="shared" ref="M36" si="30">I36-J36</f>
        <v>-41950.469999999972</v>
      </c>
      <c r="N36" s="245">
        <f t="shared" ref="N36" si="31">M36/J36</f>
        <v>-0.10756530769230763</v>
      </c>
      <c r="O36" s="283" t="b">
        <f t="shared" si="8"/>
        <v>1</v>
      </c>
      <c r="P36" s="283"/>
    </row>
    <row r="37" spans="1:23" ht="20.100000000000001" customHeight="1" x14ac:dyDescent="0.25">
      <c r="B37" s="228">
        <v>42283</v>
      </c>
      <c r="C37" s="268">
        <v>1979.92</v>
      </c>
      <c r="D37" s="227">
        <f t="shared" si="4"/>
        <v>-3.5882338139452364E-3</v>
      </c>
      <c r="E37" s="269">
        <f t="shared" si="5"/>
        <v>-5.8275146972089562E-2</v>
      </c>
      <c r="F37" s="293">
        <v>4748.3599999999997</v>
      </c>
      <c r="G37" s="227">
        <f t="shared" si="2"/>
        <v>-6.8810313599345242E-3</v>
      </c>
      <c r="H37" s="269">
        <f t="shared" si="6"/>
        <v>-6.7431309778659423E-2</v>
      </c>
      <c r="I37" s="296">
        <v>349442.62</v>
      </c>
      <c r="J37" s="229">
        <v>390000</v>
      </c>
      <c r="K37" s="229">
        <f t="shared" ref="K37" si="32">I37-I36-J37+J36</f>
        <v>1393.0899999999674</v>
      </c>
      <c r="L37" s="227">
        <f t="shared" ref="L37" si="33">K37/J36</f>
        <v>3.5720256410255577E-3</v>
      </c>
      <c r="M37" s="230">
        <f t="shared" ref="M37" si="34">I37-J37</f>
        <v>-40557.380000000005</v>
      </c>
      <c r="N37" s="245">
        <f t="shared" ref="N37" si="35">M37/J37</f>
        <v>-0.10399328205128207</v>
      </c>
      <c r="O37" s="283" t="b">
        <f t="shared" si="8"/>
        <v>1</v>
      </c>
      <c r="P37" s="283"/>
    </row>
    <row r="38" spans="1:23" ht="20.100000000000001" customHeight="1" x14ac:dyDescent="0.25">
      <c r="B38" s="228">
        <v>42284</v>
      </c>
      <c r="C38" s="268">
        <v>1995.83</v>
      </c>
      <c r="D38" s="227">
        <f t="shared" si="4"/>
        <v>8.0356782092205013E-3</v>
      </c>
      <c r="E38" s="269">
        <f t="shared" si="5"/>
        <v>-5.0707749091531806E-2</v>
      </c>
      <c r="F38" s="293">
        <v>4791.1499999999996</v>
      </c>
      <c r="G38" s="227">
        <f t="shared" si="2"/>
        <v>9.0115324027664218E-3</v>
      </c>
      <c r="H38" s="269">
        <f t="shared" si="6"/>
        <v>-5.9027436808924368E-2</v>
      </c>
      <c r="I38" s="296">
        <v>351672.29</v>
      </c>
      <c r="J38" s="229">
        <v>390000</v>
      </c>
      <c r="K38" s="229">
        <f t="shared" ref="K38" si="36">I38-I37-J38+J37</f>
        <v>2229.6699999999837</v>
      </c>
      <c r="L38" s="227">
        <f t="shared" ref="L38" si="37">K38/J37</f>
        <v>5.7171025641025225E-3</v>
      </c>
      <c r="M38" s="230">
        <f t="shared" ref="M38" si="38">I38-J38</f>
        <v>-38327.710000000021</v>
      </c>
      <c r="N38" s="245">
        <f t="shared" ref="N38" si="39">M38/J38</f>
        <v>-9.8276179487179538E-2</v>
      </c>
      <c r="O38" s="283" t="b">
        <f t="shared" si="8"/>
        <v>0</v>
      </c>
      <c r="P38" s="283"/>
    </row>
    <row r="39" spans="1:23" ht="20.100000000000001" customHeight="1" x14ac:dyDescent="0.25">
      <c r="B39" s="228">
        <v>42285</v>
      </c>
      <c r="C39" s="268">
        <v>2013.43</v>
      </c>
      <c r="D39" s="227">
        <f t="shared" si="4"/>
        <v>8.8183863355096054E-3</v>
      </c>
      <c r="E39" s="269">
        <f t="shared" si="5"/>
        <v>-4.2336523277715414E-2</v>
      </c>
      <c r="F39" s="293">
        <v>4810.79</v>
      </c>
      <c r="G39" s="227">
        <f t="shared" si="2"/>
        <v>4.0992246120451934E-3</v>
      </c>
      <c r="H39" s="269">
        <f t="shared" si="6"/>
        <v>-5.5170178918632254E-2</v>
      </c>
      <c r="I39" s="296">
        <v>354527.57</v>
      </c>
      <c r="J39" s="229">
        <v>390000</v>
      </c>
      <c r="K39" s="229">
        <f t="shared" ref="K39" si="40">I39-I38-J39+J38</f>
        <v>2855.2800000000279</v>
      </c>
      <c r="L39" s="227">
        <f t="shared" ref="L39" si="41">K39/J38</f>
        <v>7.3212307692308411E-3</v>
      </c>
      <c r="M39" s="230">
        <f t="shared" ref="M39:M40" si="42">I39-J39</f>
        <v>-35472.429999999993</v>
      </c>
      <c r="N39" s="245">
        <f t="shared" ref="N39:N40" si="43">M39/J39</f>
        <v>-9.0954948717948694E-2</v>
      </c>
      <c r="O39" s="283" t="b">
        <f t="shared" si="8"/>
        <v>0</v>
      </c>
      <c r="P39" s="283"/>
    </row>
    <row r="40" spans="1:23" ht="20.100000000000001" customHeight="1" x14ac:dyDescent="0.25">
      <c r="B40" s="228">
        <v>42286</v>
      </c>
      <c r="C40" s="268">
        <v>2014.89</v>
      </c>
      <c r="D40" s="227">
        <f t="shared" si="4"/>
        <v>7.2513074703368691E-4</v>
      </c>
      <c r="E40" s="269">
        <f t="shared" si="5"/>
        <v>-4.1642092045432906E-2</v>
      </c>
      <c r="F40" s="293">
        <v>4830.47</v>
      </c>
      <c r="G40" s="227">
        <f t="shared" si="2"/>
        <v>4.0908042130295211E-3</v>
      </c>
      <c r="H40" s="269">
        <f t="shared" si="6"/>
        <v>-5.1305065105956671E-2</v>
      </c>
      <c r="I40" s="296">
        <v>351691.92</v>
      </c>
      <c r="J40" s="229">
        <v>390000</v>
      </c>
      <c r="K40" s="229">
        <f t="shared" ref="K40" si="44">I40-I39-J40+J39</f>
        <v>-2835.6500000000233</v>
      </c>
      <c r="L40" s="227">
        <f t="shared" ref="L40" si="45">K40/J39</f>
        <v>-7.2708974358974953E-3</v>
      </c>
      <c r="M40" s="232">
        <f t="shared" si="42"/>
        <v>-38308.080000000016</v>
      </c>
      <c r="N40" s="245">
        <f t="shared" si="43"/>
        <v>-9.8225846153846191E-2</v>
      </c>
      <c r="O40" s="283" t="b">
        <f t="shared" si="8"/>
        <v>0</v>
      </c>
      <c r="P40" s="283"/>
    </row>
    <row r="41" spans="1:23" ht="20.100000000000001" customHeight="1" x14ac:dyDescent="0.25">
      <c r="B41" s="223">
        <v>42289</v>
      </c>
      <c r="C41" s="264">
        <v>2017.46</v>
      </c>
      <c r="D41" s="227">
        <f t="shared" si="4"/>
        <v>1.2755038736605652E-3</v>
      </c>
      <c r="E41" s="265">
        <f t="shared" si="5"/>
        <v>-4.0419702821483619E-2</v>
      </c>
      <c r="F41" s="291">
        <v>4838.6400000000003</v>
      </c>
      <c r="G41" s="227">
        <f t="shared" si="2"/>
        <v>1.6913468047622844E-3</v>
      </c>
      <c r="H41" s="267">
        <f t="shared" si="6"/>
        <v>-4.9700492959129462E-2</v>
      </c>
      <c r="I41" s="295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4">
        <f t="shared" ref="M41" si="48">I41-J41</f>
        <v>-41133.219999999972</v>
      </c>
      <c r="N41" s="244">
        <f t="shared" ref="N41" si="49">M41/J41</f>
        <v>-0.10546979487179479</v>
      </c>
      <c r="O41" s="283" t="b">
        <f t="shared" si="8"/>
        <v>0</v>
      </c>
      <c r="P41" s="283"/>
    </row>
    <row r="42" spans="1:23" ht="20.100000000000001" customHeight="1" x14ac:dyDescent="0.25">
      <c r="B42" s="223">
        <v>42290</v>
      </c>
      <c r="C42" s="264">
        <v>2003.69</v>
      </c>
      <c r="D42" s="227">
        <f t="shared" si="4"/>
        <v>-6.8254141346048899E-3</v>
      </c>
      <c r="E42" s="265">
        <f t="shared" si="5"/>
        <v>-4.6969235745134223E-2</v>
      </c>
      <c r="F42" s="291">
        <v>4796.6099999999997</v>
      </c>
      <c r="G42" s="227">
        <f t="shared" si="2"/>
        <v>-8.6863250830813317E-3</v>
      </c>
      <c r="H42" s="267">
        <f t="shared" si="6"/>
        <v>-5.7955103403578401E-2</v>
      </c>
      <c r="I42" s="295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4">
        <f t="shared" ref="M42:M44" si="52">I42-J42</f>
        <v>-42491.409999999974</v>
      </c>
      <c r="N42" s="244">
        <f t="shared" ref="N42" si="53">M42/J42</f>
        <v>-0.10895233333333326</v>
      </c>
      <c r="O42" s="283" t="b">
        <f t="shared" si="8"/>
        <v>1</v>
      </c>
      <c r="P42" s="283"/>
    </row>
    <row r="43" spans="1:23" ht="20.100000000000001" customHeight="1" x14ac:dyDescent="0.25">
      <c r="B43" s="223">
        <v>42291</v>
      </c>
      <c r="C43" s="270">
        <v>1994.24</v>
      </c>
      <c r="D43" s="227">
        <f t="shared" si="4"/>
        <v>-4.7162984293977837E-3</v>
      </c>
      <c r="E43" s="265">
        <f t="shared" si="5"/>
        <v>-5.1464013241757214E-2</v>
      </c>
      <c r="F43" s="291">
        <v>4782.8500000000004</v>
      </c>
      <c r="G43" s="227">
        <f t="shared" si="2"/>
        <v>-2.8686926808723888E-3</v>
      </c>
      <c r="H43" s="267">
        <f t="shared" si="6"/>
        <v>-6.0657540703497742E-2</v>
      </c>
      <c r="I43" s="295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4">
        <f t="shared" si="52"/>
        <v>-39650.349999999977</v>
      </c>
      <c r="N43" s="244">
        <f t="shared" ref="N43:N44" si="56">M43/J43</f>
        <v>-0.10166756410256404</v>
      </c>
      <c r="O43" s="283" t="b">
        <f t="shared" si="8"/>
        <v>1</v>
      </c>
      <c r="P43" s="283"/>
    </row>
    <row r="44" spans="1:23" ht="20.100000000000001" customHeight="1" x14ac:dyDescent="0.25">
      <c r="B44" s="223">
        <v>42292</v>
      </c>
      <c r="C44" s="270">
        <v>2023.86</v>
      </c>
      <c r="D44" s="227">
        <f t="shared" si="4"/>
        <v>1.4852775994865158E-2</v>
      </c>
      <c r="E44" s="265">
        <f t="shared" ref="E44" si="57">(C44-$C$2)/$C$2</f>
        <v>-3.7375620707368655E-2</v>
      </c>
      <c r="F44" s="291">
        <v>4870.1000000000004</v>
      </c>
      <c r="G44" s="227">
        <f t="shared" si="2"/>
        <v>1.8242261413174154E-2</v>
      </c>
      <c r="H44" s="267">
        <f t="shared" si="6"/>
        <v>-4.3521810004517048E-2</v>
      </c>
      <c r="I44" s="295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3">
        <f t="shared" si="52"/>
        <v>-36313.419999999984</v>
      </c>
      <c r="N44" s="244">
        <f t="shared" si="56"/>
        <v>-9.3111333333333296E-2</v>
      </c>
      <c r="O44" s="283" t="b">
        <f t="shared" si="8"/>
        <v>0</v>
      </c>
      <c r="P44" s="283"/>
    </row>
    <row r="45" spans="1:23" ht="20.100000000000001" customHeight="1" x14ac:dyDescent="0.25">
      <c r="B45" s="223">
        <v>42293</v>
      </c>
      <c r="C45" s="270">
        <v>2033.11</v>
      </c>
      <c r="D45" s="227">
        <f t="shared" si="4"/>
        <v>4.5704742422894868E-3</v>
      </c>
      <c r="E45" s="265">
        <f t="shared" ref="E45:E53" si="60">(C45-$C$2)/$C$2</f>
        <v>-3.2975970776811775E-2</v>
      </c>
      <c r="F45" s="291">
        <v>4886.6899999999996</v>
      </c>
      <c r="G45" s="227">
        <f t="shared" si="2"/>
        <v>3.4065008932053211E-3</v>
      </c>
      <c r="H45" s="267">
        <f t="shared" si="6"/>
        <v>-4.0263566195966029E-2</v>
      </c>
      <c r="I45" s="295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3">
        <f t="shared" ref="M45" si="63">I45-J45</f>
        <v>-38031.659999999974</v>
      </c>
      <c r="N45" s="244">
        <f t="shared" ref="N45" si="64">M45/J45</f>
        <v>-9.7517076923076859E-2</v>
      </c>
      <c r="O45" s="283" t="b">
        <f t="shared" si="8"/>
        <v>0</v>
      </c>
      <c r="P45" s="283"/>
    </row>
    <row r="46" spans="1:23" ht="20.100000000000001" customHeight="1" x14ac:dyDescent="0.25">
      <c r="B46" s="242">
        <v>42296</v>
      </c>
      <c r="C46" s="271">
        <v>2033.66</v>
      </c>
      <c r="D46" s="227">
        <f t="shared" si="4"/>
        <v>2.7052151629778119E-4</v>
      </c>
      <c r="E46" s="272">
        <f t="shared" si="60"/>
        <v>-3.2714369970129928E-2</v>
      </c>
      <c r="F46" s="294">
        <v>4905.47</v>
      </c>
      <c r="G46" s="227">
        <f t="shared" si="2"/>
        <v>3.843092154403217E-3</v>
      </c>
      <c r="H46" s="269">
        <f t="shared" si="6"/>
        <v>-3.657521063691882E-2</v>
      </c>
      <c r="I46" s="296">
        <v>353616.79</v>
      </c>
      <c r="J46" s="229">
        <v>390000</v>
      </c>
      <c r="K46" s="229">
        <f t="shared" ref="K46" si="65">I46-I45-J46+J45</f>
        <v>1648.4499999999534</v>
      </c>
      <c r="L46" s="227">
        <f t="shared" ref="L46" si="66">K46/J45</f>
        <v>4.2267948717947526E-3</v>
      </c>
      <c r="M46" s="243">
        <f t="shared" ref="M46" si="67">I46-J46</f>
        <v>-36383.210000000021</v>
      </c>
      <c r="N46" s="245">
        <f t="shared" ref="N46" si="68">M46/J46</f>
        <v>-9.3290282051282106E-2</v>
      </c>
      <c r="O46" s="283" t="b">
        <f t="shared" si="8"/>
        <v>1</v>
      </c>
      <c r="P46" s="283"/>
    </row>
    <row r="47" spans="1:23" ht="20.100000000000001" customHeight="1" x14ac:dyDescent="0.25">
      <c r="B47" s="242">
        <v>42297</v>
      </c>
      <c r="C47" s="271">
        <v>2030.77</v>
      </c>
      <c r="D47" s="227">
        <f t="shared" si="4"/>
        <v>-1.4210831702448296E-3</v>
      </c>
      <c r="E47" s="272">
        <f t="shared" si="60"/>
        <v>-3.4088963299785044E-2</v>
      </c>
      <c r="F47" s="294">
        <v>4880.97</v>
      </c>
      <c r="G47" s="227">
        <f t="shared" si="2"/>
        <v>-4.9944245913235629E-3</v>
      </c>
      <c r="H47" s="269">
        <f t="shared" si="6"/>
        <v>-4.1386963096804522E-2</v>
      </c>
      <c r="I47" s="296">
        <v>352193</v>
      </c>
      <c r="J47" s="229">
        <v>395000</v>
      </c>
      <c r="K47" s="229">
        <f t="shared" ref="K47" si="69">I47-I46-J47+J46</f>
        <v>-6423.789999999979</v>
      </c>
      <c r="L47" s="227">
        <f t="shared" ref="L47" si="70">K47/J46</f>
        <v>-1.6471256410256357E-2</v>
      </c>
      <c r="M47" s="243">
        <f t="shared" ref="M47" si="71">I47-J47</f>
        <v>-42807</v>
      </c>
      <c r="N47" s="245">
        <f t="shared" ref="N47" si="72">M47/J47</f>
        <v>-0.10837215189873417</v>
      </c>
      <c r="O47" s="283" t="b">
        <f t="shared" si="8"/>
        <v>0</v>
      </c>
      <c r="P47" s="283"/>
    </row>
    <row r="48" spans="1:23" ht="20.100000000000001" customHeight="1" x14ac:dyDescent="0.25">
      <c r="B48" s="242">
        <v>42298</v>
      </c>
      <c r="C48" s="271">
        <v>2018.94</v>
      </c>
      <c r="D48" s="227">
        <f t="shared" si="4"/>
        <v>-5.8253765812967141E-3</v>
      </c>
      <c r="E48" s="272">
        <f t="shared" si="60"/>
        <v>-3.9715758832594511E-2</v>
      </c>
      <c r="F48" s="294">
        <v>4840.12</v>
      </c>
      <c r="G48" s="227">
        <f t="shared" si="2"/>
        <v>-8.3692380817748033E-3</v>
      </c>
      <c r="H48" s="269">
        <f t="shared" si="6"/>
        <v>-4.9409823830940537E-2</v>
      </c>
      <c r="I48" s="296">
        <v>350311.35</v>
      </c>
      <c r="J48" s="229">
        <v>400000</v>
      </c>
      <c r="K48" s="229">
        <f t="shared" ref="K48" si="73">I48-I47-J48+J47</f>
        <v>-6881.6500000000233</v>
      </c>
      <c r="L48" s="227">
        <f t="shared" ref="L48" si="74">K48/J47</f>
        <v>-1.7421898734177273E-2</v>
      </c>
      <c r="M48" s="243">
        <f t="shared" ref="M48" si="75">I48-J48</f>
        <v>-49688.650000000023</v>
      </c>
      <c r="N48" s="245">
        <f t="shared" ref="N48" si="76">M48/J48</f>
        <v>-0.12422162500000006</v>
      </c>
      <c r="O48" s="283" t="b">
        <f t="shared" si="8"/>
        <v>0</v>
      </c>
      <c r="P48" s="283"/>
    </row>
    <row r="49" spans="2:17" ht="20.100000000000001" customHeight="1" x14ac:dyDescent="0.25">
      <c r="B49" s="242">
        <v>42299</v>
      </c>
      <c r="C49" s="271">
        <v>2052.5100000000002</v>
      </c>
      <c r="D49" s="227">
        <f t="shared" si="4"/>
        <v>1.6627537222502979E-2</v>
      </c>
      <c r="E49" s="272">
        <f t="shared" si="60"/>
        <v>-2.3748596868400446E-2</v>
      </c>
      <c r="F49" s="294">
        <v>4920.05</v>
      </c>
      <c r="G49" s="227">
        <f t="shared" si="2"/>
        <v>1.6514053370577649E-2</v>
      </c>
      <c r="H49" s="269">
        <f t="shared" si="6"/>
        <v>-3.3711726928137876E-2</v>
      </c>
      <c r="I49" s="296">
        <v>353557.89</v>
      </c>
      <c r="J49" s="229">
        <v>400000</v>
      </c>
      <c r="K49" s="229">
        <f t="shared" ref="K49" si="77">I49-I48-J49+J48</f>
        <v>3246.5400000000373</v>
      </c>
      <c r="L49" s="227">
        <f t="shared" ref="L49" si="78">K49/J48</f>
        <v>8.1163500000000933E-3</v>
      </c>
      <c r="M49" s="243">
        <f t="shared" ref="M49" si="79">I49-J49</f>
        <v>-46442.109999999986</v>
      </c>
      <c r="N49" s="245">
        <f t="shared" ref="N49" si="80">M49/J49</f>
        <v>-0.11610527499999997</v>
      </c>
      <c r="O49" s="283" t="b">
        <f t="shared" si="8"/>
        <v>0</v>
      </c>
      <c r="P49" s="283"/>
    </row>
    <row r="50" spans="2:17" ht="20.100000000000001" customHeight="1" x14ac:dyDescent="0.25">
      <c r="B50" s="242">
        <v>42300</v>
      </c>
      <c r="C50" s="271">
        <v>2075.15</v>
      </c>
      <c r="D50" s="227">
        <f t="shared" si="4"/>
        <v>1.103039692863853E-2</v>
      </c>
      <c r="E50" s="272">
        <f t="shared" si="60"/>
        <v>-1.2980156389718596E-2</v>
      </c>
      <c r="F50" s="294">
        <v>5031.8599999999997</v>
      </c>
      <c r="G50" s="227">
        <f t="shared" si="2"/>
        <v>2.2725378807125839E-2</v>
      </c>
      <c r="H50" s="269">
        <f t="shared" si="6"/>
        <v>-1.1752459885696358E-2</v>
      </c>
      <c r="I50" s="296">
        <v>354948.58</v>
      </c>
      <c r="J50" s="229">
        <v>400000</v>
      </c>
      <c r="K50" s="229">
        <f t="shared" ref="K50:K55" si="81">I50-I49-J50+J49</f>
        <v>1390.6900000000023</v>
      </c>
      <c r="L50" s="227">
        <f t="shared" ref="L50" si="82">K50/J49</f>
        <v>3.476725000000006E-3</v>
      </c>
      <c r="M50" s="243">
        <f t="shared" ref="M50:M51" si="83">I50-J50</f>
        <v>-45051.419999999984</v>
      </c>
      <c r="N50" s="245">
        <f t="shared" ref="N50:N51" si="84">M50/J50</f>
        <v>-0.11262854999999997</v>
      </c>
      <c r="O50" s="283" t="b">
        <f t="shared" si="8"/>
        <v>0</v>
      </c>
      <c r="P50" s="283"/>
    </row>
    <row r="51" spans="2:17" ht="20.100000000000001" customHeight="1" x14ac:dyDescent="0.25">
      <c r="B51" s="223">
        <v>42303</v>
      </c>
      <c r="C51" s="264">
        <v>2071.1799999999998</v>
      </c>
      <c r="D51" s="227">
        <f t="shared" si="4"/>
        <v>-1.9131147145990672E-3</v>
      </c>
      <c r="E51" s="265">
        <f t="shared" si="60"/>
        <v>-1.4868438576130695E-2</v>
      </c>
      <c r="F51" s="291">
        <v>5034.7</v>
      </c>
      <c r="G51" s="227">
        <f t="shared" si="2"/>
        <v>5.644036201325446E-4</v>
      </c>
      <c r="H51" s="267">
        <f t="shared" si="6"/>
        <v>-1.1194689396468763E-2</v>
      </c>
      <c r="I51" s="295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4">
        <f t="shared" si="83"/>
        <v>-53049.280000000028</v>
      </c>
      <c r="N51" s="244">
        <f t="shared" si="84"/>
        <v>-0.13262320000000008</v>
      </c>
      <c r="O51" s="283" t="b">
        <f t="shared" si="8"/>
        <v>0</v>
      </c>
      <c r="P51" s="283"/>
    </row>
    <row r="52" spans="2:17" ht="20.100000000000001" customHeight="1" x14ac:dyDescent="0.25">
      <c r="B52" s="223">
        <v>42304</v>
      </c>
      <c r="C52" s="264">
        <v>2065.89</v>
      </c>
      <c r="D52" s="227">
        <f t="shared" si="4"/>
        <v>-2.5540995953997063E-3</v>
      </c>
      <c r="E52" s="265">
        <f t="shared" si="60"/>
        <v>-1.7384562698578881E-2</v>
      </c>
      <c r="F52" s="291">
        <v>5030.1499999999996</v>
      </c>
      <c r="G52" s="227">
        <f t="shared" si="2"/>
        <v>-9.0372812680004412E-4</v>
      </c>
      <c r="H52" s="267">
        <f t="shared" si="6"/>
        <v>-1.2088300567590428E-2</v>
      </c>
      <c r="I52" s="295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4">
        <f t="shared" ref="M52" si="87">I52-J52</f>
        <v>-54411.539999999979</v>
      </c>
      <c r="N52" s="244">
        <f t="shared" ref="N52" si="88">M52/J52</f>
        <v>-0.13602884999999995</v>
      </c>
      <c r="O52" s="283" t="b">
        <f t="shared" si="8"/>
        <v>0</v>
      </c>
      <c r="P52" s="283"/>
    </row>
    <row r="53" spans="2:17" ht="20.100000000000001" customHeight="1" x14ac:dyDescent="0.25">
      <c r="B53" s="223">
        <v>42305</v>
      </c>
      <c r="C53" s="270">
        <v>2090.31</v>
      </c>
      <c r="D53" s="227">
        <f t="shared" si="4"/>
        <v>1.1820571279206576E-2</v>
      </c>
      <c r="E53" s="265">
        <f t="shared" si="60"/>
        <v>-5.7694868819086909E-3</v>
      </c>
      <c r="F53" s="291">
        <v>5095.6899999999996</v>
      </c>
      <c r="G53" s="227">
        <f t="shared" si="2"/>
        <v>1.3029432521892979E-2</v>
      </c>
      <c r="H53" s="267">
        <f t="shared" si="6"/>
        <v>7.836282577527706E-4</v>
      </c>
      <c r="I53" s="295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3">
        <f t="shared" ref="M53:M54" si="90">I53-J53</f>
        <v>-46652</v>
      </c>
      <c r="N53" s="244">
        <f t="shared" ref="N53:N54" si="91">M53/J53</f>
        <v>-0.11663</v>
      </c>
      <c r="O53" s="283" t="b">
        <f t="shared" si="8"/>
        <v>1</v>
      </c>
      <c r="P53" s="283"/>
    </row>
    <row r="54" spans="2:17" ht="20.100000000000001" customHeight="1" x14ac:dyDescent="0.25">
      <c r="B54" s="223">
        <v>42306</v>
      </c>
      <c r="C54" s="270">
        <v>2089.41</v>
      </c>
      <c r="D54" s="227">
        <f t="shared" si="4"/>
        <v>-4.3055814687777935E-4</v>
      </c>
      <c r="E54" s="265">
        <f t="shared" ref="E54" si="92">(C54-$C$2)/$C$2</f>
        <v>-6.1975609292061603E-3</v>
      </c>
      <c r="F54" s="291">
        <v>5074.2700000000004</v>
      </c>
      <c r="G54" s="227">
        <f t="shared" si="2"/>
        <v>-4.203552413902566E-3</v>
      </c>
      <c r="H54" s="267">
        <f t="shared" si="6"/>
        <v>-3.4232181786042742E-3</v>
      </c>
      <c r="I54" s="295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3">
        <f t="shared" si="90"/>
        <v>-50872.450000000012</v>
      </c>
      <c r="N54" s="244">
        <f t="shared" si="91"/>
        <v>-0.12718112500000003</v>
      </c>
      <c r="O54" s="283" t="b">
        <f t="shared" si="8"/>
        <v>0</v>
      </c>
      <c r="P54" s="283"/>
    </row>
    <row r="55" spans="2:17" ht="20.100000000000001" customHeight="1" x14ac:dyDescent="0.25">
      <c r="B55" s="223">
        <v>42307</v>
      </c>
      <c r="C55" s="270">
        <v>2079.36</v>
      </c>
      <c r="D55" s="227">
        <f t="shared" si="4"/>
        <v>-4.8099702786909837E-3</v>
      </c>
      <c r="E55" s="265">
        <f t="shared" ref="E55" si="94">(C55-$C$2)/$C$2</f>
        <v>-1.0977721124027286E-2</v>
      </c>
      <c r="F55" s="291">
        <v>5053.75</v>
      </c>
      <c r="G55" s="227">
        <f t="shared" si="2"/>
        <v>-4.0439314423553405E-3</v>
      </c>
      <c r="H55" s="267">
        <f t="shared" si="6"/>
        <v>-7.4533063613331143E-3</v>
      </c>
      <c r="I55" s="295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3">
        <f t="shared" ref="M55" si="96">I55-J55</f>
        <v>-48861.5</v>
      </c>
      <c r="N55" s="244">
        <f t="shared" ref="N55" si="97">M55/J55</f>
        <v>-0.12215375000000001</v>
      </c>
      <c r="O55" s="283" t="b">
        <f t="shared" si="8"/>
        <v>1</v>
      </c>
      <c r="P55" s="283"/>
    </row>
    <row r="56" spans="2:17" ht="20.100000000000001" customHeight="1" x14ac:dyDescent="0.25">
      <c r="B56" s="228">
        <v>42310</v>
      </c>
      <c r="C56" s="274">
        <v>2104.0500000000002</v>
      </c>
      <c r="D56" s="227">
        <f t="shared" si="4"/>
        <v>1.187384579870732E-2</v>
      </c>
      <c r="E56" s="275">
        <f t="shared" ref="E56:E62" si="98">(C56-$C$2)/$C$2</f>
        <v>7.6577690683212233E-4</v>
      </c>
      <c r="F56" s="294">
        <v>5053.75</v>
      </c>
      <c r="G56" s="227">
        <f t="shared" si="2"/>
        <v>0</v>
      </c>
      <c r="H56" s="269">
        <f t="shared" si="6"/>
        <v>-7.4533063613331143E-3</v>
      </c>
      <c r="I56" s="296">
        <v>356948.81</v>
      </c>
      <c r="J56" s="229">
        <v>400000</v>
      </c>
      <c r="K56" s="229">
        <f t="shared" ref="K56" si="99">I56-I55-J56+J55</f>
        <v>5810.3099999999977</v>
      </c>
      <c r="L56" s="227">
        <f t="shared" ref="L56" si="100">K56/J55</f>
        <v>1.4525774999999994E-2</v>
      </c>
      <c r="M56" s="243">
        <f t="shared" ref="M56" si="101">I56-J56</f>
        <v>-43051.19</v>
      </c>
      <c r="N56" s="245">
        <f t="shared" ref="N56" si="102">M56/J56</f>
        <v>-0.107627975</v>
      </c>
      <c r="O56" s="283" t="b">
        <f t="shared" si="8"/>
        <v>1</v>
      </c>
      <c r="P56" s="283"/>
    </row>
    <row r="57" spans="2:17" ht="20.100000000000001" customHeight="1" x14ac:dyDescent="0.25">
      <c r="B57" s="228">
        <v>42311</v>
      </c>
      <c r="C57" s="274">
        <v>2109.79</v>
      </c>
      <c r="D57" s="227">
        <f t="shared" si="4"/>
        <v>2.7280720515195844E-3</v>
      </c>
      <c r="E57" s="275">
        <f t="shared" si="98"/>
        <v>3.4959380529289343E-3</v>
      </c>
      <c r="F57" s="294">
        <v>5145.13</v>
      </c>
      <c r="G57" s="227">
        <f t="shared" si="2"/>
        <v>1.8081622557506824E-2</v>
      </c>
      <c r="H57" s="269">
        <f t="shared" si="6"/>
        <v>1.049354832374262E-2</v>
      </c>
      <c r="I57" s="296">
        <v>362269.44</v>
      </c>
      <c r="J57" s="229">
        <v>400000</v>
      </c>
      <c r="K57" s="229">
        <f t="shared" ref="K57" si="103">I57-I56-J57+J56</f>
        <v>5320.6300000000047</v>
      </c>
      <c r="L57" s="227">
        <f t="shared" ref="L57" si="104">K57/J56</f>
        <v>1.3301575000000012E-2</v>
      </c>
      <c r="M57" s="243">
        <f t="shared" ref="M57" si="105">I57-J57</f>
        <v>-37730.559999999998</v>
      </c>
      <c r="N57" s="245">
        <f t="shared" ref="N57" si="106">M57/J57</f>
        <v>-9.4326399999999991E-2</v>
      </c>
      <c r="O57" s="283" t="b">
        <f t="shared" si="8"/>
        <v>1</v>
      </c>
      <c r="P57" s="283"/>
    </row>
    <row r="58" spans="2:17" ht="20.100000000000001" customHeight="1" x14ac:dyDescent="0.25">
      <c r="B58" s="228">
        <v>42312</v>
      </c>
      <c r="C58" s="274">
        <v>2102.31</v>
      </c>
      <c r="D58" s="227">
        <f t="shared" si="4"/>
        <v>-3.5453765540646312E-3</v>
      </c>
      <c r="E58" s="275">
        <f t="shared" si="98"/>
        <v>-6.1832917943013417E-5</v>
      </c>
      <c r="F58" s="294">
        <v>5142.4799999999996</v>
      </c>
      <c r="G58" s="227">
        <f t="shared" si="2"/>
        <v>-5.1505015422361453E-4</v>
      </c>
      <c r="H58" s="269">
        <f t="shared" si="6"/>
        <v>9.9730934658365071E-3</v>
      </c>
      <c r="I58" s="296">
        <v>361654.42</v>
      </c>
      <c r="J58" s="229">
        <v>400000</v>
      </c>
      <c r="K58" s="229">
        <f t="shared" ref="K58" si="107">I58-I57-J58+J57</f>
        <v>-615.02000000001863</v>
      </c>
      <c r="L58" s="227">
        <f t="shared" ref="L58" si="108">K58/J57</f>
        <v>-1.5375500000000466E-3</v>
      </c>
      <c r="M58" s="243">
        <f t="shared" ref="M58" si="109">I58-J58</f>
        <v>-38345.580000000016</v>
      </c>
      <c r="N58" s="245">
        <f t="shared" ref="N58" si="110">M58/J58</f>
        <v>-9.5863950000000045E-2</v>
      </c>
      <c r="O58" s="283" t="b">
        <f t="shared" si="8"/>
        <v>1</v>
      </c>
      <c r="P58" s="283"/>
    </row>
    <row r="59" spans="2:17" ht="20.100000000000001" customHeight="1" x14ac:dyDescent="0.25">
      <c r="B59" s="228">
        <v>42313</v>
      </c>
      <c r="C59" s="274">
        <v>2099.9299999999998</v>
      </c>
      <c r="D59" s="227">
        <f t="shared" si="4"/>
        <v>-1.1320880364932427E-3</v>
      </c>
      <c r="E59" s="275">
        <f t="shared" si="98"/>
        <v>-1.1938509541295915E-3</v>
      </c>
      <c r="F59" s="294">
        <v>5127.74</v>
      </c>
      <c r="G59" s="227">
        <f t="shared" si="2"/>
        <v>-2.8663213080069895E-3</v>
      </c>
      <c r="H59" s="269">
        <f t="shared" si="6"/>
        <v>7.0781860675216456E-3</v>
      </c>
      <c r="I59" s="296">
        <v>351667.44</v>
      </c>
      <c r="J59" s="229">
        <v>400000</v>
      </c>
      <c r="K59" s="229">
        <f t="shared" ref="K59" si="111">I59-I58-J59+J58</f>
        <v>-9986.9799999999814</v>
      </c>
      <c r="L59" s="227">
        <f t="shared" ref="L59" si="112">K59/J58</f>
        <v>-2.4967449999999954E-2</v>
      </c>
      <c r="M59" s="243">
        <f t="shared" ref="M59:M60" si="113">I59-J59</f>
        <v>-48332.56</v>
      </c>
      <c r="N59" s="245">
        <f t="shared" ref="N59" si="114">M59/J59</f>
        <v>-0.12083139999999999</v>
      </c>
      <c r="O59" s="283" t="b">
        <f t="shared" ref="O59" si="115">L59&gt;D59</f>
        <v>0</v>
      </c>
      <c r="P59" s="283"/>
    </row>
    <row r="60" spans="2:17" ht="20.100000000000001" customHeight="1" x14ac:dyDescent="0.25">
      <c r="B60" s="228">
        <v>42314</v>
      </c>
      <c r="C60" s="290">
        <v>2099.1999999999998</v>
      </c>
      <c r="D60" s="227">
        <f t="shared" si="4"/>
        <v>-3.4763063530689989E-4</v>
      </c>
      <c r="E60" s="275">
        <f t="shared" si="98"/>
        <v>-1.5410665702708455E-3</v>
      </c>
      <c r="F60" s="294">
        <v>5147.12</v>
      </c>
      <c r="G60" s="227">
        <f t="shared" si="2"/>
        <v>3.7794427954615699E-3</v>
      </c>
      <c r="H60" s="269">
        <f t="shared" si="6"/>
        <v>1.0884380462321047E-2</v>
      </c>
      <c r="I60" s="296">
        <v>351454.25</v>
      </c>
      <c r="J60" s="229">
        <v>400000</v>
      </c>
      <c r="K60" s="229">
        <f t="shared" ref="K60" si="116">I60-I59-J60+J59</f>
        <v>-213.19000000000233</v>
      </c>
      <c r="L60" s="227">
        <f t="shared" ref="L60" si="117">K60/J59</f>
        <v>-5.3297500000000584E-4</v>
      </c>
      <c r="M60" s="243">
        <f t="shared" si="113"/>
        <v>-48545.75</v>
      </c>
      <c r="N60" s="245">
        <f t="shared" ref="N60" si="118">M60/J60</f>
        <v>-0.121364375</v>
      </c>
      <c r="O60" s="283" t="b">
        <f t="shared" ref="O60:O62" si="119">L60&gt;D60</f>
        <v>0</v>
      </c>
      <c r="P60" s="283"/>
      <c r="Q60" s="286"/>
    </row>
    <row r="61" spans="2:17" ht="20.100000000000001" customHeight="1" x14ac:dyDescent="0.25">
      <c r="B61" s="223">
        <v>42317</v>
      </c>
      <c r="C61" s="264">
        <v>2078.58</v>
      </c>
      <c r="D61" s="227">
        <f t="shared" si="4"/>
        <v>-9.8227896341462895E-3</v>
      </c>
      <c r="E61" s="265">
        <f t="shared" si="98"/>
        <v>-1.1348718631685149E-2</v>
      </c>
      <c r="F61" s="291">
        <v>5095.3</v>
      </c>
      <c r="G61" s="227">
        <f t="shared" si="2"/>
        <v>-1.0067766051694873E-2</v>
      </c>
      <c r="H61" s="267">
        <f t="shared" si="6"/>
        <v>7.0703301451388806E-4</v>
      </c>
      <c r="I61" s="295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4">
        <f t="shared" ref="M61:M62" si="122">I61-J61</f>
        <v>-52984.859999999986</v>
      </c>
      <c r="N61" s="244">
        <f t="shared" ref="N61:N62" si="123">M61/J61</f>
        <v>-0.13246214999999997</v>
      </c>
      <c r="O61" s="283" t="b">
        <f t="shared" si="119"/>
        <v>0</v>
      </c>
    </row>
    <row r="62" spans="2:17" ht="20.100000000000001" customHeight="1" x14ac:dyDescent="0.25">
      <c r="B62" s="223">
        <v>42318</v>
      </c>
      <c r="C62" s="264">
        <v>2081.7199999999998</v>
      </c>
      <c r="D62" s="227">
        <f t="shared" si="4"/>
        <v>1.5106466914912454E-3</v>
      </c>
      <c r="E62" s="265">
        <f t="shared" si="98"/>
        <v>-9.8552158444475246E-3</v>
      </c>
      <c r="F62" s="291">
        <v>5083.24</v>
      </c>
      <c r="G62" s="227">
        <f t="shared" si="2"/>
        <v>-2.3668871312779228E-3</v>
      </c>
      <c r="H62" s="267">
        <f t="shared" si="6"/>
        <v>-1.6615275841074762E-3</v>
      </c>
      <c r="I62" s="295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4">
        <f t="shared" si="122"/>
        <v>-53511.659999999974</v>
      </c>
      <c r="N62" s="244">
        <f t="shared" si="123"/>
        <v>-0.13377914999999993</v>
      </c>
      <c r="O62" s="283" t="b">
        <f t="shared" si="119"/>
        <v>0</v>
      </c>
    </row>
    <row r="63" spans="2:17" ht="20.100000000000001" customHeight="1" x14ac:dyDescent="0.25">
      <c r="B63" s="223">
        <v>42319</v>
      </c>
      <c r="C63" s="264">
        <v>2075</v>
      </c>
      <c r="D63" s="227">
        <f t="shared" si="4"/>
        <v>-3.2280998405164003E-3</v>
      </c>
      <c r="E63" s="265">
        <f t="shared" ref="E63:E66" si="126">(C63-$C$2)/$C$2</f>
        <v>-1.305150206426821E-2</v>
      </c>
      <c r="F63" s="291">
        <v>5067.0200000000004</v>
      </c>
      <c r="G63" s="227">
        <f t="shared" si="2"/>
        <v>-3.1908782587482289E-3</v>
      </c>
      <c r="H63" s="267">
        <f t="shared" si="6"/>
        <v>-4.8471041106112655E-3</v>
      </c>
      <c r="I63" s="295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4">
        <f t="shared" ref="M63:M64" si="129">I63-J63</f>
        <v>-58615.380000000005</v>
      </c>
      <c r="N63" s="244">
        <f t="shared" ref="N63:N64" si="130">M63/J63</f>
        <v>-0.14653845000000001</v>
      </c>
      <c r="O63" s="283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0">
        <v>2045.97</v>
      </c>
      <c r="D64" s="227">
        <f t="shared" si="4"/>
        <v>-1.3990361445783119E-2</v>
      </c>
      <c r="E64" s="265">
        <f t="shared" si="126"/>
        <v>-2.6859268278761832E-2</v>
      </c>
      <c r="F64" s="291">
        <v>5005.08</v>
      </c>
      <c r="G64" s="227">
        <f t="shared" si="2"/>
        <v>-1.222414752655417E-2</v>
      </c>
      <c r="H64" s="267">
        <f t="shared" si="6"/>
        <v>-1.7011999921440757E-2</v>
      </c>
      <c r="I64" s="295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4">
        <f t="shared" si="129"/>
        <v>-64499.380000000005</v>
      </c>
      <c r="N64" s="244">
        <f t="shared" si="130"/>
        <v>-0.16124845000000002</v>
      </c>
      <c r="O64" s="283" t="b">
        <f t="shared" si="131"/>
        <v>0</v>
      </c>
    </row>
    <row r="65" spans="2:15" ht="20.100000000000001" customHeight="1" x14ac:dyDescent="0.25">
      <c r="B65" s="223">
        <v>42321</v>
      </c>
      <c r="C65" s="270">
        <v>2023.04</v>
      </c>
      <c r="D65" s="227">
        <f t="shared" si="4"/>
        <v>-1.1207397957936852E-2</v>
      </c>
      <c r="E65" s="265">
        <f t="shared" si="126"/>
        <v>-3.7765643728239609E-2</v>
      </c>
      <c r="F65" s="291">
        <v>4927.88</v>
      </c>
      <c r="G65" s="227">
        <f t="shared" si="2"/>
        <v>-1.5424328881855999E-2</v>
      </c>
      <c r="H65" s="267">
        <f t="shared" si="6"/>
        <v>-3.217393012157034E-2</v>
      </c>
      <c r="I65" s="295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3">
        <f t="shared" ref="M65" si="134">I65-J65</f>
        <v>-64045</v>
      </c>
      <c r="N65" s="244">
        <f t="shared" ref="N65" si="135">M65/J65</f>
        <v>-0.16011249999999999</v>
      </c>
      <c r="O65" s="283" t="b">
        <f t="shared" ref="O65" si="136">L65&gt;D65</f>
        <v>1</v>
      </c>
    </row>
    <row r="66" spans="2:15" ht="20.100000000000001" customHeight="1" x14ac:dyDescent="0.25">
      <c r="B66" s="228">
        <v>42324</v>
      </c>
      <c r="C66" s="274">
        <v>2053.19</v>
      </c>
      <c r="D66" s="227">
        <f t="shared" si="4"/>
        <v>1.4903313824739053E-2</v>
      </c>
      <c r="E66" s="275">
        <f t="shared" si="126"/>
        <v>-2.3425163143775803E-2</v>
      </c>
      <c r="F66" s="294">
        <v>4984.62</v>
      </c>
      <c r="G66" s="227">
        <f t="shared" si="2"/>
        <v>1.1514079076600847E-2</v>
      </c>
      <c r="H66" s="269">
        <f t="shared" si="6"/>
        <v>-2.1030304220594286E-2</v>
      </c>
      <c r="I66" s="296">
        <v>342834.39</v>
      </c>
      <c r="J66" s="229">
        <v>400000</v>
      </c>
      <c r="K66" s="229">
        <f t="shared" ref="K66" si="137">I66-I65-J66+J65</f>
        <v>6879.390000000014</v>
      </c>
      <c r="L66" s="227">
        <f t="shared" ref="L66:L76" si="138">K66/J65</f>
        <v>1.7198475000000036E-2</v>
      </c>
      <c r="M66" s="243">
        <f t="shared" ref="M66" si="139">I66-J66</f>
        <v>-57165.609999999986</v>
      </c>
      <c r="N66" s="245">
        <f t="shared" ref="N66" si="140">M66/J66</f>
        <v>-0.14291402499999997</v>
      </c>
      <c r="O66" s="283" t="b">
        <f t="shared" ref="O66" si="141">L66&gt;D66</f>
        <v>1</v>
      </c>
    </row>
    <row r="67" spans="2:15" ht="20.100000000000001" customHeight="1" x14ac:dyDescent="0.25">
      <c r="B67" s="228">
        <v>42325</v>
      </c>
      <c r="C67" s="274">
        <v>2050.44</v>
      </c>
      <c r="D67" s="227">
        <f t="shared" si="4"/>
        <v>-1.3393792099123801E-3</v>
      </c>
      <c r="E67" s="275">
        <f t="shared" ref="E67" si="142">(C67-$C$2)/$C$2</f>
        <v>-2.4733167177184604E-2</v>
      </c>
      <c r="F67" s="294">
        <v>4986.01</v>
      </c>
      <c r="G67" s="227">
        <f t="shared" ref="G67:G75" si="143">(F67-F66)/F66</f>
        <v>2.7885776648978807E-4</v>
      </c>
      <c r="H67" s="269">
        <f t="shared" ref="H67:H70" si="144">(F67-F$2)/F$2</f>
        <v>-2.0757310917768054E-2</v>
      </c>
      <c r="I67" s="296">
        <v>341363.07</v>
      </c>
      <c r="J67" s="229">
        <v>400000</v>
      </c>
      <c r="K67" s="229">
        <f t="shared" ref="K67" si="145">I67-I66-J67+J66</f>
        <v>-1471.320000000007</v>
      </c>
      <c r="L67" s="227">
        <f t="shared" si="138"/>
        <v>-3.6783000000000176E-3</v>
      </c>
      <c r="M67" s="243">
        <f t="shared" ref="M67" si="146">I67-J67</f>
        <v>-58636.929999999993</v>
      </c>
      <c r="N67" s="245">
        <f t="shared" ref="N67" si="147">M67/J67</f>
        <v>-0.146592325</v>
      </c>
      <c r="O67" s="283" t="b">
        <f t="shared" ref="O67" si="148">L67&gt;D67</f>
        <v>0</v>
      </c>
    </row>
    <row r="68" spans="2:15" ht="20.100000000000001" customHeight="1" x14ac:dyDescent="0.25">
      <c r="B68" s="228">
        <v>42326</v>
      </c>
      <c r="C68" s="274">
        <v>2083.58</v>
      </c>
      <c r="D68" s="227">
        <f t="shared" ref="D68:D89" si="149">(C68-C67)/C67</f>
        <v>1.6162384658902417E-2</v>
      </c>
      <c r="E68" s="275">
        <f t="shared" ref="E68:E70" si="150">(C68-$C$2)/$C$2</f>
        <v>-8.970529480032784E-3</v>
      </c>
      <c r="F68" s="294">
        <v>5075.2</v>
      </c>
      <c r="G68" s="227">
        <f t="shared" si="143"/>
        <v>1.7888050766043308E-2</v>
      </c>
      <c r="H68" s="269">
        <f t="shared" si="144"/>
        <v>-3.2405679831883261E-3</v>
      </c>
      <c r="I68" s="296">
        <v>349578.29</v>
      </c>
      <c r="J68" s="229">
        <v>400000</v>
      </c>
      <c r="K68" s="229">
        <f t="shared" ref="K68" si="151">I68-I67-J68+J67</f>
        <v>8215.2199999999721</v>
      </c>
      <c r="L68" s="227">
        <f t="shared" si="138"/>
        <v>2.0538049999999929E-2</v>
      </c>
      <c r="M68" s="243">
        <f t="shared" ref="M68" si="152">I68-J68</f>
        <v>-50421.710000000021</v>
      </c>
      <c r="N68" s="245">
        <f t="shared" ref="N68" si="153">M68/J68</f>
        <v>-0.12605427500000005</v>
      </c>
      <c r="O68" s="283" t="b">
        <f t="shared" ref="O68" si="154">L68&gt;D68</f>
        <v>1</v>
      </c>
    </row>
    <row r="69" spans="2:15" ht="20.100000000000001" customHeight="1" x14ac:dyDescent="0.25">
      <c r="B69" s="228">
        <v>42327</v>
      </c>
      <c r="C69" s="274">
        <v>2081.2399999999998</v>
      </c>
      <c r="D69" s="227">
        <f t="shared" si="149"/>
        <v>-1.1230670288638524E-3</v>
      </c>
      <c r="E69" s="275">
        <f t="shared" si="150"/>
        <v>-1.0083522003006161E-2</v>
      </c>
      <c r="F69" s="294">
        <v>5073.63</v>
      </c>
      <c r="G69" s="227">
        <f t="shared" si="143"/>
        <v>-3.0934741488014442E-4</v>
      </c>
      <c r="H69" s="269">
        <f t="shared" si="144"/>
        <v>-3.5489129367401282E-3</v>
      </c>
      <c r="I69" s="296">
        <v>351509.95</v>
      </c>
      <c r="J69" s="229">
        <v>400000</v>
      </c>
      <c r="K69" s="229">
        <f t="shared" ref="K69" si="155">I69-I68-J69+J68</f>
        <v>1931.6600000000326</v>
      </c>
      <c r="L69" s="227">
        <f t="shared" si="138"/>
        <v>4.8291500000000815E-3</v>
      </c>
      <c r="M69" s="243">
        <f t="shared" ref="M69" si="156">I69-J69</f>
        <v>-48490.049999999988</v>
      </c>
      <c r="N69" s="245">
        <f t="shared" ref="N69" si="157">M69/J69</f>
        <v>-0.12122512499999998</v>
      </c>
      <c r="O69" s="283" t="b">
        <f t="shared" ref="O69" si="158">L69&gt;D69</f>
        <v>1</v>
      </c>
    </row>
    <row r="70" spans="2:15" ht="20.100000000000001" customHeight="1" x14ac:dyDescent="0.25">
      <c r="B70" s="228">
        <v>42328</v>
      </c>
      <c r="C70" s="290">
        <v>2089.17</v>
      </c>
      <c r="D70" s="227">
        <f t="shared" si="149"/>
        <v>3.8102285176146392E-3</v>
      </c>
      <c r="E70" s="275">
        <f t="shared" si="150"/>
        <v>-6.3117140084853699E-3</v>
      </c>
      <c r="F70" s="294">
        <v>5104.92</v>
      </c>
      <c r="G70" s="227">
        <f t="shared" si="143"/>
        <v>6.1671820767379495E-3</v>
      </c>
      <c r="H70" s="269">
        <f t="shared" si="144"/>
        <v>2.5963823477424546E-3</v>
      </c>
      <c r="I70" s="296">
        <v>349809.33</v>
      </c>
      <c r="J70" s="229">
        <v>400000</v>
      </c>
      <c r="K70" s="229">
        <f t="shared" ref="K70" si="159">I70-I69-J70+J69</f>
        <v>-1700.6199999999953</v>
      </c>
      <c r="L70" s="227">
        <f t="shared" si="138"/>
        <v>-4.2515499999999885E-3</v>
      </c>
      <c r="M70" s="243">
        <f t="shared" ref="M70" si="160">I70-J70</f>
        <v>-50190.669999999984</v>
      </c>
      <c r="N70" s="245">
        <f t="shared" ref="N70" si="161">M70/J70</f>
        <v>-0.12547667499999995</v>
      </c>
      <c r="O70" s="283" t="b">
        <f t="shared" ref="O70" si="162">L70&gt;D70</f>
        <v>0</v>
      </c>
    </row>
    <row r="71" spans="2:15" ht="20.100000000000001" customHeight="1" x14ac:dyDescent="0.25">
      <c r="B71" s="223">
        <v>42331</v>
      </c>
      <c r="C71" s="264">
        <v>2086.59</v>
      </c>
      <c r="D71" s="227">
        <f t="shared" si="149"/>
        <v>-1.2349401915592924E-3</v>
      </c>
      <c r="E71" s="265">
        <f t="shared" ref="E71:E72" si="163">(C71-$C$2)/$C$2</f>
        <v>-7.5388596107379561E-3</v>
      </c>
      <c r="F71" s="291">
        <v>5102.47</v>
      </c>
      <c r="G71" s="227">
        <f t="shared" si="143"/>
        <v>-4.7992916637279687E-4</v>
      </c>
      <c r="H71" s="267">
        <f t="shared" ref="H71:H75" si="164">(F71-F$2)/F$2</f>
        <v>2.1152071017539204E-3</v>
      </c>
      <c r="I71" s="295">
        <v>352380.62</v>
      </c>
      <c r="J71" s="225">
        <v>400000</v>
      </c>
      <c r="K71" s="225">
        <f t="shared" ref="K71" si="165">I71-I70-J71+J70</f>
        <v>2571.289999999979</v>
      </c>
      <c r="L71" s="227">
        <f t="shared" si="138"/>
        <v>6.428224999999948E-3</v>
      </c>
      <c r="M71" s="234">
        <f t="shared" ref="M71" si="166">I71-J71</f>
        <v>-47619.380000000005</v>
      </c>
      <c r="N71" s="244">
        <f t="shared" ref="N71" si="167">M71/J71</f>
        <v>-0.11904845000000001</v>
      </c>
      <c r="O71" s="283" t="b">
        <f t="shared" ref="O71" si="168">L71&gt;D71</f>
        <v>1</v>
      </c>
    </row>
    <row r="72" spans="2:15" ht="20.100000000000001" customHeight="1" x14ac:dyDescent="0.25">
      <c r="B72" s="223">
        <v>42332</v>
      </c>
      <c r="C72" s="264">
        <v>2089.14</v>
      </c>
      <c r="D72" s="227">
        <f t="shared" si="149"/>
        <v>1.2220896294910485E-3</v>
      </c>
      <c r="E72" s="265">
        <f t="shared" si="163"/>
        <v>-6.3259831433953792E-3</v>
      </c>
      <c r="F72" s="291">
        <v>5102.8</v>
      </c>
      <c r="G72" s="227">
        <f t="shared" si="143"/>
        <v>6.4674559576034202E-5</v>
      </c>
      <c r="H72" s="267">
        <f t="shared" si="164"/>
        <v>2.1800184614176729E-3</v>
      </c>
      <c r="I72" s="295">
        <v>356994.69</v>
      </c>
      <c r="J72" s="225">
        <v>400000</v>
      </c>
      <c r="K72" s="225">
        <f t="shared" ref="K72" si="169">I72-I71-J72+J71</f>
        <v>4614.070000000007</v>
      </c>
      <c r="L72" s="227">
        <f t="shared" si="138"/>
        <v>1.1535175000000017E-2</v>
      </c>
      <c r="M72" s="234">
        <f t="shared" ref="M72" si="170">I72-J72</f>
        <v>-43005.31</v>
      </c>
      <c r="N72" s="244">
        <f t="shared" ref="N72" si="171">M72/J72</f>
        <v>-0.10751327499999999</v>
      </c>
      <c r="O72" s="283" t="b">
        <f t="shared" ref="O72" si="172">L72&gt;D72</f>
        <v>1</v>
      </c>
    </row>
    <row r="73" spans="2:15" ht="20.100000000000001" customHeight="1" x14ac:dyDescent="0.25">
      <c r="B73" s="223">
        <v>42333</v>
      </c>
      <c r="C73" s="264">
        <v>2088.87</v>
      </c>
      <c r="D73" s="227">
        <f t="shared" si="149"/>
        <v>-1.2923978287715607E-4</v>
      </c>
      <c r="E73" s="265">
        <f t="shared" ref="E73:E75" si="173">(C73-$C$2)/$C$2</f>
        <v>-6.4544053575845989E-3</v>
      </c>
      <c r="F73" s="291">
        <v>5116.1400000000003</v>
      </c>
      <c r="G73" s="227">
        <f t="shared" si="143"/>
        <v>2.6142509994513102E-3</v>
      </c>
      <c r="H73" s="267">
        <f t="shared" si="164"/>
        <v>4.7999685763105661E-3</v>
      </c>
      <c r="I73" s="295">
        <v>357953.42</v>
      </c>
      <c r="J73" s="225">
        <v>400000</v>
      </c>
      <c r="K73" s="225">
        <f t="shared" ref="K73" si="174">I73-I72-J73+J72</f>
        <v>958.72999999998137</v>
      </c>
      <c r="L73" s="227">
        <f t="shared" si="138"/>
        <v>2.3968249999999536E-3</v>
      </c>
      <c r="M73" s="234">
        <f t="shared" ref="M73" si="175">I73-J73</f>
        <v>-42046.580000000016</v>
      </c>
      <c r="N73" s="244">
        <f t="shared" ref="N73" si="176">M73/J73</f>
        <v>-0.10511645000000004</v>
      </c>
      <c r="O73" s="283" t="b">
        <f t="shared" ref="O73" si="177">L73&gt;D73</f>
        <v>1</v>
      </c>
    </row>
    <row r="74" spans="2:15" ht="20.100000000000001" customHeight="1" x14ac:dyDescent="0.25">
      <c r="B74" s="223">
        <v>42335</v>
      </c>
      <c r="C74" s="270">
        <v>2090.11</v>
      </c>
      <c r="D74" s="227">
        <f t="shared" si="149"/>
        <v>5.9362238913873841E-4</v>
      </c>
      <c r="E74" s="265">
        <f t="shared" si="173"/>
        <v>-5.8646144479746996E-3</v>
      </c>
      <c r="F74" s="291">
        <v>5127.5200000000004</v>
      </c>
      <c r="G74" s="227">
        <f t="shared" si="143"/>
        <v>2.2243331886930592E-3</v>
      </c>
      <c r="H74" s="267">
        <f t="shared" si="164"/>
        <v>7.0349784944125967E-3</v>
      </c>
      <c r="I74" s="295">
        <v>355463.47</v>
      </c>
      <c r="J74" s="225">
        <v>400000</v>
      </c>
      <c r="K74" s="225">
        <f t="shared" ref="K74" si="178">I74-I73-J74+J73</f>
        <v>-2489.9500000000116</v>
      </c>
      <c r="L74" s="227">
        <f t="shared" si="138"/>
        <v>-6.224875000000029E-3</v>
      </c>
      <c r="M74" s="234">
        <f t="shared" ref="M74" si="179">I74-J74</f>
        <v>-44536.530000000028</v>
      </c>
      <c r="N74" s="244">
        <f t="shared" ref="N74" si="180">M74/J74</f>
        <v>-0.11134132500000007</v>
      </c>
      <c r="O74" s="283" t="b">
        <f t="shared" ref="O74" si="181">L74&gt;D74</f>
        <v>0</v>
      </c>
    </row>
    <row r="75" spans="2:15" ht="20.100000000000001" customHeight="1" x14ac:dyDescent="0.25">
      <c r="B75" s="228">
        <v>42338</v>
      </c>
      <c r="C75" s="274">
        <v>2080.41</v>
      </c>
      <c r="D75" s="227">
        <f t="shared" si="149"/>
        <v>-4.6409040672501789E-3</v>
      </c>
      <c r="E75" s="275">
        <f t="shared" si="173"/>
        <v>-1.0478301402180418E-2</v>
      </c>
      <c r="F75" s="294">
        <v>5108.66</v>
      </c>
      <c r="G75" s="227">
        <f t="shared" si="143"/>
        <v>-3.6781914063720045E-3</v>
      </c>
      <c r="H75" s="269">
        <f t="shared" si="164"/>
        <v>3.3309110905984322E-3</v>
      </c>
      <c r="I75" s="296">
        <v>358262.29</v>
      </c>
      <c r="J75" s="229">
        <v>400000</v>
      </c>
      <c r="K75" s="229">
        <f t="shared" ref="K75" si="182">I75-I74-J75+J74</f>
        <v>2798.820000000007</v>
      </c>
      <c r="L75" s="227">
        <f t="shared" si="138"/>
        <v>6.9970500000000177E-3</v>
      </c>
      <c r="M75" s="317">
        <f t="shared" ref="M75" si="183">I75-J75</f>
        <v>-41737.710000000021</v>
      </c>
      <c r="N75" s="245">
        <f t="shared" ref="N75" si="184">M75/J75</f>
        <v>-0.10434427500000006</v>
      </c>
      <c r="O75" s="283" t="b">
        <f t="shared" ref="O75" si="185">L75&gt;D75</f>
        <v>1</v>
      </c>
    </row>
    <row r="76" spans="2:15" ht="20.100000000000001" customHeight="1" x14ac:dyDescent="0.25">
      <c r="B76" s="228">
        <v>42339</v>
      </c>
      <c r="C76" s="274">
        <v>2102.63</v>
      </c>
      <c r="D76" s="227">
        <f t="shared" si="149"/>
        <v>1.0680586999678072E-2</v>
      </c>
      <c r="E76" s="275">
        <f t="shared" ref="E76" si="186">(C76-$C$2)/$C$2</f>
        <v>9.0371187762815854E-5</v>
      </c>
      <c r="F76" s="294">
        <v>5156.3</v>
      </c>
      <c r="G76" s="227">
        <f t="shared" ref="G76:G79" si="187">(F76-F75)/F75</f>
        <v>9.3253416747249435E-3</v>
      </c>
      <c r="H76" s="269">
        <f t="shared" ref="H76:H79" si="188">(F76-F$2)/F$2</f>
        <v>1.2687314649331337E-2</v>
      </c>
      <c r="I76" s="296">
        <v>361281.91</v>
      </c>
      <c r="J76" s="229">
        <v>400000</v>
      </c>
      <c r="K76" s="229">
        <f t="shared" ref="K76" si="189">I76-I75-J76+J75</f>
        <v>3019.6199999999953</v>
      </c>
      <c r="L76" s="227">
        <f t="shared" si="138"/>
        <v>7.5490499999999886E-3</v>
      </c>
      <c r="M76" s="317">
        <f t="shared" ref="M76" si="190">I76-J76</f>
        <v>-38718.090000000026</v>
      </c>
      <c r="N76" s="245">
        <f t="shared" ref="N76" si="191">M76/J76</f>
        <v>-9.6795225000000068E-2</v>
      </c>
      <c r="O76" s="283" t="b">
        <f t="shared" ref="O76" si="192">L76&gt;D76</f>
        <v>0</v>
      </c>
    </row>
    <row r="77" spans="2:15" ht="20.100000000000001" customHeight="1" x14ac:dyDescent="0.25">
      <c r="B77" s="228">
        <v>42340</v>
      </c>
      <c r="C77" s="274">
        <v>2079.5100000000002</v>
      </c>
      <c r="D77" s="227">
        <f t="shared" si="149"/>
        <v>-1.0995752937987135E-2</v>
      </c>
      <c r="E77" s="275">
        <f t="shared" ref="E77:E80" si="193">(C77-$C$2)/$C$2</f>
        <v>-1.0906375449477671E-2</v>
      </c>
      <c r="F77" s="294">
        <v>5123.22</v>
      </c>
      <c r="G77" s="227">
        <f t="shared" si="187"/>
        <v>-6.415452941062375E-3</v>
      </c>
      <c r="H77" s="269">
        <f t="shared" si="188"/>
        <v>6.1904668381877245E-3</v>
      </c>
      <c r="I77" s="296">
        <v>349641.2</v>
      </c>
      <c r="J77" s="229">
        <v>400000</v>
      </c>
      <c r="K77" s="229">
        <f t="shared" ref="K77" si="194">I77-I76-J77+J76</f>
        <v>-11640.709999999963</v>
      </c>
      <c r="L77" s="227">
        <f t="shared" ref="L77" si="195">K77/J76</f>
        <v>-2.9101774999999906E-2</v>
      </c>
      <c r="M77" s="243">
        <f t="shared" ref="M77" si="196">I77-J77</f>
        <v>-50358.799999999988</v>
      </c>
      <c r="N77" s="245">
        <f t="shared" ref="N77" si="197">M77/J77</f>
        <v>-0.12589699999999998</v>
      </c>
      <c r="O77" s="283" t="b">
        <f t="shared" ref="O77" si="198">L77&gt;D77</f>
        <v>0</v>
      </c>
    </row>
    <row r="78" spans="2:15" ht="20.100000000000001" customHeight="1" x14ac:dyDescent="0.25">
      <c r="B78" s="228">
        <v>42341</v>
      </c>
      <c r="C78" s="274">
        <v>2049.62</v>
      </c>
      <c r="D78" s="227">
        <f t="shared" si="149"/>
        <v>-1.4373578391063435E-2</v>
      </c>
      <c r="E78" s="275">
        <f t="shared" si="193"/>
        <v>-2.5123190198055669E-2</v>
      </c>
      <c r="F78" s="294">
        <v>5037.5200000000004</v>
      </c>
      <c r="G78" s="227">
        <f t="shared" si="187"/>
        <v>-1.6727761056523009E-2</v>
      </c>
      <c r="H78" s="269">
        <f t="shared" si="188"/>
        <v>-1.0640846868432819E-2</v>
      </c>
      <c r="I78" s="296">
        <v>344430.58</v>
      </c>
      <c r="J78" s="229">
        <v>400000</v>
      </c>
      <c r="K78" s="229">
        <f t="shared" ref="K78" si="199">I78-I77-J78+J77</f>
        <v>-5210.6199999999953</v>
      </c>
      <c r="L78" s="227">
        <f t="shared" ref="L78" si="200">K78/J77</f>
        <v>-1.3026549999999989E-2</v>
      </c>
      <c r="M78" s="243">
        <f t="shared" ref="M78" si="201">I78-J78</f>
        <v>-55569.419999999984</v>
      </c>
      <c r="N78" s="245">
        <f t="shared" ref="N78" si="202">M78/J78</f>
        <v>-0.13892354999999995</v>
      </c>
      <c r="O78" s="283" t="b">
        <f t="shared" ref="O78" si="203">L78&gt;D78</f>
        <v>1</v>
      </c>
    </row>
    <row r="79" spans="2:15" ht="20.100000000000001" customHeight="1" x14ac:dyDescent="0.25">
      <c r="B79" s="228">
        <v>42342</v>
      </c>
      <c r="C79" s="274">
        <v>2091.69</v>
      </c>
      <c r="D79" s="227">
        <f t="shared" si="149"/>
        <v>2.0525755993794054E-2</v>
      </c>
      <c r="E79" s="275">
        <f t="shared" si="193"/>
        <v>-5.1131066760525864E-3</v>
      </c>
      <c r="F79" s="294">
        <v>5142.2700000000004</v>
      </c>
      <c r="G79" s="227">
        <f t="shared" si="187"/>
        <v>2.0793962108339021E-2</v>
      </c>
      <c r="H79" s="269">
        <f t="shared" si="188"/>
        <v>9.9318498733233732E-3</v>
      </c>
      <c r="I79" s="296">
        <v>341064.65</v>
      </c>
      <c r="J79" s="229">
        <v>400000</v>
      </c>
      <c r="K79" s="229">
        <f t="shared" ref="K79" si="204">I79-I78-J79+J78</f>
        <v>-3365.929999999993</v>
      </c>
      <c r="L79" s="227">
        <f t="shared" ref="L79" si="205">K79/J78</f>
        <v>-8.4148249999999817E-3</v>
      </c>
      <c r="M79" s="243">
        <f t="shared" ref="M79" si="206">I79-J79</f>
        <v>-58935.349999999977</v>
      </c>
      <c r="N79" s="245">
        <f t="shared" ref="N79" si="207">M79/J79</f>
        <v>-0.14733837499999994</v>
      </c>
      <c r="O79" s="283" t="b">
        <f t="shared" ref="O79" si="208">L79&gt;D79</f>
        <v>0</v>
      </c>
    </row>
    <row r="80" spans="2:15" ht="20.100000000000001" customHeight="1" x14ac:dyDescent="0.25">
      <c r="B80" s="223">
        <v>42345</v>
      </c>
      <c r="C80" s="264">
        <v>2077.0700000000002</v>
      </c>
      <c r="D80" s="227">
        <f t="shared" si="149"/>
        <v>-6.9895634630370131E-3</v>
      </c>
      <c r="E80" s="265">
        <f t="shared" si="193"/>
        <v>-1.2066931755484052E-2</v>
      </c>
      <c r="F80" s="291">
        <v>5101.8100000000004</v>
      </c>
      <c r="G80" s="227">
        <f>(F80-F79)/F79</f>
        <v>-7.8681204993125663E-3</v>
      </c>
      <c r="H80" s="267">
        <f t="shared" ref="H80:H84" si="209">(F80-F$2)/F$2</f>
        <v>1.9855843824264159E-3</v>
      </c>
      <c r="I80" s="295">
        <v>323555.34000000003</v>
      </c>
      <c r="J80" s="225">
        <v>400000</v>
      </c>
      <c r="K80" s="225">
        <f t="shared" ref="K80" si="210">I80-I79-J80+J79</f>
        <v>-17509.309999999998</v>
      </c>
      <c r="L80" s="227">
        <f t="shared" ref="L80" si="211">K80/J79</f>
        <v>-4.3773274999999993E-2</v>
      </c>
      <c r="M80" s="234">
        <f t="shared" ref="M80" si="212">I80-J80</f>
        <v>-76444.659999999974</v>
      </c>
      <c r="N80" s="244">
        <f t="shared" ref="N80" si="213">M80/J80</f>
        <v>-0.19111164999999994</v>
      </c>
      <c r="O80" s="283" t="b">
        <f t="shared" ref="O80" si="214">L80&gt;D80</f>
        <v>0</v>
      </c>
    </row>
    <row r="81" spans="2:15" ht="20.100000000000001" customHeight="1" x14ac:dyDescent="0.25">
      <c r="B81" s="223">
        <v>42346</v>
      </c>
      <c r="C81" s="264">
        <v>2063.59</v>
      </c>
      <c r="D81" s="227">
        <f t="shared" si="149"/>
        <v>-6.489911269239851E-3</v>
      </c>
      <c r="E81" s="265">
        <f t="shared" ref="E81:E84" si="215">(C81-$C$2)/$C$2</f>
        <v>-1.8478529708338839E-2</v>
      </c>
      <c r="F81" s="291">
        <v>5098.24</v>
      </c>
      <c r="G81" s="227">
        <f>(F81-F80)/F80</f>
        <v>-6.9975165676507318E-4</v>
      </c>
      <c r="H81" s="267">
        <f t="shared" si="209"/>
        <v>1.284443309700093E-3</v>
      </c>
      <c r="I81" s="295">
        <v>320909.52</v>
      </c>
      <c r="J81" s="225">
        <v>400000</v>
      </c>
      <c r="K81" s="225">
        <f t="shared" ref="K81" si="216">I81-I80-J81+J80</f>
        <v>-2645.820000000007</v>
      </c>
      <c r="L81" s="227">
        <f t="shared" ref="L81" si="217">K81/J80</f>
        <v>-6.6145500000000176E-3</v>
      </c>
      <c r="M81" s="234">
        <f t="shared" ref="M81" si="218">I81-J81</f>
        <v>-79090.479999999981</v>
      </c>
      <c r="N81" s="244">
        <f t="shared" ref="N81" si="219">M81/J81</f>
        <v>-0.19772619999999996</v>
      </c>
      <c r="O81" s="283" t="b">
        <f t="shared" ref="O81" si="220">L81&gt;D81</f>
        <v>0</v>
      </c>
    </row>
    <row r="82" spans="2:15" ht="20.100000000000001" customHeight="1" x14ac:dyDescent="0.25">
      <c r="B82" s="223">
        <v>42347</v>
      </c>
      <c r="C82" s="264">
        <v>2047.62</v>
      </c>
      <c r="D82" s="227">
        <f t="shared" si="149"/>
        <v>-7.7389403902908297E-3</v>
      </c>
      <c r="E82" s="265">
        <f t="shared" si="215"/>
        <v>-2.6074465858716617E-2</v>
      </c>
      <c r="F82" s="291">
        <v>5022.8599999999997</v>
      </c>
      <c r="G82" s="227">
        <f>(F82-F81)/F81</f>
        <v>-1.4785494602058772E-2</v>
      </c>
      <c r="H82" s="267">
        <f t="shared" si="209"/>
        <v>-1.3520042421980899E-2</v>
      </c>
      <c r="I82" s="295">
        <v>319453.12</v>
      </c>
      <c r="J82" s="225">
        <v>400000</v>
      </c>
      <c r="K82" s="225">
        <f t="shared" ref="K82:K83" si="221">I82-I81-J82+J81</f>
        <v>-1456.4000000000233</v>
      </c>
      <c r="L82" s="227">
        <f t="shared" ref="L82:L83" si="222">K82/J81</f>
        <v>-3.6410000000000583E-3</v>
      </c>
      <c r="M82" s="234">
        <f t="shared" ref="M82:M83" si="223">I82-J82</f>
        <v>-80546.880000000005</v>
      </c>
      <c r="N82" s="244">
        <f t="shared" ref="N82:N83" si="224">M82/J82</f>
        <v>-0.20136720000000002</v>
      </c>
      <c r="O82" s="283" t="b">
        <f t="shared" ref="O82:O83" si="225">L82&gt;D82</f>
        <v>1</v>
      </c>
    </row>
    <row r="83" spans="2:15" ht="20.100000000000001" customHeight="1" x14ac:dyDescent="0.25">
      <c r="B83" s="223">
        <v>42348</v>
      </c>
      <c r="C83" s="270">
        <v>2052.23</v>
      </c>
      <c r="D83" s="227">
        <f t="shared" si="149"/>
        <v>2.2513943016771315E-3</v>
      </c>
      <c r="E83" s="265">
        <f t="shared" si="215"/>
        <v>-2.3881775460893075E-2</v>
      </c>
      <c r="F83" s="291">
        <v>5045.17</v>
      </c>
      <c r="G83" s="227">
        <f>(F83-F82)/F82</f>
        <v>4.4416925815173825E-3</v>
      </c>
      <c r="H83" s="267">
        <f t="shared" si="209"/>
        <v>-9.1384017125910304E-3</v>
      </c>
      <c r="I83" s="295">
        <v>324246.53999999998</v>
      </c>
      <c r="J83" s="225">
        <v>400000</v>
      </c>
      <c r="K83" s="225">
        <f t="shared" si="221"/>
        <v>4793.4199999999837</v>
      </c>
      <c r="L83" s="227">
        <f t="shared" si="222"/>
        <v>1.1983549999999959E-2</v>
      </c>
      <c r="M83" s="234">
        <f t="shared" si="223"/>
        <v>-75753.460000000021</v>
      </c>
      <c r="N83" s="244">
        <f t="shared" si="224"/>
        <v>-0.18938365000000004</v>
      </c>
      <c r="O83" s="283" t="b">
        <f t="shared" si="225"/>
        <v>1</v>
      </c>
    </row>
    <row r="84" spans="2:15" ht="20.100000000000001" customHeight="1" x14ac:dyDescent="0.25">
      <c r="B84" s="223">
        <v>42349</v>
      </c>
      <c r="C84" s="270">
        <v>2012.37</v>
      </c>
      <c r="D84" s="227">
        <f t="shared" si="149"/>
        <v>-1.9422774250449575E-2</v>
      </c>
      <c r="E84" s="265">
        <f t="shared" si="215"/>
        <v>-4.2840699377865797E-2</v>
      </c>
      <c r="F84" s="291">
        <v>4933.47</v>
      </c>
      <c r="G84" s="227">
        <f>(F84-F83)/F83</f>
        <v>-2.2139987354241743E-2</v>
      </c>
      <c r="H84" s="267">
        <f t="shared" si="209"/>
        <v>-3.1076064968478027E-2</v>
      </c>
      <c r="I84" s="295">
        <v>314974.52</v>
      </c>
      <c r="J84" s="225">
        <v>400000</v>
      </c>
      <c r="K84" s="225">
        <f t="shared" ref="K84" si="226">I84-I83-J84+J83</f>
        <v>-9272.0199999999604</v>
      </c>
      <c r="L84" s="227">
        <f t="shared" ref="L84" si="227">K84/J83</f>
        <v>-2.31800499999999E-2</v>
      </c>
      <c r="M84" s="233">
        <f t="shared" ref="M84" si="228">I84-J84</f>
        <v>-85025.479999999981</v>
      </c>
      <c r="N84" s="244">
        <f t="shared" ref="N84" si="229">M84/J84</f>
        <v>-0.21256369999999997</v>
      </c>
      <c r="O84" s="283" t="b">
        <f t="shared" ref="O84" si="230">L84&gt;D84</f>
        <v>0</v>
      </c>
    </row>
    <row r="85" spans="2:15" ht="20.100000000000001" customHeight="1" x14ac:dyDescent="0.25">
      <c r="B85" s="228">
        <v>42352</v>
      </c>
      <c r="C85" s="274">
        <v>2021.94</v>
      </c>
      <c r="D85" s="227">
        <f t="shared" si="149"/>
        <v>4.7555866962835681E-3</v>
      </c>
      <c r="E85" s="275">
        <f t="shared" ref="E85:E92" si="231">(C85-$C$2)/$C$2</f>
        <v>-3.8288845341603088E-2</v>
      </c>
      <c r="F85" s="294">
        <v>4871.59</v>
      </c>
      <c r="G85" s="227">
        <f t="shared" ref="G85:G89" si="232">(F85-F84)/F84</f>
        <v>-1.2542895771130685E-2</v>
      </c>
      <c r="H85" s="269">
        <f t="shared" ref="H85:H92" si="233">(F85-F$2)/F$2</f>
        <v>-4.3229176895732205E-2</v>
      </c>
      <c r="I85" s="296">
        <f>400000-82872.25</f>
        <v>317127.75</v>
      </c>
      <c r="J85" s="229">
        <v>400000</v>
      </c>
      <c r="K85" s="229">
        <f t="shared" ref="K85" si="234">I85-I84-J85+J84</f>
        <v>2153.2299999999814</v>
      </c>
      <c r="L85" s="227">
        <f t="shared" ref="L85" si="235">K85/J84</f>
        <v>5.3830749999999533E-3</v>
      </c>
      <c r="M85" s="243">
        <f t="shared" ref="M85" si="236">I85-J85</f>
        <v>-82872.25</v>
      </c>
      <c r="N85" s="245">
        <f t="shared" ref="N85" si="237">M85/J85</f>
        <v>-0.20718062500000001</v>
      </c>
      <c r="O85" s="283" t="b">
        <f t="shared" ref="O85" si="238">L85&gt;D85</f>
        <v>1</v>
      </c>
    </row>
    <row r="86" spans="2:15" ht="20.100000000000001" customHeight="1" x14ac:dyDescent="0.25">
      <c r="B86" s="228">
        <v>42353</v>
      </c>
      <c r="C86" s="274">
        <v>2043.41</v>
      </c>
      <c r="D86" s="227">
        <f t="shared" si="149"/>
        <v>1.0618514891638736E-2</v>
      </c>
      <c r="E86" s="275">
        <f t="shared" si="231"/>
        <v>-2.8076901124407819E-2</v>
      </c>
      <c r="F86" s="294">
        <v>4986.99</v>
      </c>
      <c r="G86" s="227">
        <f t="shared" si="232"/>
        <v>2.3688364579120911E-2</v>
      </c>
      <c r="H86" s="269">
        <f t="shared" si="233"/>
        <v>-2.0564840819372713E-2</v>
      </c>
      <c r="I86" s="296">
        <v>315111.13</v>
      </c>
      <c r="J86" s="229">
        <v>400000</v>
      </c>
      <c r="K86" s="229">
        <f t="shared" ref="K86" si="239">I86-I85-J86+J85</f>
        <v>-2016.6199999999953</v>
      </c>
      <c r="L86" s="227">
        <f t="shared" ref="L86" si="240">K86/J85</f>
        <v>-5.0415499999999884E-3</v>
      </c>
      <c r="M86" s="243">
        <f t="shared" ref="M86" si="241">I86-J86</f>
        <v>-84888.87</v>
      </c>
      <c r="N86" s="245">
        <f t="shared" ref="N86" si="242">M86/J86</f>
        <v>-0.21222217499999999</v>
      </c>
      <c r="O86" s="283" t="b">
        <f t="shared" ref="O86" si="243">L86&gt;D86</f>
        <v>0</v>
      </c>
    </row>
    <row r="87" spans="2:15" ht="20.100000000000001" customHeight="1" x14ac:dyDescent="0.25">
      <c r="B87" s="228">
        <v>42354</v>
      </c>
      <c r="C87" s="274">
        <v>2073.0700000000002</v>
      </c>
      <c r="D87" s="227">
        <f t="shared" si="149"/>
        <v>1.4514952946300586E-2</v>
      </c>
      <c r="E87" s="275">
        <f t="shared" si="231"/>
        <v>-1.3969483076805945E-2</v>
      </c>
      <c r="F87" s="294">
        <v>4992.63</v>
      </c>
      <c r="G87" s="227">
        <f t="shared" si="232"/>
        <v>1.1309427129391331E-3</v>
      </c>
      <c r="H87" s="269">
        <f t="shared" si="233"/>
        <v>-1.9457155763301003E-2</v>
      </c>
      <c r="I87" s="296">
        <v>320067.34000000003</v>
      </c>
      <c r="J87" s="229">
        <v>400000</v>
      </c>
      <c r="K87" s="229">
        <f t="shared" ref="K87" si="244">I87-I86-J87+J86</f>
        <v>4956.210000000021</v>
      </c>
      <c r="L87" s="227">
        <f t="shared" ref="L87" si="245">K87/J86</f>
        <v>1.2390525000000053E-2</v>
      </c>
      <c r="M87" s="243">
        <f t="shared" ref="M87" si="246">I87-J87</f>
        <v>-79932.659999999974</v>
      </c>
      <c r="N87" s="245">
        <f t="shared" ref="N87" si="247">M87/J87</f>
        <v>-0.19983164999999994</v>
      </c>
      <c r="O87" s="283" t="b">
        <f t="shared" ref="O87" si="248">L87&gt;D87</f>
        <v>0</v>
      </c>
    </row>
    <row r="88" spans="2:15" ht="20.100000000000001" customHeight="1" x14ac:dyDescent="0.25">
      <c r="B88" s="228">
        <v>42355</v>
      </c>
      <c r="C88" s="274">
        <v>2041.89</v>
      </c>
      <c r="D88" s="227">
        <f t="shared" si="149"/>
        <v>-1.5040495497016531E-2</v>
      </c>
      <c r="E88" s="275">
        <f t="shared" si="231"/>
        <v>-2.8799870626510127E-2</v>
      </c>
      <c r="F88" s="294">
        <v>5002.55</v>
      </c>
      <c r="G88" s="227">
        <f t="shared" si="232"/>
        <v>1.9869287329523865E-3</v>
      </c>
      <c r="H88" s="269">
        <f t="shared" si="233"/>
        <v>-1.7508887012196248E-2</v>
      </c>
      <c r="I88" s="296">
        <v>314862.69</v>
      </c>
      <c r="J88" s="229">
        <v>400000</v>
      </c>
      <c r="K88" s="229">
        <f t="shared" ref="K88:K90" si="249">I88-I87-J88+J87</f>
        <v>-5204.6500000000233</v>
      </c>
      <c r="L88" s="227">
        <f t="shared" ref="L88:L90" si="250">K88/J87</f>
        <v>-1.3011625000000058E-2</v>
      </c>
      <c r="M88" s="243">
        <f t="shared" ref="M88:M90" si="251">I88-J88</f>
        <v>-85137.31</v>
      </c>
      <c r="N88" s="245">
        <f t="shared" ref="N88:N90" si="252">M88/J88</f>
        <v>-0.212843275</v>
      </c>
      <c r="O88" s="283" t="b">
        <f t="shared" ref="O88:O90" si="253">L88&gt;D88</f>
        <v>1</v>
      </c>
    </row>
    <row r="89" spans="2:15" ht="20.100000000000001" customHeight="1" x14ac:dyDescent="0.25">
      <c r="B89" s="228">
        <v>42356</v>
      </c>
      <c r="C89" s="274">
        <v>2005.52</v>
      </c>
      <c r="D89" s="227">
        <f t="shared" si="149"/>
        <v>-1.7811929144077358E-2</v>
      </c>
      <c r="E89" s="275">
        <f t="shared" si="231"/>
        <v>-4.609881851562949E-2</v>
      </c>
      <c r="F89" s="294">
        <v>4923.08</v>
      </c>
      <c r="G89" s="227">
        <f t="shared" si="232"/>
        <v>-1.5885898191922172E-2</v>
      </c>
      <c r="H89" s="269">
        <f t="shared" si="233"/>
        <v>-3.3116640807588804E-2</v>
      </c>
      <c r="I89" s="296">
        <v>315502.05</v>
      </c>
      <c r="J89" s="229">
        <v>400000</v>
      </c>
      <c r="K89" s="229">
        <f t="shared" si="249"/>
        <v>639.35999999998603</v>
      </c>
      <c r="L89" s="227">
        <f t="shared" si="250"/>
        <v>1.5983999999999651E-3</v>
      </c>
      <c r="M89" s="243">
        <f t="shared" si="251"/>
        <v>-84497.950000000012</v>
      </c>
      <c r="N89" s="245">
        <f t="shared" si="252"/>
        <v>-0.21124487500000003</v>
      </c>
      <c r="O89" s="283" t="b">
        <f t="shared" si="253"/>
        <v>1</v>
      </c>
    </row>
    <row r="90" spans="2:15" ht="20.100000000000001" customHeight="1" x14ac:dyDescent="0.25">
      <c r="B90" s="223">
        <v>42359</v>
      </c>
      <c r="C90" s="264">
        <v>2021.15</v>
      </c>
      <c r="D90" s="227">
        <f t="shared" ref="D90:D92" si="254">(C90-C89)/C89</f>
        <v>7.7934899676892324E-3</v>
      </c>
      <c r="E90" s="265">
        <f t="shared" si="231"/>
        <v>-3.8664599227564142E-2</v>
      </c>
      <c r="F90" s="291">
        <v>4968.92</v>
      </c>
      <c r="G90" s="227">
        <f>(F90-F89)/F89</f>
        <v>9.3112441804724163E-3</v>
      </c>
      <c r="H90" s="267">
        <f t="shared" si="233"/>
        <v>-2.4113753756112841E-2</v>
      </c>
      <c r="I90" s="295">
        <v>320825.06</v>
      </c>
      <c r="J90" s="225">
        <v>400000</v>
      </c>
      <c r="K90" s="225">
        <f t="shared" si="249"/>
        <v>5323.0100000000093</v>
      </c>
      <c r="L90" s="227">
        <f t="shared" si="250"/>
        <v>1.3307525000000023E-2</v>
      </c>
      <c r="M90" s="234">
        <f t="shared" si="251"/>
        <v>-79174.94</v>
      </c>
      <c r="N90" s="244">
        <f t="shared" si="252"/>
        <v>-0.19793735000000001</v>
      </c>
      <c r="O90" s="283" t="b">
        <f t="shared" si="253"/>
        <v>1</v>
      </c>
    </row>
    <row r="91" spans="2:15" ht="20.100000000000001" customHeight="1" x14ac:dyDescent="0.25">
      <c r="B91" s="223">
        <v>42360</v>
      </c>
      <c r="C91" s="264">
        <v>2038.97</v>
      </c>
      <c r="D91" s="227">
        <f t="shared" si="254"/>
        <v>8.8167627340869983E-3</v>
      </c>
      <c r="E91" s="265">
        <f t="shared" si="231"/>
        <v>-3.0188733091075143E-2</v>
      </c>
      <c r="F91" s="291">
        <v>5001.1099999999997</v>
      </c>
      <c r="G91" s="227">
        <f>(F91-F90)/F90</f>
        <v>6.4782689196041798E-3</v>
      </c>
      <c r="H91" s="267">
        <f t="shared" si="233"/>
        <v>-1.7791700218001874E-2</v>
      </c>
      <c r="I91" s="295">
        <v>321902.78000000003</v>
      </c>
      <c r="J91" s="225">
        <v>400000</v>
      </c>
      <c r="K91" s="225">
        <f t="shared" ref="K91:K92" si="255">I91-I90-J91+J90</f>
        <v>1077.7200000000303</v>
      </c>
      <c r="L91" s="227">
        <f t="shared" ref="L91:L92" si="256">K91/J90</f>
        <v>2.6943000000000756E-3</v>
      </c>
      <c r="M91" s="234">
        <f t="shared" ref="M91:M92" si="257">I91-J91</f>
        <v>-78097.219999999972</v>
      </c>
      <c r="N91" s="244">
        <f t="shared" ref="N91:N92" si="258">M91/J91</f>
        <v>-0.19524304999999992</v>
      </c>
      <c r="O91" s="283" t="b">
        <f t="shared" ref="O91:O92" si="259">L91&gt;D91</f>
        <v>0</v>
      </c>
    </row>
    <row r="92" spans="2:15" ht="20.100000000000001" customHeight="1" x14ac:dyDescent="0.25">
      <c r="B92" s="223">
        <v>42361</v>
      </c>
      <c r="C92" s="264">
        <v>2064.29</v>
      </c>
      <c r="D92" s="227">
        <f t="shared" si="254"/>
        <v>1.2418034595898879E-2</v>
      </c>
      <c r="E92" s="265">
        <f t="shared" si="231"/>
        <v>-1.8145583227107593E-2</v>
      </c>
      <c r="F92" s="291">
        <v>5045.93</v>
      </c>
      <c r="G92" s="227">
        <f>(F92-F91)/F91</f>
        <v>8.9620104336838469E-3</v>
      </c>
      <c r="H92" s="267">
        <f t="shared" si="233"/>
        <v>-8.9891391873047361E-3</v>
      </c>
      <c r="I92" s="295">
        <v>330734.09999999998</v>
      </c>
      <c r="J92" s="225">
        <v>400000</v>
      </c>
      <c r="K92" s="225">
        <f t="shared" si="255"/>
        <v>8831.3199999999488</v>
      </c>
      <c r="L92" s="227">
        <f t="shared" si="256"/>
        <v>2.207829999999987E-2</v>
      </c>
      <c r="M92" s="233">
        <f t="shared" si="257"/>
        <v>-69265.900000000023</v>
      </c>
      <c r="N92" s="244">
        <f t="shared" si="258"/>
        <v>-0.17316475000000006</v>
      </c>
      <c r="O92" s="283" t="b">
        <f t="shared" si="259"/>
        <v>1</v>
      </c>
    </row>
    <row r="93" spans="2:15" ht="20.100000000000001" customHeight="1" x14ac:dyDescent="0.25">
      <c r="B93" s="223">
        <v>42362</v>
      </c>
      <c r="C93" s="270"/>
      <c r="D93" s="227"/>
      <c r="E93" s="265"/>
      <c r="F93" s="291"/>
      <c r="G93" s="227"/>
      <c r="H93" s="267"/>
      <c r="I93" s="295"/>
      <c r="J93" s="225"/>
      <c r="K93" s="225"/>
      <c r="L93" s="227"/>
      <c r="M93" s="234"/>
      <c r="N93" s="244"/>
      <c r="O93" s="283"/>
    </row>
    <row r="94" spans="2:15" ht="20.100000000000001" customHeight="1" x14ac:dyDescent="0.25">
      <c r="O94" s="283"/>
    </row>
  </sheetData>
  <conditionalFormatting sqref="L94:L1048576 L1:L2">
    <cfRule type="colorScale" priority="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9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92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93">
    <cfRule type="colorScale" priority="6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93">
    <cfRule type="colorScale" priority="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93">
    <cfRule type="colorScale" priority="7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57" activePane="bottomLeft" state="frozen"/>
      <selection activeCell="E5" sqref="E5"/>
      <selection pane="bottomLeft" activeCell="G164" sqref="G164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27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7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7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7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7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159</v>
      </c>
    </row>
    <row r="7" spans="1:17" ht="18" hidden="1" customHeight="1" outlineLevel="1" x14ac:dyDescent="0.25">
      <c r="A7" s="328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8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8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159</v>
      </c>
    </row>
    <row r="10" spans="1:17" ht="18" hidden="1" customHeight="1" outlineLevel="1" x14ac:dyDescent="0.25">
      <c r="A10" s="327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7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7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7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7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159</v>
      </c>
    </row>
    <row r="15" spans="1:17" ht="18" hidden="1" customHeight="1" outlineLevel="1" x14ac:dyDescent="0.25">
      <c r="A15" s="328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8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8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159</v>
      </c>
    </row>
    <row r="18" spans="1:16" ht="18" hidden="1" customHeight="1" outlineLevel="1" x14ac:dyDescent="0.25">
      <c r="A18" s="337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8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8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8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8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8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8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8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8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159</v>
      </c>
    </row>
    <row r="27" spans="1:16" ht="18" hidden="1" customHeight="1" outlineLevel="1" x14ac:dyDescent="0.25">
      <c r="A27" s="330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30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0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0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0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30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0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0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0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0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0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0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1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159</v>
      </c>
    </row>
    <row r="40" spans="1:16" ht="18" hidden="1" customHeight="1" outlineLevel="1" x14ac:dyDescent="0.25">
      <c r="A40" s="327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7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7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7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7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159</v>
      </c>
    </row>
    <row r="45" spans="1:16" ht="18" hidden="1" customHeight="1" outlineLevel="1" x14ac:dyDescent="0.25">
      <c r="A45" s="339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0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0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0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0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41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159</v>
      </c>
    </row>
    <row r="51" spans="1:16" ht="18" hidden="1" customHeight="1" outlineLevel="1" x14ac:dyDescent="0.25">
      <c r="A51" s="337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8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8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2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159</v>
      </c>
    </row>
    <row r="55" spans="1:16" ht="18" hidden="1" customHeight="1" outlineLevel="1" x14ac:dyDescent="0.25">
      <c r="A55" s="328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8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8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159</v>
      </c>
    </row>
    <row r="58" spans="1:16" ht="18" hidden="1" customHeight="1" outlineLevel="1" x14ac:dyDescent="0.25">
      <c r="A58" s="327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7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7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7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7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7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159</v>
      </c>
    </row>
    <row r="64" spans="1:16" ht="18" hidden="1" customHeight="1" outlineLevel="1" x14ac:dyDescent="0.25">
      <c r="A64" s="328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8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8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8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8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8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8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8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8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8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8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8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8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8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8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8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8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8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8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8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8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8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8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8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8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8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8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8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8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8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8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8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159</v>
      </c>
    </row>
    <row r="96" spans="1:16" ht="18" hidden="1" customHeight="1" outlineLevel="1" x14ac:dyDescent="0.25">
      <c r="A96" s="327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7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7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159</v>
      </c>
    </row>
    <row r="99" spans="1:16" ht="18" hidden="1" customHeight="1" outlineLevel="1" x14ac:dyDescent="0.25">
      <c r="A99" s="328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8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8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8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159</v>
      </c>
    </row>
    <row r="103" spans="1:16" ht="18" hidden="1" customHeight="1" outlineLevel="1" x14ac:dyDescent="0.25">
      <c r="A103" s="327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7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7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7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7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7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7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159</v>
      </c>
    </row>
    <row r="110" spans="1:16" ht="18" hidden="1" customHeight="1" outlineLevel="1" x14ac:dyDescent="0.25">
      <c r="A110" s="329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0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0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0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0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0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0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159</v>
      </c>
    </row>
    <row r="117" spans="1:16" ht="18" hidden="1" customHeight="1" outlineLevel="1" x14ac:dyDescent="0.25">
      <c r="A117" s="332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32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32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32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32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33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159</v>
      </c>
    </row>
    <row r="123" spans="1:16" ht="18" hidden="1" customHeight="1" outlineLevel="1" x14ac:dyDescent="0.25">
      <c r="A123" s="329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0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1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159</v>
      </c>
    </row>
    <row r="126" spans="1:16" ht="18" hidden="1" customHeight="1" outlineLevel="1" x14ac:dyDescent="0.25">
      <c r="A126" s="327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7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7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159</v>
      </c>
    </row>
    <row r="129" spans="1:16" ht="18" hidden="1" customHeight="1" outlineLevel="1" x14ac:dyDescent="0.25">
      <c r="A129" s="328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8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8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8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159</v>
      </c>
    </row>
    <row r="133" spans="1:16" ht="18" hidden="1" customHeight="1" outlineLevel="1" x14ac:dyDescent="0.25">
      <c r="A133" s="334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5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5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6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159</v>
      </c>
    </row>
    <row r="137" spans="1:16" ht="18" hidden="1" customHeight="1" outlineLevel="1" x14ac:dyDescent="0.25">
      <c r="A137" s="327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7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7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159</v>
      </c>
    </row>
    <row r="140" spans="1:16" ht="18" hidden="1" customHeight="1" outlineLevel="1" x14ac:dyDescent="0.25">
      <c r="A140" s="328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8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8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159</v>
      </c>
    </row>
    <row r="143" spans="1:16" ht="18" hidden="1" customHeight="1" outlineLevel="1" x14ac:dyDescent="0.25">
      <c r="A143" s="327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7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7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7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7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7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7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7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7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159</v>
      </c>
    </row>
    <row r="152" spans="1:16" ht="18" hidden="1" customHeight="1" outlineLevel="1" x14ac:dyDescent="0.25">
      <c r="A152" s="328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8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8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8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8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8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8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159</v>
      </c>
    </row>
    <row r="159" spans="1:16" ht="18" hidden="1" customHeight="1" outlineLevel="1" x14ac:dyDescent="0.25">
      <c r="A159" s="327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7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7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159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156</v>
      </c>
      <c r="N164" s="180">
        <f>SUM(N1:N162)</f>
        <v>5910.5200000000132</v>
      </c>
    </row>
    <row r="165" spans="1:16" ht="18" customHeight="1" x14ac:dyDescent="0.25">
      <c r="M165" s="37" t="s">
        <v>219</v>
      </c>
      <c r="N165" s="181">
        <f>1003.28+0.19</f>
        <v>1003.47</v>
      </c>
    </row>
    <row r="166" spans="1:16" ht="18" customHeight="1" x14ac:dyDescent="0.25">
      <c r="M166" s="37" t="s">
        <v>155</v>
      </c>
      <c r="N166" s="182">
        <f>SUM(ACTIVE!J:J)</f>
        <v>-76975.452000000005</v>
      </c>
    </row>
    <row r="168" spans="1:16" ht="18" customHeight="1" x14ac:dyDescent="0.25">
      <c r="M168" s="37" t="s">
        <v>207</v>
      </c>
      <c r="N168" s="182">
        <f>SUM(N163:N166)</f>
        <v>-69265.901999999987</v>
      </c>
      <c r="P168" s="325"/>
    </row>
    <row r="169" spans="1:16" ht="18" customHeight="1" x14ac:dyDescent="0.25">
      <c r="M169" s="37" t="s">
        <v>208</v>
      </c>
      <c r="N169" s="182">
        <f>Balance!Q2</f>
        <v>-69265.900000000023</v>
      </c>
    </row>
    <row r="170" spans="1:16" ht="18" customHeight="1" x14ac:dyDescent="0.25">
      <c r="M170" s="37" t="s">
        <v>157</v>
      </c>
      <c r="N170" s="38">
        <f>N168-N169</f>
        <v>-1.9999999640276656E-3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E2" sqref="E2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8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169</v>
      </c>
      <c r="B1" s="76" t="s">
        <v>99</v>
      </c>
      <c r="C1" s="76"/>
      <c r="D1" s="72"/>
      <c r="E1" s="72" t="s">
        <v>72</v>
      </c>
      <c r="F1" s="73" t="s">
        <v>206</v>
      </c>
      <c r="G1" s="73" t="s">
        <v>73</v>
      </c>
      <c r="H1" s="72" t="s">
        <v>57</v>
      </c>
      <c r="I1" s="73" t="s">
        <v>74</v>
      </c>
      <c r="J1" s="73" t="s">
        <v>65</v>
      </c>
      <c r="K1" s="276" t="s">
        <v>96</v>
      </c>
      <c r="L1" s="74" t="s">
        <v>100</v>
      </c>
      <c r="M1" s="72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10.19</v>
      </c>
      <c r="G2" s="63">
        <v>10.19</v>
      </c>
      <c r="H2" s="64">
        <v>0</v>
      </c>
      <c r="I2" s="63">
        <v>0</v>
      </c>
      <c r="J2" s="63">
        <v>690.55000000001746</v>
      </c>
      <c r="K2" s="277">
        <v>0</v>
      </c>
      <c r="L2" s="80" t="str">
        <f>HYPERLINK("http://finance.yahoo.com/q?s=" &amp; E2, "Link")</f>
        <v>Link</v>
      </c>
      <c r="M2" s="248"/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9.31</v>
      </c>
      <c r="G3" s="63">
        <v>536.97666666666657</v>
      </c>
      <c r="H3" s="64">
        <v>3</v>
      </c>
      <c r="I3" s="63">
        <v>1610.9299999999998</v>
      </c>
      <c r="J3" s="63">
        <v>-1582.9999999999998</v>
      </c>
      <c r="K3" s="277">
        <v>-0.98266218892192714</v>
      </c>
      <c r="L3" s="80" t="str">
        <f>HYPERLINK("http://finance.yahoo.com/q?s=" &amp; E3, "Link")</f>
        <v>Link</v>
      </c>
      <c r="M3" s="202"/>
      <c r="N3" s="79"/>
      <c r="O3" s="79"/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62.89</v>
      </c>
      <c r="G4" s="63">
        <v>62.89</v>
      </c>
      <c r="H4" s="64">
        <v>0</v>
      </c>
      <c r="I4" s="63">
        <v>0</v>
      </c>
      <c r="J4" s="63">
        <v>364.08000000000175</v>
      </c>
      <c r="K4" s="277">
        <v>0</v>
      </c>
      <c r="L4" s="80" t="str">
        <f>HYPERLINK("http://finance.yahoo.com/q?s=" &amp; E4, "Link")</f>
        <v>Link</v>
      </c>
      <c r="M4" s="257"/>
      <c r="N4" s="79"/>
      <c r="O4" s="79"/>
      <c r="Q4" s="189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8.5630000000000006</v>
      </c>
      <c r="G5" s="63">
        <v>8.5630000000000006</v>
      </c>
      <c r="H5" s="64">
        <v>0</v>
      </c>
      <c r="I5" s="63">
        <v>0</v>
      </c>
      <c r="J5" s="63">
        <v>37</v>
      </c>
      <c r="K5" s="277">
        <v>0</v>
      </c>
      <c r="L5" s="80" t="str">
        <f>HYPERLINK("http://finance.yahoo.com/q?s=" &amp; E5, "Link")</f>
        <v>Link</v>
      </c>
      <c r="M5" s="248" t="s">
        <v>310</v>
      </c>
      <c r="Q5" s="189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146.51</v>
      </c>
      <c r="G6" s="63">
        <v>146.51</v>
      </c>
      <c r="H6" s="64">
        <v>0</v>
      </c>
      <c r="I6" s="63">
        <v>0</v>
      </c>
      <c r="J6" s="63">
        <v>780.73999999999796</v>
      </c>
      <c r="K6" s="277">
        <v>0</v>
      </c>
      <c r="L6" s="80" t="str">
        <f>HYPERLINK("http://finance.yahoo.com/q?s=" &amp; E6, "Link")</f>
        <v>Link</v>
      </c>
      <c r="M6" s="202" t="s">
        <v>228</v>
      </c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300.19</v>
      </c>
      <c r="G7" s="63">
        <v>300.19</v>
      </c>
      <c r="H7" s="64">
        <v>0</v>
      </c>
      <c r="I7" s="63">
        <v>0</v>
      </c>
      <c r="J7" s="63">
        <v>1373.6500000000087</v>
      </c>
      <c r="K7" s="277">
        <v>0</v>
      </c>
      <c r="L7" s="80" t="str">
        <f>HYPERLINK("http://finance.yahoo.com/q?s=" &amp; E7, "Link")</f>
        <v>Link</v>
      </c>
      <c r="M7" s="202" t="s">
        <v>320</v>
      </c>
      <c r="N7" s="79"/>
      <c r="O7" s="79"/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65.180000000000007</v>
      </c>
      <c r="G8" s="63">
        <v>65.180000000000007</v>
      </c>
      <c r="H8" s="64">
        <v>0</v>
      </c>
      <c r="I8" s="63">
        <v>0</v>
      </c>
      <c r="J8" s="63">
        <v>-8324.6099999999569</v>
      </c>
      <c r="K8" s="277">
        <v>0</v>
      </c>
      <c r="L8" s="80" t="str">
        <f>HYPERLINK("http://finance.yahoo.com/q?s=" &amp; E8, "Link")</f>
        <v>Link</v>
      </c>
      <c r="M8" s="202"/>
      <c r="N8" s="79"/>
      <c r="O8" s="79"/>
      <c r="P8" s="63"/>
      <c r="Q8" s="189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14.29</v>
      </c>
      <c r="G9" s="63">
        <v>26.062225000000005</v>
      </c>
      <c r="H9" s="64">
        <v>2000</v>
      </c>
      <c r="I9" s="63">
        <v>52124.450000000012</v>
      </c>
      <c r="J9" s="63">
        <v>-23544.450000000012</v>
      </c>
      <c r="K9" s="277">
        <v>-0.4516968524368124</v>
      </c>
      <c r="L9" s="80" t="str">
        <f>HYPERLINK("http://finance.yahoo.com/q?s=" &amp; E9, "Link")</f>
        <v>Link</v>
      </c>
      <c r="M9" s="249" t="s">
        <v>300</v>
      </c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105.56</v>
      </c>
      <c r="G10" s="63">
        <v>105.56</v>
      </c>
      <c r="H10" s="64">
        <v>0</v>
      </c>
      <c r="I10" s="63">
        <v>0</v>
      </c>
      <c r="J10" s="63">
        <v>37.589999999999691</v>
      </c>
      <c r="K10" s="277">
        <v>0</v>
      </c>
      <c r="L10" s="80" t="str">
        <f>HYPERLINK("http://finance.yahoo.com/q?s=" &amp; E10, "Link")</f>
        <v>Link</v>
      </c>
      <c r="M10" s="248"/>
      <c r="Q10" s="189"/>
    </row>
    <row r="11" spans="1:17" ht="18.95" customHeight="1" x14ac:dyDescent="0.25">
      <c r="A11" s="65"/>
      <c r="B11" s="65"/>
      <c r="C11" s="66"/>
      <c r="D11" s="67"/>
      <c r="E11" s="26" t="s">
        <v>9</v>
      </c>
      <c r="F11" s="63">
        <v>4.8499999999999996</v>
      </c>
      <c r="G11" s="63">
        <v>4.45</v>
      </c>
      <c r="H11" s="64">
        <v>250</v>
      </c>
      <c r="I11" s="63">
        <v>1112.5</v>
      </c>
      <c r="J11" s="63">
        <v>100</v>
      </c>
      <c r="K11" s="277">
        <v>8.9887640449438075E-2</v>
      </c>
      <c r="L11" s="80" t="str">
        <f>HYPERLINK("http://finance.yahoo.com/q?s=" &amp; E11, "Link")</f>
        <v>Link</v>
      </c>
      <c r="M11" s="248"/>
      <c r="Q11" s="189"/>
    </row>
    <row r="12" spans="1:17" ht="18.95" customHeight="1" x14ac:dyDescent="0.25">
      <c r="A12" s="66"/>
      <c r="B12" s="66"/>
      <c r="C12" s="66"/>
      <c r="D12" s="67"/>
      <c r="E12" s="26" t="s">
        <v>55</v>
      </c>
      <c r="F12" s="63">
        <v>103.14</v>
      </c>
      <c r="G12" s="63">
        <v>102.19760000000002</v>
      </c>
      <c r="H12" s="64">
        <v>25</v>
      </c>
      <c r="I12" s="63">
        <v>2554.9400000000005</v>
      </c>
      <c r="J12" s="63">
        <v>23.559999999999491</v>
      </c>
      <c r="K12" s="277">
        <v>9.221351577727634E-3</v>
      </c>
      <c r="L12" s="80" t="str">
        <f>HYPERLINK("http://finance.yahoo.com/q?s=" &amp; E12, "Link")</f>
        <v>Link</v>
      </c>
      <c r="M12" s="248"/>
      <c r="P12" s="63"/>
      <c r="Q12" s="189"/>
    </row>
    <row r="13" spans="1:17" ht="18.95" customHeight="1" x14ac:dyDescent="0.25">
      <c r="A13" s="65"/>
      <c r="B13" s="65"/>
      <c r="C13" s="66"/>
      <c r="D13" s="67"/>
      <c r="E13" s="26" t="s">
        <v>56</v>
      </c>
      <c r="F13" s="63">
        <v>34.78</v>
      </c>
      <c r="G13" s="63">
        <v>34.78</v>
      </c>
      <c r="H13" s="64">
        <v>0</v>
      </c>
      <c r="I13" s="63">
        <v>0</v>
      </c>
      <c r="J13" s="63">
        <v>36.819999999999709</v>
      </c>
      <c r="K13" s="277">
        <v>0</v>
      </c>
      <c r="L13" s="80" t="str">
        <f>HYPERLINK("http://finance.yahoo.com/q?s=" &amp; E13, "Link")</f>
        <v>Link</v>
      </c>
      <c r="M13" s="257"/>
      <c r="Q13" s="189"/>
    </row>
    <row r="14" spans="1:17" ht="18.95" customHeight="1" x14ac:dyDescent="0.25">
      <c r="A14" s="196"/>
      <c r="B14" s="65"/>
      <c r="C14" s="66"/>
      <c r="D14" s="67"/>
      <c r="E14" s="26" t="s">
        <v>22</v>
      </c>
      <c r="F14" s="63">
        <v>51.27</v>
      </c>
      <c r="G14" s="63">
        <v>47.124733333333324</v>
      </c>
      <c r="H14" s="64">
        <v>600</v>
      </c>
      <c r="I14" s="63">
        <v>28274.839999999997</v>
      </c>
      <c r="J14" s="63">
        <v>2487.1600000000071</v>
      </c>
      <c r="K14" s="277">
        <v>8.7963716151886542E-2</v>
      </c>
      <c r="L14" s="80" t="str">
        <f>HYPERLINK("http://finance.yahoo.com/q?s=" &amp; E14, "Link")</f>
        <v>Link</v>
      </c>
      <c r="M14" s="248"/>
      <c r="Q14" s="189"/>
    </row>
    <row r="15" spans="1:17" ht="18.95" customHeight="1" x14ac:dyDescent="0.25">
      <c r="A15" s="66"/>
      <c r="B15" s="65"/>
      <c r="C15" s="66"/>
      <c r="D15" s="67"/>
      <c r="E15" s="26" t="s">
        <v>27</v>
      </c>
      <c r="F15" s="63">
        <v>35</v>
      </c>
      <c r="G15" s="63">
        <v>35</v>
      </c>
      <c r="H15" s="64">
        <v>0</v>
      </c>
      <c r="I15" s="63">
        <v>0</v>
      </c>
      <c r="J15" s="63">
        <v>1407.5400000000009</v>
      </c>
      <c r="K15" s="277">
        <v>0</v>
      </c>
      <c r="L15" s="80" t="str">
        <f>HYPERLINK("http://finance.yahoo.com/q?s=" &amp; E15, "Link")</f>
        <v>Link</v>
      </c>
      <c r="M15" s="257"/>
      <c r="Q15" s="189"/>
    </row>
    <row r="16" spans="1:17" ht="18.95" customHeight="1" x14ac:dyDescent="0.25">
      <c r="A16" s="65"/>
      <c r="B16" s="66"/>
      <c r="C16" s="66"/>
      <c r="D16" s="67"/>
      <c r="E16" s="26" t="s">
        <v>15</v>
      </c>
      <c r="F16" s="63">
        <v>17.68</v>
      </c>
      <c r="G16" s="63">
        <v>17.310111111111098</v>
      </c>
      <c r="H16" s="64">
        <v>180</v>
      </c>
      <c r="I16" s="63">
        <v>3115.8199999999979</v>
      </c>
      <c r="J16" s="63">
        <v>66.580000000002201</v>
      </c>
      <c r="K16" s="277">
        <v>2.1368371728791243E-2</v>
      </c>
      <c r="L16" s="80" t="str">
        <f>HYPERLINK("http://finance.yahoo.com/q?s=" &amp; E16, "Link")</f>
        <v>Link</v>
      </c>
      <c r="M16" s="280"/>
      <c r="N16" s="79"/>
      <c r="O16" s="79"/>
      <c r="Q16" s="189"/>
    </row>
    <row r="17" spans="1:17" ht="18.95" customHeight="1" x14ac:dyDescent="0.25">
      <c r="A17" s="77"/>
      <c r="B17" s="78"/>
      <c r="C17" s="77"/>
      <c r="D17" s="67"/>
      <c r="E17" s="26" t="s">
        <v>24</v>
      </c>
      <c r="F17" s="63">
        <v>41.63</v>
      </c>
      <c r="G17" s="63">
        <v>38.389400000000094</v>
      </c>
      <c r="H17" s="64">
        <v>50</v>
      </c>
      <c r="I17" s="63">
        <v>1919.4700000000048</v>
      </c>
      <c r="J17" s="63">
        <v>162.0299999999952</v>
      </c>
      <c r="K17" s="277">
        <v>8.4413926761030392E-2</v>
      </c>
      <c r="L17" s="80" t="str">
        <f>HYPERLINK("http://finance.yahoo.com/q?s=" &amp; E17, "Link")</f>
        <v>Link</v>
      </c>
      <c r="M17" s="248"/>
      <c r="Q17" s="189"/>
    </row>
    <row r="18" spans="1:17" ht="18.95" customHeight="1" x14ac:dyDescent="0.25">
      <c r="A18" s="65"/>
      <c r="B18" s="65"/>
      <c r="C18" s="66"/>
      <c r="D18" s="67"/>
      <c r="E18" s="26" t="s">
        <v>50</v>
      </c>
      <c r="F18" s="63">
        <v>13.96</v>
      </c>
      <c r="G18" s="63">
        <v>24.028759932982286</v>
      </c>
      <c r="H18" s="64">
        <v>4178</v>
      </c>
      <c r="I18" s="63">
        <v>100392.15899999999</v>
      </c>
      <c r="J18" s="63">
        <v>-42067.27899999998</v>
      </c>
      <c r="K18" s="277">
        <v>-0.41902952799331661</v>
      </c>
      <c r="L18" s="80" t="str">
        <f>HYPERLINK("http://finance.yahoo.com/q?s=" &amp; E18, "Link")</f>
        <v>Link</v>
      </c>
      <c r="M18" s="248" t="s">
        <v>243</v>
      </c>
      <c r="O18" s="79"/>
      <c r="Q18" s="189"/>
    </row>
    <row r="19" spans="1:17" ht="18.95" customHeight="1" x14ac:dyDescent="0.25">
      <c r="A19" s="66"/>
      <c r="B19" s="66"/>
      <c r="C19" s="66"/>
      <c r="D19" s="67"/>
      <c r="E19" s="26" t="s">
        <v>34</v>
      </c>
      <c r="F19" s="63">
        <v>14.3</v>
      </c>
      <c r="G19" s="63">
        <v>16.545642885375514</v>
      </c>
      <c r="H19" s="64">
        <v>5060</v>
      </c>
      <c r="I19" s="63">
        <v>83720.953000000096</v>
      </c>
      <c r="J19" s="63">
        <v>-11362.953000000096</v>
      </c>
      <c r="K19" s="277">
        <v>-0.13572412392391286</v>
      </c>
      <c r="L19" s="80" t="str">
        <f>HYPERLINK("http://finance.yahoo.com/q?s=" &amp; E19, "Link")</f>
        <v>Link</v>
      </c>
      <c r="M19" s="248"/>
      <c r="Q19" s="189"/>
    </row>
    <row r="20" spans="1:17" ht="18.95" customHeight="1" x14ac:dyDescent="0.25">
      <c r="A20" s="65"/>
      <c r="B20" s="65"/>
      <c r="C20" s="66"/>
      <c r="D20" s="67"/>
      <c r="E20" s="26" t="s">
        <v>47</v>
      </c>
      <c r="F20" s="63">
        <v>86.85</v>
      </c>
      <c r="G20" s="63">
        <v>86.85</v>
      </c>
      <c r="H20" s="64">
        <v>0</v>
      </c>
      <c r="I20" s="63">
        <v>0</v>
      </c>
      <c r="J20" s="63">
        <v>-168.6200000000008</v>
      </c>
      <c r="K20" s="277">
        <v>0</v>
      </c>
      <c r="L20" s="80" t="str">
        <f>HYPERLINK("http://finance.yahoo.com/q?s=" &amp; E20, "Link")</f>
        <v>Link</v>
      </c>
      <c r="M20" s="202" t="s">
        <v>227</v>
      </c>
      <c r="N20" s="79"/>
      <c r="O20" s="79"/>
      <c r="Q20" s="213"/>
    </row>
    <row r="21" spans="1:17" ht="18.95" customHeight="1" x14ac:dyDescent="0.25">
      <c r="A21" s="65"/>
      <c r="B21" s="65"/>
      <c r="C21" s="66"/>
      <c r="D21" s="67"/>
      <c r="E21" s="26" t="s">
        <v>26</v>
      </c>
      <c r="F21" s="63">
        <v>2.79</v>
      </c>
      <c r="G21" s="63">
        <v>2.212777777777776</v>
      </c>
      <c r="H21" s="64">
        <v>54</v>
      </c>
      <c r="I21" s="63">
        <v>119.4899999999999</v>
      </c>
      <c r="J21" s="63">
        <v>31.170000000000101</v>
      </c>
      <c r="K21" s="277">
        <v>0.26085864925935331</v>
      </c>
      <c r="L21" s="80" t="str">
        <f>HYPERLINK("http://finance.yahoo.com/q?s=" &amp; E21, "Link")</f>
        <v>Link</v>
      </c>
      <c r="M21" s="249"/>
      <c r="Q21" s="213"/>
    </row>
    <row r="22" spans="1:17" ht="18.95" customHeight="1" x14ac:dyDescent="0.25">
      <c r="A22" s="65"/>
      <c r="B22" s="65"/>
      <c r="C22" s="66"/>
      <c r="D22" s="67"/>
      <c r="E22" s="26" t="s">
        <v>35</v>
      </c>
      <c r="F22" s="63">
        <v>51.48</v>
      </c>
      <c r="G22" s="63">
        <v>32.883499999999984</v>
      </c>
      <c r="H22" s="64">
        <v>100</v>
      </c>
      <c r="I22" s="63">
        <v>3288.3499999999985</v>
      </c>
      <c r="J22" s="63">
        <v>1859.6500000000015</v>
      </c>
      <c r="K22" s="277">
        <v>0.56552678394939782</v>
      </c>
      <c r="L22" s="80" t="str">
        <f>HYPERLINK("http://finance.yahoo.com/q?s=" &amp; E22, "Link")</f>
        <v>Link</v>
      </c>
      <c r="M22" s="202"/>
      <c r="N22" s="79"/>
      <c r="O22" s="79"/>
      <c r="Q22" s="189"/>
    </row>
    <row r="23" spans="1:17" ht="18.95" customHeight="1" x14ac:dyDescent="0.25">
      <c r="A23" s="196"/>
      <c r="B23" s="65"/>
      <c r="C23" s="66"/>
      <c r="D23" s="67"/>
      <c r="E23" s="26" t="s">
        <v>39</v>
      </c>
      <c r="F23" s="63">
        <v>28.84</v>
      </c>
      <c r="G23" s="63">
        <v>26.525307692307692</v>
      </c>
      <c r="H23" s="64">
        <v>130</v>
      </c>
      <c r="I23" s="63">
        <v>3448.29</v>
      </c>
      <c r="J23" s="63">
        <v>300.90999999999985</v>
      </c>
      <c r="K23" s="277">
        <v>8.7263542219476908E-2</v>
      </c>
      <c r="L23" s="80" t="str">
        <f>HYPERLINK("http://finance.yahoo.com/q?s=" &amp; E23, "Link")</f>
        <v>Link</v>
      </c>
      <c r="M23" s="248"/>
      <c r="N23" s="79"/>
      <c r="O23" s="79"/>
      <c r="Q23" s="189"/>
    </row>
    <row r="24" spans="1:17" ht="18.95" customHeight="1" x14ac:dyDescent="0.25">
      <c r="A24" s="65"/>
      <c r="B24" s="66"/>
      <c r="C24" s="66"/>
      <c r="D24" s="67"/>
      <c r="E24" s="26" t="s">
        <v>51</v>
      </c>
      <c r="F24" s="63">
        <v>118.69</v>
      </c>
      <c r="G24" s="63">
        <v>118.69</v>
      </c>
      <c r="H24" s="64">
        <v>0</v>
      </c>
      <c r="I24" s="63">
        <v>0</v>
      </c>
      <c r="J24" s="63">
        <v>105.51000000000022</v>
      </c>
      <c r="K24" s="277">
        <v>0</v>
      </c>
      <c r="L24" s="80" t="str">
        <f>HYPERLINK("http://finance.yahoo.com/q?s=" &amp; E24, "Link")</f>
        <v>Link</v>
      </c>
      <c r="M24" s="257"/>
      <c r="N24" s="79"/>
      <c r="O24" s="79"/>
      <c r="Q24" s="213"/>
    </row>
    <row r="25" spans="1:17" ht="18.95" customHeight="1" x14ac:dyDescent="0.25">
      <c r="A25" s="66"/>
      <c r="B25" s="66"/>
      <c r="C25" s="66"/>
      <c r="D25" s="67"/>
      <c r="E25" s="26" t="s">
        <v>42</v>
      </c>
      <c r="F25" s="63">
        <v>78.77</v>
      </c>
      <c r="G25" s="63">
        <v>78.77</v>
      </c>
      <c r="H25" s="64">
        <v>0</v>
      </c>
      <c r="I25" s="63">
        <v>0</v>
      </c>
      <c r="J25" s="63">
        <v>62.1299999999992</v>
      </c>
      <c r="K25" s="277">
        <v>0</v>
      </c>
      <c r="L25" s="80" t="str">
        <f>HYPERLINK("http://finance.yahoo.com/q?s=" &amp; E25, "Link")</f>
        <v>Link</v>
      </c>
      <c r="M25" s="202" t="s">
        <v>229</v>
      </c>
      <c r="Q25" s="189"/>
    </row>
    <row r="26" spans="1:17" ht="18.95" customHeight="1" x14ac:dyDescent="0.25">
      <c r="A26" s="65"/>
      <c r="B26" s="65"/>
      <c r="C26" s="66"/>
      <c r="D26" s="67"/>
      <c r="E26" s="26" t="s">
        <v>54</v>
      </c>
      <c r="F26" s="63">
        <v>96.3</v>
      </c>
      <c r="G26" s="63">
        <v>96.3</v>
      </c>
      <c r="H26" s="64">
        <v>0</v>
      </c>
      <c r="I26" s="63">
        <v>0</v>
      </c>
      <c r="J26" s="63">
        <v>114.84999999999991</v>
      </c>
      <c r="K26" s="277">
        <v>0</v>
      </c>
      <c r="L26" s="80" t="str">
        <f>HYPERLINK("http://finance.yahoo.com/q?s=" &amp; E26, "Link")</f>
        <v>Link</v>
      </c>
      <c r="M26" s="257"/>
      <c r="P26" s="63"/>
      <c r="Q26" s="189"/>
    </row>
    <row r="27" spans="1:17" ht="18.95" customHeight="1" x14ac:dyDescent="0.25">
      <c r="A27" s="65"/>
      <c r="B27" s="65"/>
      <c r="C27" s="65"/>
      <c r="D27" s="67"/>
      <c r="E27" s="26" t="s">
        <v>53</v>
      </c>
      <c r="F27" s="63">
        <v>50.7</v>
      </c>
      <c r="G27" s="63">
        <v>50.7</v>
      </c>
      <c r="H27" s="64">
        <v>0</v>
      </c>
      <c r="I27" s="63">
        <v>0</v>
      </c>
      <c r="J27" s="63">
        <v>33.940000000000055</v>
      </c>
      <c r="K27" s="277">
        <v>0</v>
      </c>
      <c r="L27" s="80" t="str">
        <f>HYPERLINK("http://finance.yahoo.com/q?s=" &amp; E27, "Link")</f>
        <v>Link</v>
      </c>
      <c r="M27" s="280"/>
      <c r="Q27" s="189"/>
    </row>
    <row r="28" spans="1:17" ht="18.95" customHeight="1" x14ac:dyDescent="0.25">
      <c r="A28" s="66"/>
      <c r="B28" s="66"/>
      <c r="C28" s="66"/>
      <c r="D28" s="67"/>
      <c r="E28" s="26"/>
      <c r="K28" s="277"/>
      <c r="L28" s="80"/>
      <c r="M28" s="248"/>
      <c r="N28" s="63"/>
      <c r="O28" s="63"/>
      <c r="Q28" s="189"/>
    </row>
    <row r="29" spans="1:17" ht="18.95" customHeight="1" x14ac:dyDescent="0.25">
      <c r="A29" s="65"/>
      <c r="B29" s="65"/>
      <c r="C29" s="66"/>
      <c r="D29" s="67"/>
      <c r="E29" s="26"/>
      <c r="K29" s="277"/>
      <c r="L29" s="80"/>
      <c r="M29" s="202"/>
      <c r="N29" s="79"/>
      <c r="O29" s="79"/>
      <c r="Q29" s="189"/>
    </row>
    <row r="30" spans="1:17" ht="18.95" customHeight="1" x14ac:dyDescent="0.25">
      <c r="A30" s="68"/>
      <c r="D30" s="67"/>
      <c r="E30" s="26"/>
      <c r="K30" s="277"/>
      <c r="L30" s="80"/>
    </row>
    <row r="31" spans="1:17" ht="18.95" customHeight="1" x14ac:dyDescent="0.25">
      <c r="A31" s="68"/>
      <c r="D31" s="67"/>
      <c r="E31" s="26"/>
      <c r="K31" s="277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67" priority="22">
      <formula>$J2&lt;0</formula>
    </cfRule>
  </conditionalFormatting>
  <conditionalFormatting sqref="J2:J30">
    <cfRule type="expression" dxfId="26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65" priority="16">
      <formula>H2=0</formula>
    </cfRule>
  </conditionalFormatting>
  <conditionalFormatting sqref="E3">
    <cfRule type="expression" dxfId="264" priority="15">
      <formula>H3=0</formula>
    </cfRule>
  </conditionalFormatting>
  <conditionalFormatting sqref="G2:G28">
    <cfRule type="expression" dxfId="263" priority="14">
      <formula>H2=0</formula>
    </cfRule>
  </conditionalFormatting>
  <conditionalFormatting sqref="Q13">
    <cfRule type="expression" dxfId="262" priority="12">
      <formula>R13=0</formula>
    </cfRule>
  </conditionalFormatting>
  <conditionalFormatting sqref="F2:F29">
    <cfRule type="expression" dxfId="261" priority="11">
      <formula>H2=0</formula>
    </cfRule>
  </conditionalFormatting>
  <conditionalFormatting sqref="P22">
    <cfRule type="expression" dxfId="260" priority="10">
      <formula>R22=0</formula>
    </cfRule>
  </conditionalFormatting>
  <conditionalFormatting sqref="H2:H29">
    <cfRule type="expression" dxfId="259" priority="8">
      <formula>H2=0</formula>
    </cfRule>
  </conditionalFormatting>
  <conditionalFormatting sqref="P19">
    <cfRule type="expression" dxfId="258" priority="7">
      <formula>P19=0</formula>
    </cfRule>
  </conditionalFormatting>
  <conditionalFormatting sqref="Q12">
    <cfRule type="expression" dxfId="257" priority="6">
      <formula>Q12=0</formula>
    </cfRule>
  </conditionalFormatting>
  <conditionalFormatting sqref="O9">
    <cfRule type="expression" dxfId="256" priority="5">
      <formula>O9=0</formula>
    </cfRule>
  </conditionalFormatting>
  <conditionalFormatting sqref="I2:I29">
    <cfRule type="expression" dxfId="255" priority="4">
      <formula>H2=0</formula>
    </cfRule>
  </conditionalFormatting>
  <conditionalFormatting sqref="P18">
    <cfRule type="expression" dxfId="254" priority="3">
      <formula>O18=0</formula>
    </cfRule>
  </conditionalFormatting>
  <conditionalFormatting sqref="Q11">
    <cfRule type="expression" dxfId="253" priority="2">
      <formula>P11=0</formula>
    </cfRule>
  </conditionalFormatting>
  <conditionalFormatting sqref="K2:K26">
    <cfRule type="expression" dxfId="252" priority="1">
      <formula>H2=0</formula>
    </cfRule>
  </conditionalFormatting>
  <hyperlinks>
    <hyperlink ref="E18" location="MRO!A1" display="MRO"/>
    <hyperlink ref="E9" location="CPN!A1" display="CPN"/>
    <hyperlink ref="E19" location="MU!A1" display="MU"/>
    <hyperlink ref="E15" location="INTC!A1" display="INTC"/>
    <hyperlink ref="E14" location="HES!A1" display="HES"/>
    <hyperlink ref="E25" location="UNP!A1" display="UNP"/>
    <hyperlink ref="E2" location="AA!A1" display="AA"/>
    <hyperlink ref="E16" location="KATE!A1" display="KATE"/>
    <hyperlink ref="E17" location="KORS!A1" display="KORS"/>
    <hyperlink ref="E4" location="ALL!A1" display="ALL"/>
    <hyperlink ref="E20" location="NSC!A1" display="NSC"/>
    <hyperlink ref="E22" location="SCTY!A1" display="SCTY"/>
    <hyperlink ref="E5" location="ATE!A1" display="ATE"/>
    <hyperlink ref="E6" location="AVGO!A1" display="AVGO"/>
    <hyperlink ref="E10" location="DIS!A1" display="DIS"/>
    <hyperlink ref="E11" location="FTR!A1" display="FTR"/>
    <hyperlink ref="E12" location="GILD!A1" display="GILD"/>
    <hyperlink ref="E27" location="WWD!A1" display="WWD"/>
    <hyperlink ref="E13" location="GM!A1" display="GM"/>
    <hyperlink ref="E23" location="TKR!A1" display="TKR"/>
    <hyperlink ref="E21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00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151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C69-H69</f>
        <v>4178</v>
      </c>
      <c r="W2" s="162">
        <v>42360</v>
      </c>
      <c r="X2" s="12">
        <v>12.54</v>
      </c>
      <c r="Y2" s="12">
        <v>12.88</v>
      </c>
      <c r="Z2" s="12">
        <v>12.45</v>
      </c>
      <c r="AA2" s="12">
        <v>12.69</v>
      </c>
      <c r="AB2" s="117">
        <v>9416500</v>
      </c>
      <c r="AC2" s="12">
        <v>12.69</v>
      </c>
      <c r="AD2">
        <f t="shared" ref="AD2:AD14" si="0">Y2-Z2</f>
        <v>0.43000000000000149</v>
      </c>
      <c r="AE2" s="167">
        <f t="shared" ref="AE2:AE14" si="1">AC2/AC3-1</f>
        <v>1.3578274760383424E-2</v>
      </c>
      <c r="AP2" t="s">
        <v>236</v>
      </c>
    </row>
    <row r="3" spans="1:43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(F69-K69-M69)/Q2)</f>
        <v>24.028759932982286</v>
      </c>
      <c r="W3" s="162">
        <v>42359</v>
      </c>
      <c r="X3" s="12">
        <v>12.54</v>
      </c>
      <c r="Y3" s="12">
        <v>12.77</v>
      </c>
      <c r="Z3" s="12">
        <v>12.11</v>
      </c>
      <c r="AA3" s="12">
        <v>12.52</v>
      </c>
      <c r="AB3" s="117">
        <v>13580400</v>
      </c>
      <c r="AC3" s="12">
        <v>12.52</v>
      </c>
      <c r="AD3">
        <f t="shared" si="0"/>
        <v>0.66000000000000014</v>
      </c>
      <c r="AE3" s="167">
        <f t="shared" si="1"/>
        <v>4.0096230954289602E-3</v>
      </c>
      <c r="AI3" t="s">
        <v>255</v>
      </c>
      <c r="AJ3">
        <v>500</v>
      </c>
      <c r="AK3">
        <v>17.5</v>
      </c>
      <c r="AL3" s="314">
        <v>8750</v>
      </c>
      <c r="AO3" s="314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13.96</v>
      </c>
      <c r="W4" s="162">
        <v>42356</v>
      </c>
      <c r="X4" s="12">
        <v>12.78</v>
      </c>
      <c r="Y4" s="12">
        <v>12.99</v>
      </c>
      <c r="Z4" s="12">
        <v>12.4</v>
      </c>
      <c r="AA4" s="12">
        <v>12.47</v>
      </c>
      <c r="AB4" s="117">
        <v>26640400</v>
      </c>
      <c r="AC4" s="12">
        <v>12.47</v>
      </c>
      <c r="AD4">
        <f t="shared" si="0"/>
        <v>0.58999999999999986</v>
      </c>
      <c r="AE4" s="167">
        <f t="shared" si="1"/>
        <v>-2.4256651017214304E-2</v>
      </c>
      <c r="AI4" t="s">
        <v>255</v>
      </c>
      <c r="AJ4" s="316">
        <v>3078</v>
      </c>
      <c r="AK4">
        <v>17.739999999999998</v>
      </c>
      <c r="AL4" s="314">
        <v>54603.72</v>
      </c>
      <c r="AO4" s="314">
        <v>53680.32</v>
      </c>
      <c r="AP4">
        <v>-923.4</v>
      </c>
      <c r="AQ4">
        <v>-1.69</v>
      </c>
    </row>
    <row r="5" spans="1:43" x14ac:dyDescent="0.25">
      <c r="B5" s="346">
        <v>42187</v>
      </c>
      <c r="C5" s="4">
        <v>500</v>
      </c>
      <c r="D5" s="3">
        <v>27.039332999999999</v>
      </c>
      <c r="E5" s="3">
        <v>0</v>
      </c>
      <c r="F5" s="3">
        <f>C5*D5</f>
        <v>13519.666499999999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58324.880000000005</v>
      </c>
      <c r="T5" s="87"/>
      <c r="W5" s="162">
        <v>42355</v>
      </c>
      <c r="X5" s="12">
        <v>13.79</v>
      </c>
      <c r="Y5" s="12">
        <v>13.97</v>
      </c>
      <c r="Z5" s="12">
        <v>12.65</v>
      </c>
      <c r="AA5" s="12">
        <v>12.78</v>
      </c>
      <c r="AB5" s="117">
        <v>18539800</v>
      </c>
      <c r="AC5" s="12">
        <v>12.78</v>
      </c>
      <c r="AD5">
        <f t="shared" si="0"/>
        <v>1.3200000000000003</v>
      </c>
      <c r="AE5" s="167">
        <f t="shared" si="1"/>
        <v>-7.2568940493468848E-2</v>
      </c>
    </row>
    <row r="6" spans="1:43" x14ac:dyDescent="0.25">
      <c r="B6" s="346"/>
      <c r="C6" s="4">
        <v>500</v>
      </c>
      <c r="D6" s="3">
        <v>27.039332999999999</v>
      </c>
      <c r="E6" s="3">
        <v>1</v>
      </c>
      <c r="F6" s="3">
        <f t="shared" ref="F6:F9" si="4">C6*D6</f>
        <v>13519.666499999999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100392.15899999999</v>
      </c>
      <c r="W6" s="162">
        <v>42354</v>
      </c>
      <c r="X6" s="12">
        <v>14.47</v>
      </c>
      <c r="Y6" s="12">
        <v>14.48</v>
      </c>
      <c r="Z6" s="12">
        <v>13.48</v>
      </c>
      <c r="AA6" s="12">
        <v>13.78</v>
      </c>
      <c r="AB6" s="117">
        <v>15256500</v>
      </c>
      <c r="AC6" s="12">
        <v>13.78</v>
      </c>
      <c r="AD6">
        <f t="shared" si="0"/>
        <v>1</v>
      </c>
      <c r="AE6" s="167">
        <f t="shared" si="1"/>
        <v>-4.7026279391424675E-2</v>
      </c>
    </row>
    <row r="7" spans="1:43" ht="15.75" x14ac:dyDescent="0.25">
      <c r="B7" s="346"/>
      <c r="C7" s="4">
        <v>500</v>
      </c>
      <c r="D7" s="3">
        <v>27.039332999999999</v>
      </c>
      <c r="E7" s="3">
        <v>2</v>
      </c>
      <c r="F7" s="3">
        <f t="shared" si="4"/>
        <v>13519.666499999999</v>
      </c>
      <c r="G7" s="344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K69+M69-F69,Q5-Q6)</f>
        <v>-42067.27899999998</v>
      </c>
      <c r="R7" s="247" t="s">
        <v>243</v>
      </c>
      <c r="T7" s="55">
        <v>42312</v>
      </c>
      <c r="U7" s="238" t="s">
        <v>198</v>
      </c>
      <c r="W7" s="162">
        <v>42353</v>
      </c>
      <c r="X7" s="12">
        <v>14.27</v>
      </c>
      <c r="Y7" s="12">
        <v>14.5</v>
      </c>
      <c r="Z7" s="12">
        <v>13.93</v>
      </c>
      <c r="AA7" s="12">
        <v>14.46</v>
      </c>
      <c r="AB7" s="117">
        <v>12914000</v>
      </c>
      <c r="AC7" s="12">
        <v>14.46</v>
      </c>
      <c r="AD7">
        <f t="shared" si="0"/>
        <v>0.57000000000000028</v>
      </c>
      <c r="AE7" s="167">
        <f t="shared" si="1"/>
        <v>3.5816618911174825E-2</v>
      </c>
    </row>
    <row r="8" spans="1:43" x14ac:dyDescent="0.25">
      <c r="B8" s="346"/>
      <c r="C8" s="4">
        <v>500</v>
      </c>
      <c r="D8" s="3">
        <v>27.039332999999999</v>
      </c>
      <c r="E8" s="3">
        <v>3</v>
      </c>
      <c r="F8" s="3">
        <f t="shared" si="4"/>
        <v>13519.666499999999</v>
      </c>
      <c r="G8" s="344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96</v>
      </c>
      <c r="Q8" s="167">
        <f>(Q4-Q3)/Q3</f>
        <v>-0.41902952799331661</v>
      </c>
      <c r="W8" s="162">
        <v>42352</v>
      </c>
      <c r="X8" s="12">
        <v>14.16</v>
      </c>
      <c r="Y8" s="12">
        <v>14.23</v>
      </c>
      <c r="Z8" s="12">
        <v>13.41</v>
      </c>
      <c r="AA8" s="12">
        <v>13.96</v>
      </c>
      <c r="AB8" s="117">
        <v>14534300</v>
      </c>
      <c r="AC8" s="12">
        <v>13.96</v>
      </c>
      <c r="AD8">
        <f t="shared" si="0"/>
        <v>0.82000000000000028</v>
      </c>
      <c r="AE8" s="167">
        <f t="shared" si="1"/>
        <v>-2.6499302649930168E-2</v>
      </c>
    </row>
    <row r="9" spans="1:43" x14ac:dyDescent="0.25">
      <c r="B9" s="346"/>
      <c r="C9" s="4">
        <v>1000</v>
      </c>
      <c r="D9" s="3">
        <v>27.039332999999999</v>
      </c>
      <c r="E9" s="3">
        <v>4</v>
      </c>
      <c r="F9" s="3">
        <f t="shared" si="4"/>
        <v>27039.332999999999</v>
      </c>
      <c r="G9" s="1">
        <v>42271</v>
      </c>
      <c r="H9" s="92">
        <v>918</v>
      </c>
      <c r="I9" s="273">
        <v>16.45</v>
      </c>
      <c r="J9" s="60">
        <v>0.28000000000000003</v>
      </c>
      <c r="K9" s="60">
        <f t="shared" si="2"/>
        <v>15100.819999999998</v>
      </c>
      <c r="W9" s="162">
        <v>42349</v>
      </c>
      <c r="X9" s="12">
        <v>14.38</v>
      </c>
      <c r="Y9" s="12">
        <v>14.5</v>
      </c>
      <c r="Z9" s="12">
        <v>14.1</v>
      </c>
      <c r="AA9" s="12">
        <v>14.34</v>
      </c>
      <c r="AB9" s="117">
        <v>11192300</v>
      </c>
      <c r="AC9" s="12">
        <v>14.34</v>
      </c>
      <c r="AD9">
        <f t="shared" si="0"/>
        <v>0.40000000000000036</v>
      </c>
      <c r="AE9" s="167">
        <f t="shared" si="1"/>
        <v>-2.7137042062415184E-2</v>
      </c>
    </row>
    <row r="10" spans="1:43" ht="15" customHeight="1" x14ac:dyDescent="0.25">
      <c r="B10" s="96">
        <v>42198</v>
      </c>
      <c r="C10" s="4">
        <v>100</v>
      </c>
      <c r="D10" s="3">
        <v>24.77</v>
      </c>
      <c r="E10" s="3">
        <v>0</v>
      </c>
      <c r="F10" s="3">
        <f t="shared" ref="F10:F19" si="5">C10*D10</f>
        <v>2477</v>
      </c>
      <c r="G10" s="345" t="s">
        <v>170</v>
      </c>
      <c r="H10" s="104">
        <v>500</v>
      </c>
      <c r="I10" s="101">
        <v>15.95</v>
      </c>
      <c r="J10" s="57">
        <v>0.15</v>
      </c>
      <c r="K10" s="60">
        <f t="shared" ref="K10:K16" si="6">H10*I10-J10</f>
        <v>7974.85</v>
      </c>
      <c r="W10" s="162">
        <v>42348</v>
      </c>
      <c r="X10" s="12">
        <v>14.43</v>
      </c>
      <c r="Y10" s="12">
        <v>14.96</v>
      </c>
      <c r="Z10" s="12">
        <v>14.26</v>
      </c>
      <c r="AA10" s="12">
        <v>14.74</v>
      </c>
      <c r="AB10" s="117">
        <v>10212300</v>
      </c>
      <c r="AC10" s="12">
        <v>14.74</v>
      </c>
      <c r="AD10">
        <f t="shared" si="0"/>
        <v>0.70000000000000107</v>
      </c>
      <c r="AE10" s="167">
        <f t="shared" si="1"/>
        <v>1.6551724137931156E-2</v>
      </c>
    </row>
    <row r="11" spans="1:43" x14ac:dyDescent="0.25">
      <c r="B11" s="96">
        <v>42205</v>
      </c>
      <c r="C11" s="4">
        <v>50</v>
      </c>
      <c r="D11" s="3">
        <v>24.35</v>
      </c>
      <c r="E11" s="3">
        <v>0</v>
      </c>
      <c r="F11" s="3">
        <f t="shared" si="5"/>
        <v>1217.5</v>
      </c>
      <c r="G11" s="345"/>
      <c r="H11" s="104">
        <v>500</v>
      </c>
      <c r="I11" s="101">
        <v>16.100000000000001</v>
      </c>
      <c r="J11" s="57">
        <v>0.15</v>
      </c>
      <c r="K11" s="60">
        <f t="shared" si="6"/>
        <v>8049.8500000000013</v>
      </c>
      <c r="W11" s="162">
        <v>42347</v>
      </c>
      <c r="X11" s="12">
        <v>14.89</v>
      </c>
      <c r="Y11" s="12">
        <v>15.44</v>
      </c>
      <c r="Z11" s="12">
        <v>14.41</v>
      </c>
      <c r="AA11" s="12">
        <v>14.5</v>
      </c>
      <c r="AB11" s="117">
        <v>15700300</v>
      </c>
      <c r="AC11" s="12">
        <v>14.5</v>
      </c>
      <c r="AD11">
        <f t="shared" si="0"/>
        <v>1.0299999999999994</v>
      </c>
      <c r="AE11" s="167">
        <f t="shared" si="1"/>
        <v>-2.8150134048257391E-2</v>
      </c>
    </row>
    <row r="12" spans="1:43" x14ac:dyDescent="0.25">
      <c r="B12" s="96">
        <v>42207</v>
      </c>
      <c r="C12" s="7">
        <v>20</v>
      </c>
      <c r="D12" s="57">
        <v>24.02</v>
      </c>
      <c r="E12" s="57">
        <v>0</v>
      </c>
      <c r="F12" s="57">
        <f t="shared" si="5"/>
        <v>480.4</v>
      </c>
      <c r="G12" s="345"/>
      <c r="H12" s="104">
        <v>500</v>
      </c>
      <c r="I12" s="101">
        <v>16.170000000000002</v>
      </c>
      <c r="J12" s="57">
        <v>0.15</v>
      </c>
      <c r="K12" s="60">
        <f t="shared" si="6"/>
        <v>8084.8500000000013</v>
      </c>
      <c r="W12" s="162">
        <v>42346</v>
      </c>
      <c r="X12" s="12">
        <v>14.25</v>
      </c>
      <c r="Y12" s="12">
        <v>14.98</v>
      </c>
      <c r="Z12" s="12">
        <v>14.07</v>
      </c>
      <c r="AA12" s="12">
        <v>14.92</v>
      </c>
      <c r="AB12" s="117">
        <v>18246400</v>
      </c>
      <c r="AC12" s="12">
        <v>14.92</v>
      </c>
      <c r="AD12">
        <f t="shared" si="0"/>
        <v>0.91000000000000014</v>
      </c>
      <c r="AE12" s="167">
        <f t="shared" si="1"/>
        <v>9.4722598105547728E-3</v>
      </c>
    </row>
    <row r="13" spans="1:43" x14ac:dyDescent="0.25">
      <c r="B13" s="96">
        <v>42207</v>
      </c>
      <c r="C13" s="7">
        <v>20</v>
      </c>
      <c r="D13" s="57">
        <v>23.91</v>
      </c>
      <c r="E13" s="57">
        <v>0</v>
      </c>
      <c r="F13" s="57">
        <f t="shared" si="5"/>
        <v>478.2</v>
      </c>
      <c r="G13" s="345"/>
      <c r="H13" s="104">
        <v>500</v>
      </c>
      <c r="I13" s="101">
        <v>16.28</v>
      </c>
      <c r="J13" s="57">
        <v>0.15</v>
      </c>
      <c r="K13" s="60">
        <f t="shared" si="6"/>
        <v>8139.8500000000013</v>
      </c>
      <c r="L13" s="2"/>
      <c r="W13" s="162">
        <v>42345</v>
      </c>
      <c r="X13" s="12">
        <v>15.54</v>
      </c>
      <c r="Y13" s="12">
        <v>15.54</v>
      </c>
      <c r="Z13" s="12">
        <v>14.68</v>
      </c>
      <c r="AA13" s="12">
        <v>14.78</v>
      </c>
      <c r="AB13" s="117">
        <v>15147600</v>
      </c>
      <c r="AC13" s="12">
        <v>14.78</v>
      </c>
      <c r="AD13">
        <f t="shared" si="0"/>
        <v>0.85999999999999943</v>
      </c>
      <c r="AE13" s="167">
        <f t="shared" si="1"/>
        <v>-8.3126550868486415E-2</v>
      </c>
    </row>
    <row r="14" spans="1:43" x14ac:dyDescent="0.25">
      <c r="B14" s="96">
        <v>42207</v>
      </c>
      <c r="C14" s="7">
        <v>20</v>
      </c>
      <c r="D14" s="57">
        <v>23.7</v>
      </c>
      <c r="E14" s="57">
        <v>0</v>
      </c>
      <c r="F14" s="57">
        <f t="shared" si="5"/>
        <v>474</v>
      </c>
      <c r="G14" s="345"/>
      <c r="H14" s="104">
        <v>500</v>
      </c>
      <c r="I14" s="101">
        <v>16.39</v>
      </c>
      <c r="J14" s="57">
        <v>0.15</v>
      </c>
      <c r="K14" s="60">
        <f t="shared" si="6"/>
        <v>8194.85</v>
      </c>
      <c r="W14" s="162">
        <v>42342</v>
      </c>
      <c r="X14" s="12">
        <v>16.22</v>
      </c>
      <c r="Y14" s="12">
        <v>16.38</v>
      </c>
      <c r="Z14" s="12">
        <v>15.7</v>
      </c>
      <c r="AA14" s="12">
        <v>16.12</v>
      </c>
      <c r="AB14" s="117">
        <v>10742400</v>
      </c>
      <c r="AC14" s="12">
        <v>16.12</v>
      </c>
      <c r="AD14">
        <f t="shared" si="0"/>
        <v>0.67999999999999972</v>
      </c>
      <c r="AE14" s="167">
        <f t="shared" si="1"/>
        <v>-2.5981873111782461E-2</v>
      </c>
    </row>
    <row r="15" spans="1:43" x14ac:dyDescent="0.25">
      <c r="B15" s="96">
        <v>42207</v>
      </c>
      <c r="C15" s="7">
        <v>20</v>
      </c>
      <c r="D15" s="57">
        <v>23.6</v>
      </c>
      <c r="E15" s="57">
        <v>0</v>
      </c>
      <c r="F15" s="57">
        <f t="shared" si="5"/>
        <v>472</v>
      </c>
      <c r="G15" s="345"/>
      <c r="H15" s="104">
        <v>500</v>
      </c>
      <c r="I15" s="101">
        <v>16.55</v>
      </c>
      <c r="J15" s="57">
        <v>0.17</v>
      </c>
      <c r="K15" s="60">
        <f t="shared" si="6"/>
        <v>8274.83</v>
      </c>
      <c r="W15" s="162">
        <v>42341</v>
      </c>
      <c r="X15" s="12">
        <v>16.850000000000001</v>
      </c>
      <c r="Y15" s="12">
        <v>16.93</v>
      </c>
      <c r="Z15" s="12">
        <v>16.29</v>
      </c>
      <c r="AA15" s="12">
        <v>16.55</v>
      </c>
      <c r="AB15" s="117">
        <v>14453300</v>
      </c>
      <c r="AC15" s="12">
        <v>16.55</v>
      </c>
      <c r="AD15">
        <f>Y15-Z15</f>
        <v>0.64000000000000057</v>
      </c>
      <c r="AE15" s="167">
        <f>AC15/AC16-1</f>
        <v>-7.1985602879425237E-3</v>
      </c>
    </row>
    <row r="16" spans="1:43" x14ac:dyDescent="0.25">
      <c r="B16" s="96">
        <v>42209</v>
      </c>
      <c r="C16" s="7">
        <v>40</v>
      </c>
      <c r="D16" s="57">
        <v>22.3</v>
      </c>
      <c r="E16" s="57">
        <v>0</v>
      </c>
      <c r="F16" s="57">
        <f t="shared" si="5"/>
        <v>892</v>
      </c>
      <c r="G16" s="345"/>
      <c r="H16" s="104">
        <v>50</v>
      </c>
      <c r="I16" s="101">
        <v>16.55</v>
      </c>
      <c r="J16" s="57">
        <v>0</v>
      </c>
      <c r="K16" s="60">
        <f t="shared" si="6"/>
        <v>827.5</v>
      </c>
      <c r="W16" s="162">
        <v>42340</v>
      </c>
      <c r="X16" s="12">
        <v>17.41</v>
      </c>
      <c r="Y16" s="12">
        <v>17.670000000000002</v>
      </c>
      <c r="Z16" s="12">
        <v>16.579999999999998</v>
      </c>
      <c r="AA16" s="12">
        <v>16.670000000000002</v>
      </c>
      <c r="AB16" s="117">
        <v>11020800</v>
      </c>
      <c r="AC16" s="12">
        <v>16.670000000000002</v>
      </c>
      <c r="AD16">
        <f t="shared" ref="AD16:AD68" si="7">Y16-Z16</f>
        <v>1.0900000000000034</v>
      </c>
      <c r="AE16" s="167">
        <f t="shared" ref="AE16:AE67" si="8">AC16/AC17-1</f>
        <v>-5.4452637549631144E-2</v>
      </c>
    </row>
    <row r="17" spans="1:31" x14ac:dyDescent="0.25">
      <c r="A17" s="2"/>
      <c r="B17" s="96">
        <v>42221</v>
      </c>
      <c r="C17" s="7">
        <v>12</v>
      </c>
      <c r="D17" s="57">
        <v>20.95</v>
      </c>
      <c r="E17" s="57">
        <v>0</v>
      </c>
      <c r="F17" s="57">
        <f t="shared" si="5"/>
        <v>251.39999999999998</v>
      </c>
      <c r="G17" s="345"/>
      <c r="H17" s="104">
        <v>28</v>
      </c>
      <c r="I17" s="101">
        <v>16.68</v>
      </c>
      <c r="J17" s="57">
        <v>0.01</v>
      </c>
      <c r="K17" s="60">
        <f t="shared" ref="K17:K30" si="9">H17*I17-J17</f>
        <v>467.03</v>
      </c>
      <c r="L17" s="93"/>
      <c r="W17" s="162">
        <v>42339</v>
      </c>
      <c r="X17" s="12">
        <v>17.57</v>
      </c>
      <c r="Y17" s="12">
        <v>17.690000000000001</v>
      </c>
      <c r="Z17" s="12">
        <v>17.32</v>
      </c>
      <c r="AA17" s="12">
        <v>17.63</v>
      </c>
      <c r="AB17" s="117">
        <v>8813600</v>
      </c>
      <c r="AC17" s="12">
        <v>17.63</v>
      </c>
      <c r="AD17">
        <f t="shared" si="7"/>
        <v>0.37000000000000099</v>
      </c>
      <c r="AE17" s="167">
        <f t="shared" si="8"/>
        <v>6.8532267275840386E-3</v>
      </c>
    </row>
    <row r="18" spans="1:31" x14ac:dyDescent="0.25">
      <c r="B18" s="96">
        <v>42223</v>
      </c>
      <c r="C18" s="7">
        <v>100</v>
      </c>
      <c r="D18" s="57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9"/>
        <v>11280.990000000002</v>
      </c>
      <c r="L18" s="2"/>
      <c r="Q18" s="2"/>
      <c r="W18" s="162">
        <v>42338</v>
      </c>
      <c r="X18" s="12">
        <v>17.57</v>
      </c>
      <c r="Y18" s="12">
        <v>17.86</v>
      </c>
      <c r="Z18" s="12">
        <v>17.37</v>
      </c>
      <c r="AA18" s="12">
        <v>17.510000000000002</v>
      </c>
      <c r="AB18" s="117">
        <v>11542700</v>
      </c>
      <c r="AC18" s="12">
        <v>17.510000000000002</v>
      </c>
      <c r="AD18">
        <f t="shared" si="7"/>
        <v>0.48999999999999844</v>
      </c>
      <c r="AE18" s="167">
        <f t="shared" si="8"/>
        <v>4.0137614678898981E-3</v>
      </c>
    </row>
    <row r="19" spans="1:31" x14ac:dyDescent="0.25">
      <c r="A19" s="2"/>
      <c r="B19" s="96">
        <v>42226</v>
      </c>
      <c r="C19" s="7">
        <v>200</v>
      </c>
      <c r="D19" s="57">
        <v>19.95</v>
      </c>
      <c r="E19" s="57">
        <v>0</v>
      </c>
      <c r="F19" s="57">
        <f t="shared" si="5"/>
        <v>3990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9"/>
        <v>9574.82</v>
      </c>
      <c r="Q19" s="2"/>
      <c r="W19" s="162">
        <v>42335</v>
      </c>
      <c r="X19" s="12">
        <v>17.850000000000001</v>
      </c>
      <c r="Y19" s="12">
        <v>18</v>
      </c>
      <c r="Z19" s="12">
        <v>17.39</v>
      </c>
      <c r="AA19" s="12">
        <v>17.440000000000001</v>
      </c>
      <c r="AB19" s="117">
        <v>3696100</v>
      </c>
      <c r="AC19" s="12">
        <v>17.440000000000001</v>
      </c>
      <c r="AD19">
        <f t="shared" si="7"/>
        <v>0.60999999999999943</v>
      </c>
      <c r="AE19" s="167">
        <f t="shared" si="8"/>
        <v>-3.6996134732192099E-2</v>
      </c>
    </row>
    <row r="20" spans="1:31" x14ac:dyDescent="0.25">
      <c r="B20" s="96">
        <v>42226</v>
      </c>
      <c r="C20" s="4">
        <v>50</v>
      </c>
      <c r="D20" s="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9"/>
        <v>18619.66</v>
      </c>
      <c r="Q20" s="2"/>
      <c r="W20" s="162">
        <v>42333</v>
      </c>
      <c r="X20" s="12">
        <v>18.22</v>
      </c>
      <c r="Y20" s="12">
        <v>18.399999999999999</v>
      </c>
      <c r="Z20" s="12">
        <v>17.829999999999998</v>
      </c>
      <c r="AA20" s="12">
        <v>18.11</v>
      </c>
      <c r="AB20" s="117">
        <v>6277000</v>
      </c>
      <c r="AC20" s="12">
        <v>18.11</v>
      </c>
      <c r="AD20">
        <f t="shared" si="7"/>
        <v>0.57000000000000028</v>
      </c>
      <c r="AE20" s="167">
        <f t="shared" si="8"/>
        <v>-2.1081081081081088E-2</v>
      </c>
    </row>
    <row r="21" spans="1:31" x14ac:dyDescent="0.25">
      <c r="B21" s="96">
        <v>42226</v>
      </c>
      <c r="C21" s="7">
        <v>100</v>
      </c>
      <c r="D21" s="57">
        <v>20.2</v>
      </c>
      <c r="E21" s="57">
        <v>0</v>
      </c>
      <c r="F21" s="57">
        <f t="shared" si="10"/>
        <v>2020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9"/>
        <v>46192.2</v>
      </c>
      <c r="Q21" s="2"/>
      <c r="W21" s="162">
        <v>42332</v>
      </c>
      <c r="X21" s="12">
        <v>17.79</v>
      </c>
      <c r="Y21" s="12">
        <v>18.72</v>
      </c>
      <c r="Z21" s="12">
        <v>17.670000000000002</v>
      </c>
      <c r="AA21" s="12">
        <v>18.5</v>
      </c>
      <c r="AB21" s="117">
        <v>11708700</v>
      </c>
      <c r="AC21" s="12">
        <v>18.5</v>
      </c>
      <c r="AD21">
        <f t="shared" si="7"/>
        <v>1.0499999999999972</v>
      </c>
      <c r="AE21" s="167">
        <f t="shared" si="8"/>
        <v>5.5333713633770598E-2</v>
      </c>
    </row>
    <row r="22" spans="1:31" x14ac:dyDescent="0.25">
      <c r="B22" s="96">
        <v>42227</v>
      </c>
      <c r="C22" s="7">
        <v>200</v>
      </c>
      <c r="D22" s="57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9"/>
        <v>57178.94999999999</v>
      </c>
      <c r="Q22" s="2"/>
      <c r="W22" s="162">
        <v>42331</v>
      </c>
      <c r="X22" s="12">
        <v>17.39</v>
      </c>
      <c r="Y22" s="12">
        <v>17.7</v>
      </c>
      <c r="Z22" s="12">
        <v>17.170000000000002</v>
      </c>
      <c r="AA22" s="12">
        <v>17.53</v>
      </c>
      <c r="AB22" s="117">
        <v>9373300</v>
      </c>
      <c r="AC22" s="12">
        <v>17.53</v>
      </c>
      <c r="AD22">
        <f t="shared" si="7"/>
        <v>0.52999999999999758</v>
      </c>
      <c r="AE22" s="167">
        <f t="shared" si="8"/>
        <v>6.3145809414466569E-3</v>
      </c>
    </row>
    <row r="23" spans="1:31" x14ac:dyDescent="0.25">
      <c r="B23" s="96">
        <v>42227</v>
      </c>
      <c r="C23" s="7">
        <v>200</v>
      </c>
      <c r="D23" s="57">
        <v>19.55</v>
      </c>
      <c r="E23" s="57">
        <v>0</v>
      </c>
      <c r="F23" s="57">
        <f t="shared" si="10"/>
        <v>3910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9"/>
        <v>46999.14</v>
      </c>
      <c r="L23" s="2"/>
      <c r="Q23" s="2"/>
      <c r="W23" s="162">
        <v>42328</v>
      </c>
      <c r="X23" s="12">
        <v>17.600000000000001</v>
      </c>
      <c r="Y23" s="12">
        <v>17.86</v>
      </c>
      <c r="Z23" s="12">
        <v>17.3</v>
      </c>
      <c r="AA23" s="12">
        <v>17.420000000000002</v>
      </c>
      <c r="AB23" s="117">
        <v>8416900</v>
      </c>
      <c r="AC23" s="12">
        <v>17.420000000000002</v>
      </c>
      <c r="AD23">
        <f t="shared" si="7"/>
        <v>0.55999999999999872</v>
      </c>
      <c r="AE23" s="167">
        <f t="shared" si="8"/>
        <v>-1.2471655328798126E-2</v>
      </c>
    </row>
    <row r="24" spans="1:31" x14ac:dyDescent="0.25">
      <c r="B24" s="96">
        <v>42234</v>
      </c>
      <c r="C24" s="7">
        <v>40</v>
      </c>
      <c r="D24" s="57">
        <v>18.149999999999999</v>
      </c>
      <c r="E24" s="57">
        <v>0</v>
      </c>
      <c r="F24" s="57">
        <f t="shared" si="10"/>
        <v>726</v>
      </c>
      <c r="G24" s="1">
        <v>42335</v>
      </c>
      <c r="H24" s="104">
        <v>3078</v>
      </c>
      <c r="I24" s="101">
        <v>17.649999999999999</v>
      </c>
      <c r="J24" s="57">
        <v>1</v>
      </c>
      <c r="K24" s="57">
        <f t="shared" si="9"/>
        <v>54325.7</v>
      </c>
      <c r="Q24" s="2"/>
      <c r="W24" s="162">
        <v>42327</v>
      </c>
      <c r="X24" s="12">
        <v>17.71</v>
      </c>
      <c r="Y24" s="12">
        <v>17.86</v>
      </c>
      <c r="Z24" s="12">
        <v>17.170000000000002</v>
      </c>
      <c r="AA24" s="12">
        <v>17.64</v>
      </c>
      <c r="AB24" s="117">
        <v>9794800</v>
      </c>
      <c r="AC24" s="12">
        <v>17.64</v>
      </c>
      <c r="AD24">
        <f t="shared" si="7"/>
        <v>0.68999999999999773</v>
      </c>
      <c r="AE24" s="167">
        <f t="shared" si="8"/>
        <v>-1.4525139664804398E-2</v>
      </c>
    </row>
    <row r="25" spans="1:31" x14ac:dyDescent="0.25">
      <c r="B25" s="96">
        <v>42234</v>
      </c>
      <c r="C25" s="7">
        <v>100</v>
      </c>
      <c r="D25" s="57">
        <v>18</v>
      </c>
      <c r="E25" s="57">
        <v>0</v>
      </c>
      <c r="F25" s="57">
        <f t="shared" si="10"/>
        <v>1800</v>
      </c>
      <c r="G25" s="1">
        <v>42347</v>
      </c>
      <c r="H25" s="104">
        <v>500</v>
      </c>
      <c r="I25" s="101">
        <v>16.149999999999999</v>
      </c>
      <c r="J25" s="57">
        <v>0.15</v>
      </c>
      <c r="K25" s="57">
        <f t="shared" si="9"/>
        <v>8074.8499999999995</v>
      </c>
      <c r="Q25" s="2"/>
      <c r="T25" s="148"/>
      <c r="W25" s="162">
        <v>42326</v>
      </c>
      <c r="X25" s="12">
        <v>17.940000000000001</v>
      </c>
      <c r="Y25" s="12">
        <v>18.47</v>
      </c>
      <c r="Z25" s="12">
        <v>17.29</v>
      </c>
      <c r="AA25" s="12">
        <v>17.899999999999999</v>
      </c>
      <c r="AB25" s="117">
        <v>11540300</v>
      </c>
      <c r="AC25" s="12">
        <v>17.899999999999999</v>
      </c>
      <c r="AD25">
        <f t="shared" si="7"/>
        <v>1.1799999999999997</v>
      </c>
      <c r="AE25" s="167">
        <f t="shared" si="8"/>
        <v>1.0728402032749829E-2</v>
      </c>
    </row>
    <row r="26" spans="1:31" x14ac:dyDescent="0.25">
      <c r="B26" s="96">
        <v>42235</v>
      </c>
      <c r="C26" s="7">
        <v>100</v>
      </c>
      <c r="D26" s="57">
        <v>17.78</v>
      </c>
      <c r="E26" s="57">
        <v>0</v>
      </c>
      <c r="F26" s="57">
        <f t="shared" si="10"/>
        <v>1778</v>
      </c>
      <c r="G26" s="1">
        <v>42353</v>
      </c>
      <c r="H26" s="104">
        <v>600</v>
      </c>
      <c r="I26" s="101">
        <v>14.95</v>
      </c>
      <c r="J26" s="57">
        <v>0.17</v>
      </c>
      <c r="K26" s="57">
        <f t="shared" si="9"/>
        <v>8969.83</v>
      </c>
      <c r="Q26" s="2"/>
      <c r="W26" s="162">
        <v>42325</v>
      </c>
      <c r="X26" s="12">
        <v>17.649999999999999</v>
      </c>
      <c r="Y26" s="12">
        <v>17.920000000000002</v>
      </c>
      <c r="Z26" s="12">
        <v>17.29</v>
      </c>
      <c r="AA26" s="12">
        <v>17.71</v>
      </c>
      <c r="AB26" s="117">
        <v>6618300</v>
      </c>
      <c r="AC26" s="12">
        <v>17.71</v>
      </c>
      <c r="AD26">
        <f t="shared" si="7"/>
        <v>0.63000000000000256</v>
      </c>
      <c r="AE26" s="167">
        <f t="shared" si="8"/>
        <v>-8.9535534415221552E-3</v>
      </c>
    </row>
    <row r="27" spans="1:31" x14ac:dyDescent="0.25">
      <c r="B27" s="96">
        <v>42235</v>
      </c>
      <c r="C27" s="7">
        <v>100</v>
      </c>
      <c r="D27" s="57">
        <v>17.68</v>
      </c>
      <c r="E27" s="57">
        <v>0</v>
      </c>
      <c r="F27" s="57">
        <f t="shared" si="10"/>
        <v>1768</v>
      </c>
      <c r="G27" s="1">
        <v>42354</v>
      </c>
      <c r="H27" s="104">
        <v>500</v>
      </c>
      <c r="I27" s="101">
        <v>14.32</v>
      </c>
      <c r="J27" s="57">
        <v>0.13</v>
      </c>
      <c r="K27" s="57">
        <f t="shared" si="9"/>
        <v>7159.87</v>
      </c>
      <c r="Q27" s="2"/>
      <c r="W27" s="162">
        <v>42324</v>
      </c>
      <c r="X27" s="12">
        <v>17.21</v>
      </c>
      <c r="Y27" s="12">
        <v>17.93</v>
      </c>
      <c r="Z27" s="12">
        <v>16.96</v>
      </c>
      <c r="AA27" s="12">
        <v>17.87</v>
      </c>
      <c r="AB27" s="117">
        <v>9262100</v>
      </c>
      <c r="AC27" s="12">
        <v>17.87</v>
      </c>
      <c r="AD27">
        <f t="shared" si="7"/>
        <v>0.96999999999999886</v>
      </c>
      <c r="AE27" s="167" t="e">
        <f t="shared" si="8"/>
        <v>#DIV/0!</v>
      </c>
    </row>
    <row r="28" spans="1:31" x14ac:dyDescent="0.25">
      <c r="B28" s="96">
        <v>42240</v>
      </c>
      <c r="C28" s="7">
        <v>100</v>
      </c>
      <c r="D28" s="57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4">
        <v>500</v>
      </c>
      <c r="I28" s="101">
        <v>12.83</v>
      </c>
      <c r="J28" s="57">
        <v>0.12</v>
      </c>
      <c r="K28" s="57">
        <f t="shared" si="9"/>
        <v>6414.88</v>
      </c>
      <c r="Q28" s="2"/>
      <c r="W28" s="162">
        <v>42324</v>
      </c>
      <c r="X28" s="12" t="s">
        <v>224</v>
      </c>
      <c r="Y28" s="12"/>
      <c r="Z28" s="12"/>
      <c r="AA28" s="12"/>
      <c r="AB28" s="117"/>
      <c r="AC28" s="12"/>
      <c r="AD28">
        <f t="shared" si="7"/>
        <v>0</v>
      </c>
      <c r="AE28" s="167">
        <f t="shared" si="8"/>
        <v>-1</v>
      </c>
    </row>
    <row r="29" spans="1:31" x14ac:dyDescent="0.25">
      <c r="B29" s="96">
        <v>42240</v>
      </c>
      <c r="C29" s="7">
        <v>100</v>
      </c>
      <c r="D29" s="57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4">
        <v>1222</v>
      </c>
      <c r="I29" s="101">
        <v>12.75</v>
      </c>
      <c r="J29" s="57">
        <v>0.28999999999999998</v>
      </c>
      <c r="K29" s="57">
        <f t="shared" si="9"/>
        <v>15580.21</v>
      </c>
      <c r="Q29" s="2"/>
      <c r="W29" s="162">
        <v>42321</v>
      </c>
      <c r="X29" s="12">
        <v>17.12</v>
      </c>
      <c r="Y29" s="12">
        <v>17.399999999999999</v>
      </c>
      <c r="Z29" s="12">
        <v>16.68</v>
      </c>
      <c r="AA29" s="12">
        <v>17.14</v>
      </c>
      <c r="AB29" s="117">
        <v>8965600</v>
      </c>
      <c r="AC29" s="12">
        <v>17.09</v>
      </c>
      <c r="AD29">
        <f t="shared" si="7"/>
        <v>0.71999999999999886</v>
      </c>
      <c r="AE29" s="167">
        <f t="shared" si="8"/>
        <v>-3.4985422740524408E-3</v>
      </c>
    </row>
    <row r="30" spans="1:31" x14ac:dyDescent="0.25">
      <c r="B30" s="96">
        <v>42257</v>
      </c>
      <c r="C30" s="7">
        <v>1500</v>
      </c>
      <c r="D30" s="57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4">
        <v>1000</v>
      </c>
      <c r="I30" s="101">
        <v>13.15</v>
      </c>
      <c r="J30" s="57">
        <v>0.24</v>
      </c>
      <c r="K30" s="57">
        <f t="shared" si="9"/>
        <v>13149.76</v>
      </c>
      <c r="Q30" s="2"/>
      <c r="W30" s="162">
        <v>42320</v>
      </c>
      <c r="X30" s="12">
        <v>16.940000000000001</v>
      </c>
      <c r="Y30" s="12">
        <v>17.61</v>
      </c>
      <c r="Z30" s="12">
        <v>16.68</v>
      </c>
      <c r="AA30" s="12">
        <v>17.2</v>
      </c>
      <c r="AB30" s="117">
        <v>10661200</v>
      </c>
      <c r="AC30" s="12">
        <v>17.149999999999999</v>
      </c>
      <c r="AD30">
        <f t="shared" si="7"/>
        <v>0.92999999999999972</v>
      </c>
      <c r="AE30" s="167">
        <f t="shared" si="8"/>
        <v>-5.7971014492754769E-3</v>
      </c>
    </row>
    <row r="31" spans="1:31" x14ac:dyDescent="0.25">
      <c r="B31" s="96">
        <v>42258</v>
      </c>
      <c r="C31" s="7">
        <v>100</v>
      </c>
      <c r="D31" s="57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4">
        <v>2178</v>
      </c>
      <c r="I31" s="101">
        <v>13.75</v>
      </c>
      <c r="J31" s="57">
        <v>0.55000000000000004</v>
      </c>
      <c r="K31" s="57">
        <f>H31*I31-J31</f>
        <v>29946.95</v>
      </c>
      <c r="Q31" s="2"/>
      <c r="W31" s="162">
        <v>42319</v>
      </c>
      <c r="X31" s="12">
        <v>18.7</v>
      </c>
      <c r="Y31" s="12">
        <v>18.82</v>
      </c>
      <c r="Z31" s="12">
        <v>16.989999999999998</v>
      </c>
      <c r="AA31" s="12">
        <v>17.3</v>
      </c>
      <c r="AB31" s="117">
        <v>14112500</v>
      </c>
      <c r="AC31" s="12">
        <v>17.25</v>
      </c>
      <c r="AD31">
        <f t="shared" si="7"/>
        <v>1.8300000000000018</v>
      </c>
      <c r="AE31" s="167">
        <f t="shared" si="8"/>
        <v>-7.9017618793379651E-2</v>
      </c>
    </row>
    <row r="32" spans="1:31" x14ac:dyDescent="0.25">
      <c r="B32" s="96">
        <v>42261</v>
      </c>
      <c r="C32" s="7">
        <v>1000</v>
      </c>
      <c r="D32" s="57">
        <v>15.416</v>
      </c>
      <c r="E32" s="57">
        <v>0</v>
      </c>
      <c r="F32" s="57">
        <f t="shared" si="10"/>
        <v>15416</v>
      </c>
      <c r="Q32" s="2"/>
      <c r="W32" s="162">
        <v>42318</v>
      </c>
      <c r="X32" s="12">
        <v>18.260000000000002</v>
      </c>
      <c r="Y32" s="12">
        <v>18.850000000000001</v>
      </c>
      <c r="Z32" s="12">
        <v>18.190000000000001</v>
      </c>
      <c r="AA32" s="12">
        <v>18.78</v>
      </c>
      <c r="AB32" s="117">
        <v>8711100</v>
      </c>
      <c r="AC32" s="12">
        <v>18.73</v>
      </c>
      <c r="AD32">
        <f t="shared" si="7"/>
        <v>0.66000000000000014</v>
      </c>
      <c r="AE32" s="167">
        <f t="shared" si="8"/>
        <v>2.2938285090114752E-2</v>
      </c>
    </row>
    <row r="33" spans="2:31" x14ac:dyDescent="0.25">
      <c r="B33" s="96">
        <v>42261</v>
      </c>
      <c r="C33" s="7">
        <v>1000</v>
      </c>
      <c r="D33" s="57">
        <v>15.1</v>
      </c>
      <c r="E33" s="57">
        <v>0</v>
      </c>
      <c r="F33" s="57">
        <f t="shared" si="10"/>
        <v>15100</v>
      </c>
      <c r="W33" s="162">
        <v>42317</v>
      </c>
      <c r="X33" s="12">
        <v>18.28</v>
      </c>
      <c r="Y33" s="12">
        <v>18.739999999999998</v>
      </c>
      <c r="Z33" s="12">
        <v>18.07</v>
      </c>
      <c r="AA33" s="12">
        <v>18.36</v>
      </c>
      <c r="AB33" s="117">
        <v>10110500</v>
      </c>
      <c r="AC33" s="12">
        <v>18.309999999999999</v>
      </c>
      <c r="AD33">
        <f t="shared" si="7"/>
        <v>0.66999999999999815</v>
      </c>
      <c r="AE33" s="167">
        <f t="shared" si="8"/>
        <v>3.8377192982457231E-3</v>
      </c>
    </row>
    <row r="34" spans="2:31" x14ac:dyDescent="0.25">
      <c r="B34" s="96">
        <v>42261</v>
      </c>
      <c r="C34" s="7">
        <v>200</v>
      </c>
      <c r="D34" s="57">
        <v>14.87</v>
      </c>
      <c r="E34" s="57">
        <v>0</v>
      </c>
      <c r="F34" s="57">
        <f t="shared" si="10"/>
        <v>2974</v>
      </c>
      <c r="W34" s="162">
        <v>42314</v>
      </c>
      <c r="X34" s="12">
        <v>18.68</v>
      </c>
      <c r="Y34" s="12">
        <v>18.89</v>
      </c>
      <c r="Z34" s="12">
        <v>17.73</v>
      </c>
      <c r="AA34" s="12">
        <v>18.29</v>
      </c>
      <c r="AB34" s="117">
        <v>15275300</v>
      </c>
      <c r="AC34" s="12">
        <v>18.239999999999998</v>
      </c>
      <c r="AD34">
        <f t="shared" si="7"/>
        <v>1.1600000000000001</v>
      </c>
      <c r="AE34" s="167">
        <f t="shared" si="8"/>
        <v>-3.6958817317846004E-2</v>
      </c>
    </row>
    <row r="35" spans="2:31" x14ac:dyDescent="0.25">
      <c r="B35" s="96">
        <v>42261</v>
      </c>
      <c r="C35" s="7">
        <v>300</v>
      </c>
      <c r="D35" s="57">
        <v>14.87</v>
      </c>
      <c r="E35" s="57">
        <v>0</v>
      </c>
      <c r="F35" s="57">
        <f t="shared" si="10"/>
        <v>4461</v>
      </c>
      <c r="W35" s="162">
        <v>42313</v>
      </c>
      <c r="X35" s="12">
        <v>18.989999999999998</v>
      </c>
      <c r="Y35" s="12">
        <v>19.95</v>
      </c>
      <c r="Z35" s="12">
        <v>18.13</v>
      </c>
      <c r="AA35" s="12">
        <v>19</v>
      </c>
      <c r="AB35" s="117">
        <v>19123200</v>
      </c>
      <c r="AC35" s="12">
        <v>18.940000000000001</v>
      </c>
      <c r="AD35">
        <f t="shared" si="7"/>
        <v>1.8200000000000003</v>
      </c>
      <c r="AE35" s="167">
        <f t="shared" si="8"/>
        <v>-2.0682523267838593E-2</v>
      </c>
    </row>
    <row r="36" spans="2:31" x14ac:dyDescent="0.25">
      <c r="B36" s="1">
        <v>42270</v>
      </c>
      <c r="C36" s="4">
        <v>478</v>
      </c>
      <c r="D36" s="3">
        <v>15.85</v>
      </c>
      <c r="E36" s="3">
        <v>0</v>
      </c>
      <c r="F36" s="3">
        <f t="shared" si="10"/>
        <v>7576.3</v>
      </c>
      <c r="W36" s="162">
        <v>42312</v>
      </c>
      <c r="X36" s="12">
        <v>19.62</v>
      </c>
      <c r="Y36" s="12">
        <v>19.850000000000001</v>
      </c>
      <c r="Z36" s="12">
        <v>18.87</v>
      </c>
      <c r="AA36" s="12">
        <v>19.399999999999999</v>
      </c>
      <c r="AB36" s="117">
        <v>9137100</v>
      </c>
      <c r="AC36" s="12">
        <v>19.34</v>
      </c>
      <c r="AD36">
        <f t="shared" si="7"/>
        <v>0.98000000000000043</v>
      </c>
      <c r="AE36" s="167">
        <f t="shared" si="8"/>
        <v>-1.3265306122449028E-2</v>
      </c>
    </row>
    <row r="37" spans="2:31" x14ac:dyDescent="0.25">
      <c r="B37" s="1">
        <v>42292</v>
      </c>
      <c r="C37" s="4">
        <v>500</v>
      </c>
      <c r="D37" s="3">
        <v>18.55</v>
      </c>
      <c r="E37" s="3">
        <v>0</v>
      </c>
      <c r="F37" s="3">
        <f t="shared" si="10"/>
        <v>9275</v>
      </c>
      <c r="G37" s="2"/>
      <c r="W37" s="162">
        <v>42311</v>
      </c>
      <c r="X37" s="12">
        <v>19.25</v>
      </c>
      <c r="Y37" s="12">
        <v>20.09</v>
      </c>
      <c r="Z37" s="12">
        <v>19.239999999999998</v>
      </c>
      <c r="AA37" s="12">
        <v>19.66</v>
      </c>
      <c r="AB37" s="117">
        <v>12060400</v>
      </c>
      <c r="AC37" s="12">
        <v>19.600000000000001</v>
      </c>
      <c r="AD37">
        <f t="shared" si="7"/>
        <v>0.85000000000000142</v>
      </c>
      <c r="AE37" s="167">
        <f t="shared" si="8"/>
        <v>3.4300791556728383E-2</v>
      </c>
    </row>
    <row r="38" spans="2:31" x14ac:dyDescent="0.25">
      <c r="B38" s="1">
        <v>42299</v>
      </c>
      <c r="C38" s="7">
        <v>500</v>
      </c>
      <c r="D38" s="57">
        <v>18.55</v>
      </c>
      <c r="E38" s="57">
        <v>0</v>
      </c>
      <c r="F38" s="57">
        <f t="shared" si="10"/>
        <v>9275</v>
      </c>
      <c r="W38" s="162">
        <v>42310</v>
      </c>
      <c r="X38" s="12">
        <v>18.170000000000002</v>
      </c>
      <c r="Y38" s="12">
        <v>19.23</v>
      </c>
      <c r="Z38" s="12">
        <v>18.14</v>
      </c>
      <c r="AA38" s="12">
        <v>19.010000000000002</v>
      </c>
      <c r="AB38" s="117">
        <v>10944600</v>
      </c>
      <c r="AC38" s="12">
        <v>18.95</v>
      </c>
      <c r="AD38">
        <f t="shared" si="7"/>
        <v>1.0899999999999999</v>
      </c>
      <c r="AE38" s="167">
        <f t="shared" si="8"/>
        <v>3.3824331696672205E-2</v>
      </c>
    </row>
    <row r="39" spans="2:31" x14ac:dyDescent="0.25">
      <c r="B39" s="1">
        <v>42299</v>
      </c>
      <c r="C39" s="7">
        <v>500</v>
      </c>
      <c r="D39" s="57">
        <v>18.28</v>
      </c>
      <c r="E39" s="57">
        <v>0</v>
      </c>
      <c r="F39" s="57">
        <f t="shared" si="10"/>
        <v>9140</v>
      </c>
      <c r="W39" s="162">
        <v>42307</v>
      </c>
      <c r="X39" s="12">
        <v>17.809999999999999</v>
      </c>
      <c r="Y39" s="12">
        <v>18.73</v>
      </c>
      <c r="Z39" s="12">
        <v>17.38</v>
      </c>
      <c r="AA39" s="12">
        <v>18.38</v>
      </c>
      <c r="AB39" s="117">
        <v>15400300</v>
      </c>
      <c r="AC39" s="12">
        <v>18.329999999999998</v>
      </c>
      <c r="AD39">
        <f t="shared" si="7"/>
        <v>1.3500000000000014</v>
      </c>
      <c r="AE39" s="167">
        <f t="shared" si="8"/>
        <v>4.7428571428571376E-2</v>
      </c>
    </row>
    <row r="40" spans="2:31" x14ac:dyDescent="0.25">
      <c r="B40" s="1">
        <v>42299</v>
      </c>
      <c r="C40" s="7">
        <v>1000</v>
      </c>
      <c r="D40" s="57">
        <v>18.100000000000001</v>
      </c>
      <c r="E40" s="57">
        <v>0</v>
      </c>
      <c r="F40" s="57">
        <f t="shared" si="10"/>
        <v>18100</v>
      </c>
      <c r="W40" s="162">
        <v>42306</v>
      </c>
      <c r="X40" s="12">
        <v>17.48</v>
      </c>
      <c r="Y40" s="12">
        <v>18.71</v>
      </c>
      <c r="Z40" s="12">
        <v>17.37</v>
      </c>
      <c r="AA40" s="12">
        <v>17.55</v>
      </c>
      <c r="AB40" s="117">
        <v>16921300</v>
      </c>
      <c r="AC40" s="12">
        <v>17.5</v>
      </c>
      <c r="AD40">
        <f t="shared" si="7"/>
        <v>1.3399999999999999</v>
      </c>
      <c r="AE40" s="167">
        <f t="shared" si="8"/>
        <v>-7.3737946681792232E-3</v>
      </c>
    </row>
    <row r="41" spans="2:31" x14ac:dyDescent="0.25">
      <c r="B41" s="323">
        <v>42306</v>
      </c>
      <c r="C41" s="7">
        <v>660</v>
      </c>
      <c r="D41" s="57">
        <v>17.8</v>
      </c>
      <c r="E41" s="57">
        <v>0</v>
      </c>
      <c r="F41" s="57">
        <f t="shared" si="10"/>
        <v>11748</v>
      </c>
      <c r="W41" s="162">
        <v>42305</v>
      </c>
      <c r="X41" s="12">
        <v>17.239999999999998</v>
      </c>
      <c r="Y41" s="12">
        <v>18.07</v>
      </c>
      <c r="Z41" s="12">
        <v>17.05</v>
      </c>
      <c r="AA41" s="12">
        <v>17.68</v>
      </c>
      <c r="AB41" s="117">
        <v>12690200</v>
      </c>
      <c r="AC41" s="12">
        <v>17.63</v>
      </c>
      <c r="AD41">
        <f t="shared" si="7"/>
        <v>1.0199999999999996</v>
      </c>
      <c r="AE41" s="167">
        <f t="shared" si="8"/>
        <v>3.3411488862836958E-2</v>
      </c>
    </row>
    <row r="42" spans="2:31" x14ac:dyDescent="0.25">
      <c r="B42" s="323"/>
      <c r="C42" s="7">
        <v>340</v>
      </c>
      <c r="D42" s="57">
        <v>17.8</v>
      </c>
      <c r="E42" s="57">
        <v>0</v>
      </c>
      <c r="F42" s="57">
        <f t="shared" si="10"/>
        <v>6052</v>
      </c>
      <c r="W42" s="162">
        <v>42304</v>
      </c>
      <c r="X42" s="12">
        <v>17.440000000000001</v>
      </c>
      <c r="Y42" s="12">
        <v>17.440000000000001</v>
      </c>
      <c r="Z42" s="12">
        <v>16.73</v>
      </c>
      <c r="AA42" s="12">
        <v>17.11</v>
      </c>
      <c r="AB42" s="117">
        <v>11897200</v>
      </c>
      <c r="AC42" s="12">
        <v>17.059999999999999</v>
      </c>
      <c r="AD42">
        <f t="shared" si="7"/>
        <v>0.71000000000000085</v>
      </c>
      <c r="AE42" s="167">
        <f t="shared" si="8"/>
        <v>-2.7366020524515422E-2</v>
      </c>
    </row>
    <row r="43" spans="2:31" x14ac:dyDescent="0.25">
      <c r="B43" s="1">
        <v>42312</v>
      </c>
      <c r="C43" s="7">
        <v>500</v>
      </c>
      <c r="D43" s="57">
        <v>17.559999999999999</v>
      </c>
      <c r="E43" s="57">
        <v>6.95</v>
      </c>
      <c r="F43" s="57">
        <f t="shared" ref="F43:F61" si="11">C43*D43+E43</f>
        <v>8786.9500000000007</v>
      </c>
      <c r="W43" s="162">
        <v>42303</v>
      </c>
      <c r="X43" s="12">
        <v>18.260000000000002</v>
      </c>
      <c r="Y43" s="12">
        <v>18.3</v>
      </c>
      <c r="Z43" s="12">
        <v>17.579999999999998</v>
      </c>
      <c r="AA43" s="12">
        <v>17.59</v>
      </c>
      <c r="AB43" s="117">
        <v>7277800</v>
      </c>
      <c r="AC43" s="12">
        <v>17.54</v>
      </c>
      <c r="AD43">
        <f t="shared" si="7"/>
        <v>0.72000000000000242</v>
      </c>
      <c r="AE43" s="167">
        <f t="shared" si="8"/>
        <v>-3.8904109589041114E-2</v>
      </c>
    </row>
    <row r="44" spans="2:31" x14ac:dyDescent="0.25">
      <c r="B44" s="1">
        <v>42313</v>
      </c>
      <c r="C44" s="7">
        <v>3000</v>
      </c>
      <c r="D44" s="57">
        <v>19.05</v>
      </c>
      <c r="E44" s="57">
        <v>0</v>
      </c>
      <c r="F44" s="57">
        <f t="shared" si="11"/>
        <v>57150</v>
      </c>
      <c r="W44" s="162">
        <v>42300</v>
      </c>
      <c r="X44" s="12">
        <v>18.3</v>
      </c>
      <c r="Y44" s="12">
        <v>18.63</v>
      </c>
      <c r="Z44" s="12">
        <v>17.98</v>
      </c>
      <c r="AA44" s="12">
        <v>18.3</v>
      </c>
      <c r="AB44" s="117">
        <v>8455300</v>
      </c>
      <c r="AC44" s="12">
        <v>18.25</v>
      </c>
      <c r="AD44">
        <f t="shared" si="7"/>
        <v>0.64999999999999858</v>
      </c>
      <c r="AE44" s="167">
        <f t="shared" si="8"/>
        <v>-9.7666847531199252E-3</v>
      </c>
    </row>
    <row r="45" spans="2:31" x14ac:dyDescent="0.25">
      <c r="B45" s="1">
        <v>42320</v>
      </c>
      <c r="C45" s="7">
        <v>500</v>
      </c>
      <c r="D45" s="57">
        <v>18.079999999999998</v>
      </c>
      <c r="E45" s="57">
        <v>0</v>
      </c>
      <c r="F45" s="57">
        <f t="shared" si="11"/>
        <v>9040</v>
      </c>
      <c r="I45" s="2"/>
      <c r="W45" s="162">
        <v>42299</v>
      </c>
      <c r="X45" s="12">
        <v>18.2</v>
      </c>
      <c r="Y45" s="12">
        <v>18.62</v>
      </c>
      <c r="Z45" s="12">
        <v>18.04</v>
      </c>
      <c r="AA45" s="12">
        <v>18.48</v>
      </c>
      <c r="AB45" s="117">
        <v>9018800</v>
      </c>
      <c r="AC45" s="12">
        <v>18.43</v>
      </c>
      <c r="AD45">
        <f t="shared" si="7"/>
        <v>0.58000000000000185</v>
      </c>
      <c r="AE45" s="167">
        <f t="shared" si="8"/>
        <v>2.5598219254312715E-2</v>
      </c>
    </row>
    <row r="46" spans="2:31" x14ac:dyDescent="0.25">
      <c r="B46" s="1">
        <v>42320</v>
      </c>
      <c r="C46" s="7">
        <v>1000</v>
      </c>
      <c r="D46" s="57">
        <v>18.05</v>
      </c>
      <c r="E46" s="57">
        <v>0</v>
      </c>
      <c r="F46" s="57">
        <f t="shared" si="11"/>
        <v>18050</v>
      </c>
      <c r="W46" s="162">
        <v>42298</v>
      </c>
      <c r="X46" s="12">
        <v>18.41</v>
      </c>
      <c r="Y46" s="12">
        <v>18.47</v>
      </c>
      <c r="Z46" s="12">
        <v>17.97</v>
      </c>
      <c r="AA46" s="12">
        <v>18.02</v>
      </c>
      <c r="AB46" s="117">
        <v>8139600</v>
      </c>
      <c r="AC46" s="12">
        <v>17.97</v>
      </c>
      <c r="AD46">
        <f t="shared" si="7"/>
        <v>0.5</v>
      </c>
      <c r="AE46" s="167">
        <f t="shared" si="8"/>
        <v>-2.9173419773095732E-2</v>
      </c>
    </row>
    <row r="47" spans="2:31" x14ac:dyDescent="0.25">
      <c r="B47" s="1">
        <v>42320</v>
      </c>
      <c r="C47" s="7">
        <v>1000</v>
      </c>
      <c r="D47" s="57">
        <v>17.82</v>
      </c>
      <c r="E47" s="57">
        <v>0</v>
      </c>
      <c r="F47" s="57">
        <f t="shared" si="11"/>
        <v>17820</v>
      </c>
      <c r="W47" s="162">
        <v>42297</v>
      </c>
      <c r="X47" s="12">
        <v>18.27</v>
      </c>
      <c r="Y47" s="12">
        <v>18.739999999999998</v>
      </c>
      <c r="Z47" s="12">
        <v>18.11</v>
      </c>
      <c r="AA47" s="12">
        <v>18.559999999999999</v>
      </c>
      <c r="AB47" s="117">
        <v>7885900</v>
      </c>
      <c r="AC47" s="12">
        <v>18.510000000000002</v>
      </c>
      <c r="AD47">
        <f t="shared" si="7"/>
        <v>0.62999999999999901</v>
      </c>
      <c r="AE47" s="167">
        <f t="shared" si="8"/>
        <v>1.5359297860669363E-2</v>
      </c>
    </row>
    <row r="48" spans="2:31" x14ac:dyDescent="0.25">
      <c r="B48" s="1">
        <v>42328</v>
      </c>
      <c r="C48" s="7">
        <v>3078</v>
      </c>
      <c r="D48" s="57">
        <v>17.47</v>
      </c>
      <c r="E48" s="57">
        <v>0</v>
      </c>
      <c r="F48" s="57">
        <f t="shared" si="11"/>
        <v>53772.659999999996</v>
      </c>
      <c r="W48" s="162">
        <v>42296</v>
      </c>
      <c r="X48" s="12">
        <v>18.93</v>
      </c>
      <c r="Y48" s="12">
        <v>19.11</v>
      </c>
      <c r="Z48" s="12">
        <v>18.03</v>
      </c>
      <c r="AA48" s="12">
        <v>18.28</v>
      </c>
      <c r="AB48" s="117">
        <v>9449500</v>
      </c>
      <c r="AC48" s="12">
        <v>18.23</v>
      </c>
      <c r="AD48">
        <f t="shared" si="7"/>
        <v>1.0799999999999983</v>
      </c>
      <c r="AE48" s="167">
        <f t="shared" si="8"/>
        <v>-5.1508844953173649E-2</v>
      </c>
    </row>
    <row r="49" spans="2:31" x14ac:dyDescent="0.25">
      <c r="B49" s="1">
        <v>42340</v>
      </c>
      <c r="C49" s="7">
        <v>3078</v>
      </c>
      <c r="D49" s="57">
        <v>17.739999999999998</v>
      </c>
      <c r="E49" s="57">
        <v>0</v>
      </c>
      <c r="F49" s="57">
        <f t="shared" si="11"/>
        <v>54603.719999999994</v>
      </c>
      <c r="W49" s="162">
        <v>42293</v>
      </c>
      <c r="X49" s="12">
        <v>19.52</v>
      </c>
      <c r="Y49" s="12">
        <v>19.579999999999998</v>
      </c>
      <c r="Z49" s="12">
        <v>18.82</v>
      </c>
      <c r="AA49" s="12">
        <v>19.28</v>
      </c>
      <c r="AB49" s="117">
        <v>8142600</v>
      </c>
      <c r="AC49" s="12">
        <v>19.22</v>
      </c>
      <c r="AD49">
        <f t="shared" si="7"/>
        <v>0.75999999999999801</v>
      </c>
      <c r="AE49" s="167">
        <f t="shared" si="8"/>
        <v>-7.7439339184306455E-3</v>
      </c>
    </row>
    <row r="50" spans="2:31" ht="20.25" thickBot="1" x14ac:dyDescent="0.35">
      <c r="B50" s="1">
        <v>42340</v>
      </c>
      <c r="C50" s="7">
        <v>500</v>
      </c>
      <c r="D50" s="57">
        <v>17.5</v>
      </c>
      <c r="E50" s="57">
        <v>0</v>
      </c>
      <c r="F50" s="57">
        <f t="shared" si="11"/>
        <v>8750</v>
      </c>
      <c r="O50" s="343" t="s">
        <v>78</v>
      </c>
      <c r="P50" s="343"/>
      <c r="T50" s="163" t="s">
        <v>100</v>
      </c>
      <c r="W50" s="162">
        <v>42292</v>
      </c>
      <c r="X50" s="12">
        <v>18.760000000000002</v>
      </c>
      <c r="Y50" s="12">
        <v>19.46</v>
      </c>
      <c r="Z50" s="12">
        <v>18.690000000000001</v>
      </c>
      <c r="AA50" s="12">
        <v>19.43</v>
      </c>
      <c r="AB50" s="117">
        <v>9403800</v>
      </c>
      <c r="AC50" s="12">
        <v>19.37</v>
      </c>
      <c r="AD50">
        <f t="shared" si="7"/>
        <v>0.76999999999999957</v>
      </c>
      <c r="AE50" s="167">
        <f t="shared" si="8"/>
        <v>2.7586206896551779E-2</v>
      </c>
    </row>
    <row r="51" spans="2:31" ht="15.75" thickTop="1" x14ac:dyDescent="0.25">
      <c r="B51" s="1">
        <v>42345</v>
      </c>
      <c r="C51" s="7">
        <v>100</v>
      </c>
      <c r="D51" s="57">
        <v>16.7</v>
      </c>
      <c r="E51" s="57">
        <v>0</v>
      </c>
      <c r="F51" s="57">
        <f t="shared" si="11"/>
        <v>1670</v>
      </c>
      <c r="O51" s="105">
        <v>1.1000000000000001</v>
      </c>
      <c r="P51" s="105">
        <f>O51*$Q$4</f>
        <v>15.356000000000002</v>
      </c>
      <c r="T51" s="164" t="s">
        <v>111</v>
      </c>
      <c r="U51" s="158">
        <v>12.52</v>
      </c>
      <c r="W51" s="162">
        <v>42291</v>
      </c>
      <c r="X51" s="12">
        <v>18.46</v>
      </c>
      <c r="Y51" s="12">
        <v>19.04</v>
      </c>
      <c r="Z51" s="12">
        <v>18.440000000000001</v>
      </c>
      <c r="AA51" s="12">
        <v>18.91</v>
      </c>
      <c r="AB51" s="117">
        <v>8545600</v>
      </c>
      <c r="AC51" s="12">
        <v>18.850000000000001</v>
      </c>
      <c r="AD51">
        <f t="shared" si="7"/>
        <v>0.59999999999999787</v>
      </c>
      <c r="AE51" s="167">
        <f t="shared" si="8"/>
        <v>1.6720604099244918E-2</v>
      </c>
    </row>
    <row r="52" spans="2:31" x14ac:dyDescent="0.25">
      <c r="B52" s="1">
        <v>42345</v>
      </c>
      <c r="C52" s="7">
        <v>500</v>
      </c>
      <c r="D52" s="57">
        <v>16.850000000000001</v>
      </c>
      <c r="E52" s="57">
        <v>0</v>
      </c>
      <c r="F52" s="57">
        <f t="shared" si="11"/>
        <v>8425</v>
      </c>
      <c r="O52" s="105">
        <v>1.0900000000000001</v>
      </c>
      <c r="P52" s="105">
        <f t="shared" ref="P52:P71" si="12">O52*$Q$4</f>
        <v>15.216400000000002</v>
      </c>
      <c r="T52" s="165" t="s">
        <v>112</v>
      </c>
      <c r="U52" s="159">
        <v>12.54</v>
      </c>
      <c r="W52" s="162">
        <v>42290</v>
      </c>
      <c r="X52" s="12">
        <v>18.8</v>
      </c>
      <c r="Y52" s="12">
        <v>19.329999999999998</v>
      </c>
      <c r="Z52" s="12">
        <v>18.489999999999998</v>
      </c>
      <c r="AA52" s="12">
        <v>18.59</v>
      </c>
      <c r="AB52" s="117">
        <v>10355600</v>
      </c>
      <c r="AC52" s="12">
        <v>18.54</v>
      </c>
      <c r="AD52">
        <f t="shared" si="7"/>
        <v>0.83999999999999986</v>
      </c>
      <c r="AE52" s="167">
        <f t="shared" si="8"/>
        <v>-1.904761904761898E-2</v>
      </c>
    </row>
    <row r="53" spans="2:31" x14ac:dyDescent="0.25">
      <c r="B53" s="1">
        <v>42347</v>
      </c>
      <c r="C53" s="7">
        <v>500</v>
      </c>
      <c r="D53" s="57">
        <v>15.84</v>
      </c>
      <c r="E53" s="57">
        <v>0</v>
      </c>
      <c r="F53" s="57">
        <f t="shared" si="11"/>
        <v>7920</v>
      </c>
      <c r="O53" s="105">
        <v>1.08</v>
      </c>
      <c r="P53" s="105">
        <f t="shared" si="12"/>
        <v>15.076800000000002</v>
      </c>
      <c r="T53" s="165" t="s">
        <v>113</v>
      </c>
      <c r="U53" s="159" t="s">
        <v>321</v>
      </c>
      <c r="W53" s="162">
        <v>42289</v>
      </c>
      <c r="X53" s="12">
        <v>19.559999999999999</v>
      </c>
      <c r="Y53" s="12">
        <v>19.61</v>
      </c>
      <c r="Z53" s="12">
        <v>18.41</v>
      </c>
      <c r="AA53" s="12">
        <v>18.96</v>
      </c>
      <c r="AB53" s="117">
        <v>13787200</v>
      </c>
      <c r="AC53" s="12">
        <v>18.899999999999999</v>
      </c>
      <c r="AD53">
        <f t="shared" si="7"/>
        <v>1.1999999999999993</v>
      </c>
      <c r="AE53" s="167">
        <f t="shared" si="8"/>
        <v>-3.2258064516129115E-2</v>
      </c>
    </row>
    <row r="54" spans="2:31" x14ac:dyDescent="0.25">
      <c r="B54" s="1">
        <v>42348</v>
      </c>
      <c r="C54" s="7">
        <v>500</v>
      </c>
      <c r="D54" s="57">
        <v>14.78</v>
      </c>
      <c r="E54" s="57">
        <v>0</v>
      </c>
      <c r="F54" s="57">
        <f t="shared" si="11"/>
        <v>7390</v>
      </c>
      <c r="O54" s="105">
        <v>1.07</v>
      </c>
      <c r="P54" s="105">
        <f t="shared" si="12"/>
        <v>14.937200000000002</v>
      </c>
      <c r="T54" s="165" t="s">
        <v>114</v>
      </c>
      <c r="U54" s="159" t="s">
        <v>322</v>
      </c>
      <c r="W54" s="162">
        <v>42286</v>
      </c>
      <c r="X54" s="12">
        <v>20.43</v>
      </c>
      <c r="Y54" s="12">
        <v>20.440000000000001</v>
      </c>
      <c r="Z54" s="12">
        <v>19.39</v>
      </c>
      <c r="AA54" s="12">
        <v>19.59</v>
      </c>
      <c r="AB54" s="117">
        <v>14168000</v>
      </c>
      <c r="AC54" s="12">
        <v>19.53</v>
      </c>
      <c r="AD54">
        <f t="shared" si="7"/>
        <v>1.0500000000000007</v>
      </c>
      <c r="AE54" s="167">
        <f t="shared" si="8"/>
        <v>-2.9324055666003934E-2</v>
      </c>
    </row>
    <row r="55" spans="2:31" x14ac:dyDescent="0.25">
      <c r="B55" s="1">
        <v>42352</v>
      </c>
      <c r="C55" s="7">
        <v>100</v>
      </c>
      <c r="D55" s="57">
        <v>14.57</v>
      </c>
      <c r="E55" s="57">
        <v>0</v>
      </c>
      <c r="F55" s="57">
        <f t="shared" si="11"/>
        <v>1457</v>
      </c>
      <c r="O55" s="105">
        <v>1.06</v>
      </c>
      <c r="P55" s="105">
        <f t="shared" si="12"/>
        <v>14.797600000000001</v>
      </c>
      <c r="T55" s="165" t="s">
        <v>115</v>
      </c>
      <c r="U55" s="159">
        <v>22.79</v>
      </c>
      <c r="W55" s="162">
        <v>42285</v>
      </c>
      <c r="X55" s="12">
        <v>19.100000000000001</v>
      </c>
      <c r="Y55" s="12">
        <v>20.39</v>
      </c>
      <c r="Z55" s="12">
        <v>19.02</v>
      </c>
      <c r="AA55" s="12">
        <v>20.18</v>
      </c>
      <c r="AB55" s="117">
        <v>17094900</v>
      </c>
      <c r="AC55" s="12">
        <v>20.12</v>
      </c>
      <c r="AD55">
        <f t="shared" si="7"/>
        <v>1.370000000000001</v>
      </c>
      <c r="AE55" s="167">
        <f t="shared" si="8"/>
        <v>5.2851909994767299E-2</v>
      </c>
    </row>
    <row r="56" spans="2:31" x14ac:dyDescent="0.25">
      <c r="B56" s="1">
        <v>42355</v>
      </c>
      <c r="C56" s="7">
        <v>500</v>
      </c>
      <c r="D56" s="57">
        <v>13.89</v>
      </c>
      <c r="E56" s="57">
        <v>0</v>
      </c>
      <c r="F56" s="57">
        <f t="shared" si="11"/>
        <v>6945</v>
      </c>
      <c r="O56" s="105">
        <v>1.05</v>
      </c>
      <c r="P56" s="105">
        <f t="shared" si="12"/>
        <v>14.658000000000001</v>
      </c>
      <c r="T56" s="165" t="s">
        <v>116</v>
      </c>
      <c r="U56" s="159">
        <v>1.6456</v>
      </c>
      <c r="W56" s="162">
        <v>42284</v>
      </c>
      <c r="X56" s="12">
        <v>19.59</v>
      </c>
      <c r="Y56" s="12">
        <v>20.329999999999998</v>
      </c>
      <c r="Z56" s="12">
        <v>18.420000000000002</v>
      </c>
      <c r="AA56" s="12">
        <v>19.170000000000002</v>
      </c>
      <c r="AB56" s="117">
        <v>26600100</v>
      </c>
      <c r="AC56" s="12">
        <v>19.11</v>
      </c>
      <c r="AD56">
        <f t="shared" si="7"/>
        <v>1.9099999999999966</v>
      </c>
      <c r="AE56" s="167">
        <f t="shared" si="8"/>
        <v>0</v>
      </c>
    </row>
    <row r="57" spans="2:31" x14ac:dyDescent="0.25">
      <c r="B57" s="1">
        <v>42360</v>
      </c>
      <c r="C57" s="7">
        <v>500</v>
      </c>
      <c r="D57" s="57">
        <v>12.95</v>
      </c>
      <c r="E57" s="57">
        <v>0</v>
      </c>
      <c r="F57" s="57">
        <f t="shared" si="11"/>
        <v>6475</v>
      </c>
      <c r="O57" s="105">
        <v>1.04</v>
      </c>
      <c r="P57" s="105">
        <f t="shared" si="12"/>
        <v>14.518400000000002</v>
      </c>
      <c r="T57" s="165" t="s">
        <v>117</v>
      </c>
      <c r="U57" s="159" t="s">
        <v>153</v>
      </c>
      <c r="W57" s="162">
        <v>42283</v>
      </c>
      <c r="X57" s="12">
        <v>18.12</v>
      </c>
      <c r="Y57" s="12">
        <v>19.28</v>
      </c>
      <c r="Z57" s="12">
        <v>18</v>
      </c>
      <c r="AA57" s="12">
        <v>19.170000000000002</v>
      </c>
      <c r="AB57" s="117">
        <v>25583600</v>
      </c>
      <c r="AC57" s="12">
        <v>19.11</v>
      </c>
      <c r="AD57">
        <f t="shared" si="7"/>
        <v>1.2800000000000011</v>
      </c>
      <c r="AE57" s="167">
        <f t="shared" si="8"/>
        <v>6.1666666666666536E-2</v>
      </c>
    </row>
    <row r="58" spans="2:31" x14ac:dyDescent="0.25">
      <c r="B58" s="1">
        <v>42361</v>
      </c>
      <c r="C58" s="7">
        <v>500</v>
      </c>
      <c r="D58" s="57">
        <v>12.75</v>
      </c>
      <c r="E58" s="57">
        <v>0</v>
      </c>
      <c r="F58" s="57">
        <f t="shared" si="11"/>
        <v>6375</v>
      </c>
      <c r="O58" s="105">
        <v>1.03</v>
      </c>
      <c r="P58" s="105">
        <f t="shared" si="12"/>
        <v>14.378800000000002</v>
      </c>
      <c r="T58" s="165"/>
      <c r="U58" s="159"/>
      <c r="W58" s="162">
        <v>42282</v>
      </c>
      <c r="X58" s="12">
        <v>17.079999999999998</v>
      </c>
      <c r="Y58" s="12">
        <v>18.13</v>
      </c>
      <c r="Z58" s="12">
        <v>17</v>
      </c>
      <c r="AA58" s="12">
        <v>18.05</v>
      </c>
      <c r="AB58" s="117">
        <v>17565700</v>
      </c>
      <c r="AC58" s="12">
        <v>18</v>
      </c>
      <c r="AD58">
        <f t="shared" si="7"/>
        <v>1.129999999999999</v>
      </c>
      <c r="AE58" s="167">
        <f t="shared" si="8"/>
        <v>8.3684527393136809E-2</v>
      </c>
    </row>
    <row r="59" spans="2:31" x14ac:dyDescent="0.25">
      <c r="B59" s="1">
        <v>42361</v>
      </c>
      <c r="C59" s="7">
        <v>500</v>
      </c>
      <c r="D59" s="57">
        <v>12.8</v>
      </c>
      <c r="E59" s="57">
        <v>0</v>
      </c>
      <c r="F59" s="57">
        <f t="shared" si="11"/>
        <v>6400</v>
      </c>
      <c r="O59" s="105">
        <v>1.02</v>
      </c>
      <c r="P59" s="105">
        <f t="shared" si="12"/>
        <v>14.2392</v>
      </c>
      <c r="T59" s="165" t="s">
        <v>118</v>
      </c>
      <c r="U59" s="159" t="s">
        <v>323</v>
      </c>
      <c r="W59" s="162">
        <v>42279</v>
      </c>
      <c r="X59" s="12">
        <v>15.16</v>
      </c>
      <c r="Y59" s="12">
        <v>16.690000000000001</v>
      </c>
      <c r="Z59" s="12">
        <v>15</v>
      </c>
      <c r="AA59" s="12">
        <v>16.66</v>
      </c>
      <c r="AB59" s="117">
        <v>11643500</v>
      </c>
      <c r="AC59" s="12">
        <v>16.61</v>
      </c>
      <c r="AD59">
        <f t="shared" si="7"/>
        <v>1.6900000000000013</v>
      </c>
      <c r="AE59" s="167">
        <f t="shared" si="8"/>
        <v>8.7753765553372665E-2</v>
      </c>
    </row>
    <row r="60" spans="2:31" x14ac:dyDescent="0.25">
      <c r="B60" s="1">
        <v>42361</v>
      </c>
      <c r="C60" s="7">
        <v>1000</v>
      </c>
      <c r="D60" s="57">
        <v>12.67</v>
      </c>
      <c r="E60" s="57">
        <v>0</v>
      </c>
      <c r="F60" s="57">
        <f t="shared" si="11"/>
        <v>12670</v>
      </c>
      <c r="O60" s="105">
        <v>1.01</v>
      </c>
      <c r="P60" s="105">
        <f t="shared" si="12"/>
        <v>14.099600000000001</v>
      </c>
      <c r="T60" s="165" t="s">
        <v>119</v>
      </c>
      <c r="U60" s="159" t="s">
        <v>324</v>
      </c>
      <c r="W60" s="162">
        <v>42278</v>
      </c>
      <c r="X60" s="12">
        <v>15.79</v>
      </c>
      <c r="Y60" s="12">
        <v>16.190000000000001</v>
      </c>
      <c r="Z60" s="12">
        <v>15.14</v>
      </c>
      <c r="AA60" s="12">
        <v>15.31</v>
      </c>
      <c r="AB60" s="117">
        <v>14181300</v>
      </c>
      <c r="AC60" s="12">
        <v>15.27</v>
      </c>
      <c r="AD60">
        <f t="shared" si="7"/>
        <v>1.0500000000000007</v>
      </c>
      <c r="AE60" s="167">
        <f t="shared" si="8"/>
        <v>-5.859375E-3</v>
      </c>
    </row>
    <row r="61" spans="2:31" x14ac:dyDescent="0.25">
      <c r="B61" s="1">
        <v>42361</v>
      </c>
      <c r="C61" s="7">
        <v>222</v>
      </c>
      <c r="D61" s="57">
        <v>12.44</v>
      </c>
      <c r="E61" s="57">
        <v>0</v>
      </c>
      <c r="F61" s="57">
        <f t="shared" si="11"/>
        <v>2761.68</v>
      </c>
      <c r="O61" s="105">
        <v>1</v>
      </c>
      <c r="P61" s="105">
        <f t="shared" si="12"/>
        <v>13.96</v>
      </c>
      <c r="T61" s="165" t="s">
        <v>120</v>
      </c>
      <c r="U61" s="160">
        <v>9509734</v>
      </c>
      <c r="W61" s="162">
        <v>42277</v>
      </c>
      <c r="X61" s="12">
        <v>15.14</v>
      </c>
      <c r="Y61" s="12">
        <v>15.59</v>
      </c>
      <c r="Z61" s="12">
        <v>15</v>
      </c>
      <c r="AA61" s="12">
        <v>15.4</v>
      </c>
      <c r="AB61" s="117">
        <v>13709300</v>
      </c>
      <c r="AC61" s="12">
        <v>15.36</v>
      </c>
      <c r="AD61">
        <f t="shared" si="7"/>
        <v>0.58999999999999986</v>
      </c>
      <c r="AE61" s="167">
        <f t="shared" si="8"/>
        <v>2.8801071667782896E-2</v>
      </c>
    </row>
    <row r="62" spans="2:31" x14ac:dyDescent="0.25">
      <c r="B62" s="1">
        <v>42367</v>
      </c>
      <c r="C62" s="7">
        <v>2178</v>
      </c>
      <c r="D62" s="57">
        <v>13.68</v>
      </c>
      <c r="E62" s="57">
        <v>0</v>
      </c>
      <c r="F62" s="57">
        <f>C62*D62+E62</f>
        <v>29795.040000000001</v>
      </c>
      <c r="O62" s="105">
        <v>0.99</v>
      </c>
      <c r="P62" s="105">
        <f t="shared" si="12"/>
        <v>13.820400000000001</v>
      </c>
      <c r="T62" s="165" t="s">
        <v>123</v>
      </c>
      <c r="U62" s="160">
        <v>12394000</v>
      </c>
      <c r="W62" s="162">
        <v>42276</v>
      </c>
      <c r="X62" s="12">
        <v>14.86</v>
      </c>
      <c r="Y62" s="12">
        <v>15.18</v>
      </c>
      <c r="Z62" s="12">
        <v>14.71</v>
      </c>
      <c r="AA62" s="12">
        <v>14.97</v>
      </c>
      <c r="AB62" s="117">
        <v>10994800</v>
      </c>
      <c r="AC62" s="12">
        <v>14.93</v>
      </c>
      <c r="AD62">
        <f t="shared" si="7"/>
        <v>0.46999999999999886</v>
      </c>
      <c r="AE62" s="167">
        <f t="shared" si="8"/>
        <v>1.4266304347825942E-2</v>
      </c>
    </row>
    <row r="63" spans="2:31" x14ac:dyDescent="0.25">
      <c r="O63" s="105">
        <v>0.98</v>
      </c>
      <c r="P63" s="105">
        <f t="shared" si="12"/>
        <v>13.680800000000001</v>
      </c>
      <c r="T63" s="165" t="s">
        <v>121</v>
      </c>
      <c r="U63" s="159" t="s">
        <v>325</v>
      </c>
      <c r="W63" s="162">
        <v>42275</v>
      </c>
      <c r="X63" s="12">
        <v>15.48</v>
      </c>
      <c r="Y63" s="12">
        <v>15.55</v>
      </c>
      <c r="Z63" s="12">
        <v>14.75</v>
      </c>
      <c r="AA63" s="12">
        <v>14.76</v>
      </c>
      <c r="AB63" s="117">
        <v>9936700</v>
      </c>
      <c r="AC63" s="12">
        <v>14.72</v>
      </c>
      <c r="AD63">
        <f t="shared" si="7"/>
        <v>0.80000000000000071</v>
      </c>
      <c r="AE63" s="167">
        <f t="shared" si="8"/>
        <v>-6.2420382165604971E-2</v>
      </c>
    </row>
    <row r="64" spans="2:31" x14ac:dyDescent="0.25">
      <c r="O64" s="105">
        <v>0.97</v>
      </c>
      <c r="P64" s="105">
        <f t="shared" si="12"/>
        <v>13.5412</v>
      </c>
      <c r="T64" s="165" t="s">
        <v>124</v>
      </c>
      <c r="U64" s="159" t="s">
        <v>153</v>
      </c>
      <c r="W64" s="162">
        <v>42272</v>
      </c>
      <c r="X64" s="12">
        <v>15.67</v>
      </c>
      <c r="Y64" s="12">
        <v>16.05</v>
      </c>
      <c r="Z64" s="12">
        <v>15.39</v>
      </c>
      <c r="AA64" s="12">
        <v>15.75</v>
      </c>
      <c r="AB64" s="117">
        <v>13876900</v>
      </c>
      <c r="AC64" s="12">
        <v>15.7</v>
      </c>
      <c r="AD64">
        <f t="shared" si="7"/>
        <v>0.66000000000000014</v>
      </c>
      <c r="AE64" s="167">
        <f t="shared" si="8"/>
        <v>1.9480519480519431E-2</v>
      </c>
    </row>
    <row r="65" spans="1:31" x14ac:dyDescent="0.25">
      <c r="O65" s="105">
        <v>0.96</v>
      </c>
      <c r="P65" s="105">
        <f t="shared" si="12"/>
        <v>13.4016</v>
      </c>
      <c r="T65" s="165" t="s">
        <v>125</v>
      </c>
      <c r="U65" s="159">
        <v>-0.72</v>
      </c>
      <c r="W65" s="162">
        <v>42271</v>
      </c>
      <c r="X65" s="12">
        <v>15.09</v>
      </c>
      <c r="Y65" s="12">
        <v>15.68</v>
      </c>
      <c r="Z65" s="12">
        <v>15.04</v>
      </c>
      <c r="AA65" s="12">
        <v>15.45</v>
      </c>
      <c r="AB65" s="117">
        <v>12053700</v>
      </c>
      <c r="AC65" s="12">
        <v>15.4</v>
      </c>
      <c r="AD65">
        <f t="shared" si="7"/>
        <v>0.64000000000000057</v>
      </c>
      <c r="AE65" s="167">
        <f t="shared" si="8"/>
        <v>9.1743119266054496E-3</v>
      </c>
    </row>
    <row r="66" spans="1:31" x14ac:dyDescent="0.25">
      <c r="O66" s="105">
        <v>0.95</v>
      </c>
      <c r="P66" s="105">
        <f t="shared" si="12"/>
        <v>13.262</v>
      </c>
      <c r="T66" s="165" t="s">
        <v>122</v>
      </c>
      <c r="U66" s="159" t="s">
        <v>326</v>
      </c>
      <c r="W66" s="162">
        <v>42270</v>
      </c>
      <c r="X66" s="12">
        <v>15.75</v>
      </c>
      <c r="Y66" s="12">
        <v>15.95</v>
      </c>
      <c r="Z66" s="12">
        <v>15.25</v>
      </c>
      <c r="AA66" s="12">
        <v>15.3</v>
      </c>
      <c r="AB66" s="117">
        <v>12545000</v>
      </c>
      <c r="AC66" s="12">
        <v>15.26</v>
      </c>
      <c r="AD66">
        <f t="shared" si="7"/>
        <v>0.69999999999999929</v>
      </c>
      <c r="AE66" s="167">
        <f t="shared" si="8"/>
        <v>-2.2421524663677084E-2</v>
      </c>
    </row>
    <row r="67" spans="1:31" x14ac:dyDescent="0.25">
      <c r="O67" s="105">
        <v>0.94</v>
      </c>
      <c r="P67" s="105">
        <f t="shared" si="12"/>
        <v>13.122400000000001</v>
      </c>
      <c r="W67" s="162">
        <v>42269</v>
      </c>
      <c r="X67" s="12">
        <v>15.75</v>
      </c>
      <c r="Y67" s="12">
        <v>16.3</v>
      </c>
      <c r="Z67" s="12">
        <v>15.54</v>
      </c>
      <c r="AA67" s="12">
        <v>15.66</v>
      </c>
      <c r="AB67" s="117">
        <v>12251600</v>
      </c>
      <c r="AC67" s="12">
        <v>15.61</v>
      </c>
      <c r="AD67">
        <f t="shared" si="7"/>
        <v>0.76000000000000156</v>
      </c>
      <c r="AE67" s="167">
        <f t="shared" si="8"/>
        <v>-2.8019925280199254E-2</v>
      </c>
    </row>
    <row r="68" spans="1:31" x14ac:dyDescent="0.25">
      <c r="O68" s="105">
        <v>0.93</v>
      </c>
      <c r="P68" s="105">
        <f t="shared" si="12"/>
        <v>12.982800000000001</v>
      </c>
      <c r="W68" s="162">
        <v>42268</v>
      </c>
      <c r="X68" s="12">
        <v>16.02</v>
      </c>
      <c r="Y68" s="12">
        <v>16.53</v>
      </c>
      <c r="Z68" s="12">
        <v>15.67</v>
      </c>
      <c r="AA68" s="12">
        <v>16.11</v>
      </c>
      <c r="AB68" s="117">
        <v>13935300</v>
      </c>
      <c r="AC68" s="12">
        <v>16.059999999999999</v>
      </c>
      <c r="AD68">
        <f t="shared" si="7"/>
        <v>0.86000000000000121</v>
      </c>
      <c r="AE68" s="167" t="e">
        <f>AC68/AC69-1</f>
        <v>#DIV/0!</v>
      </c>
    </row>
    <row r="69" spans="1:31" x14ac:dyDescent="0.25">
      <c r="A69" s="45" t="s">
        <v>81</v>
      </c>
      <c r="B69" s="16"/>
      <c r="C69" s="16">
        <f>SUM(C2:C62)</f>
        <v>34586</v>
      </c>
      <c r="D69" s="16"/>
      <c r="E69" s="16"/>
      <c r="F69" s="21">
        <f>SUM(F2:F62)</f>
        <v>631879.5290000001</v>
      </c>
      <c r="G69" s="16"/>
      <c r="H69" s="94">
        <f>SUM(H2:H35)</f>
        <v>30408</v>
      </c>
      <c r="I69" s="103"/>
      <c r="J69" s="21"/>
      <c r="K69" s="21">
        <f>SUM(K2:K35)</f>
        <v>530636.87000000011</v>
      </c>
      <c r="L69" s="16"/>
      <c r="M69" s="21">
        <f>SUM(M2:M12)</f>
        <v>850.5</v>
      </c>
      <c r="O69" s="105">
        <v>0.92</v>
      </c>
      <c r="P69" s="105">
        <f t="shared" si="12"/>
        <v>12.843200000000001</v>
      </c>
      <c r="W69" s="162" t="s">
        <v>135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:31" x14ac:dyDescent="0.25">
      <c r="O70" s="105">
        <v>0.91</v>
      </c>
      <c r="P70" s="105">
        <f t="shared" si="12"/>
        <v>12.703600000000002</v>
      </c>
    </row>
    <row r="71" spans="1:31" x14ac:dyDescent="0.25">
      <c r="O71" s="105">
        <v>0.9</v>
      </c>
      <c r="P71" s="105">
        <f t="shared" si="12"/>
        <v>12.564000000000002</v>
      </c>
    </row>
    <row r="72" spans="1:31" x14ac:dyDescent="0.25">
      <c r="B72" s="250" t="s">
        <v>127</v>
      </c>
      <c r="C72" s="250" t="s">
        <v>211</v>
      </c>
      <c r="D72" s="251" t="s">
        <v>210</v>
      </c>
      <c r="E72" s="253" t="s">
        <v>212</v>
      </c>
      <c r="F72" s="254" t="s">
        <v>65</v>
      </c>
      <c r="G72" s="299" t="s">
        <v>218</v>
      </c>
      <c r="H72" s="254" t="s">
        <v>96</v>
      </c>
      <c r="I72" s="299" t="s">
        <v>218</v>
      </c>
    </row>
    <row r="73" spans="1:31" x14ac:dyDescent="0.25">
      <c r="B73" s="252">
        <v>42305</v>
      </c>
      <c r="C73" s="12">
        <v>2000</v>
      </c>
      <c r="D73" s="263">
        <v>34.06</v>
      </c>
      <c r="E73" s="53">
        <v>17.68</v>
      </c>
      <c r="F73" s="53">
        <v>-32767.45</v>
      </c>
      <c r="G73" s="53">
        <f>IF(C73=0, 0,D73*C73)</f>
        <v>68120</v>
      </c>
      <c r="H73" s="310">
        <f>IF(C73=0, D73, (E73-D73)/D73)</f>
        <v>-0.48091603053435117</v>
      </c>
      <c r="I73" s="53"/>
    </row>
    <row r="74" spans="1:31" x14ac:dyDescent="0.25">
      <c r="B74" s="252">
        <v>42307</v>
      </c>
      <c r="C74" s="12">
        <v>0</v>
      </c>
      <c r="D74" s="263" t="s">
        <v>153</v>
      </c>
      <c r="E74" s="53">
        <v>17.55</v>
      </c>
      <c r="F74" s="53">
        <v>-30722.2</v>
      </c>
      <c r="G74" s="53">
        <f>IF(C74=0, 0,D74*C74)</f>
        <v>0</v>
      </c>
      <c r="H74" s="310" t="str">
        <f>IF(C74=0, D74, (E74-D74)/D74)</f>
        <v>N/A</v>
      </c>
      <c r="I74" s="53"/>
    </row>
    <row r="75" spans="1:31" x14ac:dyDescent="0.25">
      <c r="B75" s="252">
        <v>42310</v>
      </c>
      <c r="C75" s="12">
        <v>0</v>
      </c>
      <c r="D75" s="263" t="s">
        <v>153</v>
      </c>
      <c r="E75" s="53">
        <v>19.010000000000002</v>
      </c>
      <c r="F75" s="53">
        <v>-30693.25</v>
      </c>
      <c r="G75" s="53">
        <f>IF(C75=0, 0,D75*C75)</f>
        <v>0</v>
      </c>
      <c r="H75" s="310" t="str">
        <f>IF(C75=0, D75, (E75-D75)/D75)</f>
        <v>N/A</v>
      </c>
      <c r="I75" s="53"/>
    </row>
    <row r="76" spans="1:31" x14ac:dyDescent="0.25">
      <c r="B76" s="252">
        <v>42314</v>
      </c>
      <c r="C76" s="12">
        <v>2500</v>
      </c>
      <c r="D76" s="263">
        <v>30.24</v>
      </c>
      <c r="E76" s="53">
        <v>18.29</v>
      </c>
      <c r="F76" s="53">
        <v>-29878.25</v>
      </c>
      <c r="G76" s="53">
        <f t="shared" ref="G76:G97" si="13">IF(C76=0, 0,D76*C76)</f>
        <v>75600</v>
      </c>
      <c r="H76" s="310">
        <f t="shared" ref="H76:H97" si="14">IF(C76=0, D76, (E76-D76)/D76)</f>
        <v>-0.39517195767195767</v>
      </c>
      <c r="I76" s="53"/>
    </row>
    <row r="77" spans="1:31" x14ac:dyDescent="0.25">
      <c r="B77" s="252">
        <v>42318</v>
      </c>
      <c r="C77" s="12">
        <v>0</v>
      </c>
      <c r="D77" s="263" t="s">
        <v>153</v>
      </c>
      <c r="E77" s="53">
        <v>18.78</v>
      </c>
      <c r="F77" s="53">
        <v>-28604.09</v>
      </c>
      <c r="G77" s="53">
        <f t="shared" si="13"/>
        <v>0</v>
      </c>
      <c r="H77" s="310" t="str">
        <f t="shared" si="14"/>
        <v>N/A</v>
      </c>
      <c r="I77" s="53"/>
    </row>
    <row r="78" spans="1:31" x14ac:dyDescent="0.25">
      <c r="B78" s="252">
        <v>42328</v>
      </c>
      <c r="C78" s="12">
        <v>3078</v>
      </c>
      <c r="D78" s="263">
        <v>26.76</v>
      </c>
      <c r="E78" s="53">
        <v>17.440000000000001</v>
      </c>
      <c r="F78" s="53">
        <v>-28696.448999999906</v>
      </c>
      <c r="G78" s="53">
        <f t="shared" si="13"/>
        <v>82367.28</v>
      </c>
      <c r="H78" s="310">
        <f t="shared" si="14"/>
        <v>-0.34828101644245141</v>
      </c>
      <c r="I78" s="53"/>
    </row>
    <row r="79" spans="1:31" x14ac:dyDescent="0.25">
      <c r="B79" s="252">
        <v>42331</v>
      </c>
      <c r="C79" s="12">
        <v>0</v>
      </c>
      <c r="D79" s="263" t="s">
        <v>153</v>
      </c>
      <c r="E79" s="53">
        <v>17.53</v>
      </c>
      <c r="F79" s="53">
        <v>-28051.068999999901</v>
      </c>
      <c r="G79" s="53">
        <f t="shared" si="13"/>
        <v>0</v>
      </c>
      <c r="H79" s="310" t="str">
        <f t="shared" si="14"/>
        <v>N/A</v>
      </c>
      <c r="I79" s="53"/>
    </row>
    <row r="80" spans="1:31" x14ac:dyDescent="0.25">
      <c r="B80" s="252">
        <v>42335</v>
      </c>
      <c r="C80" s="12">
        <v>3078</v>
      </c>
      <c r="D80" s="263">
        <v>26.85</v>
      </c>
      <c r="E80" s="53">
        <v>17.73</v>
      </c>
      <c r="F80" s="53">
        <v>-28081.848999999929</v>
      </c>
      <c r="G80" s="53">
        <f t="shared" si="13"/>
        <v>82644.3</v>
      </c>
      <c r="H80" s="310">
        <f t="shared" si="14"/>
        <v>-0.33966480446927377</v>
      </c>
      <c r="I80" s="53"/>
    </row>
    <row r="81" spans="2:9" x14ac:dyDescent="0.25">
      <c r="B81" s="252">
        <v>42335</v>
      </c>
      <c r="C81" s="12">
        <v>3578</v>
      </c>
      <c r="D81" s="263">
        <v>25.55</v>
      </c>
      <c r="E81" s="53">
        <v>17.440000000000001</v>
      </c>
      <c r="F81" s="53">
        <v>-29004.47</v>
      </c>
      <c r="G81" s="53">
        <f t="shared" si="13"/>
        <v>91417.900000000009</v>
      </c>
      <c r="H81" s="310">
        <f t="shared" si="14"/>
        <v>-0.31741682974559682</v>
      </c>
      <c r="I81" s="53">
        <v>25</v>
      </c>
    </row>
    <row r="82" spans="2:9" x14ac:dyDescent="0.25">
      <c r="B82" s="252">
        <v>42340</v>
      </c>
      <c r="C82" s="12">
        <v>4178</v>
      </c>
      <c r="D82" s="263">
        <v>24.29</v>
      </c>
      <c r="E82" s="53">
        <v>16.670000000000002</v>
      </c>
      <c r="F82" s="319">
        <v>-31852.528999999922</v>
      </c>
      <c r="G82" s="53">
        <f t="shared" si="13"/>
        <v>101483.62</v>
      </c>
      <c r="H82" s="310">
        <f t="shared" si="14"/>
        <v>-0.31370934540963352</v>
      </c>
      <c r="I82" s="53"/>
    </row>
    <row r="83" spans="2:9" x14ac:dyDescent="0.25">
      <c r="B83" s="252">
        <v>42342</v>
      </c>
      <c r="C83" s="12">
        <v>4678</v>
      </c>
      <c r="D83" s="263">
        <v>23.39</v>
      </c>
      <c r="E83" s="53">
        <v>16.12</v>
      </c>
      <c r="F83" s="319">
        <v>-34011</v>
      </c>
      <c r="G83" s="53">
        <f t="shared" si="13"/>
        <v>109418.42</v>
      </c>
      <c r="H83" s="310">
        <f t="shared" si="14"/>
        <v>-0.31081658828559211</v>
      </c>
      <c r="I83" s="53"/>
    </row>
    <row r="84" spans="2:9" x14ac:dyDescent="0.25">
      <c r="B84" s="252">
        <v>42342</v>
      </c>
      <c r="C84" s="12">
        <v>4178</v>
      </c>
      <c r="D84" s="263">
        <v>24.26</v>
      </c>
      <c r="E84" s="53">
        <v>16.12</v>
      </c>
      <c r="F84" s="319">
        <v>-33996</v>
      </c>
      <c r="G84" s="53">
        <f t="shared" si="13"/>
        <v>101358.28000000001</v>
      </c>
      <c r="H84" s="310">
        <f t="shared" si="14"/>
        <v>-0.33553173948887055</v>
      </c>
      <c r="I84" s="53"/>
    </row>
    <row r="85" spans="2:9" x14ac:dyDescent="0.25">
      <c r="B85" s="252">
        <v>42345</v>
      </c>
      <c r="C85" s="12">
        <v>4678</v>
      </c>
      <c r="D85" s="263">
        <v>23.24</v>
      </c>
      <c r="E85" s="53">
        <v>14.78</v>
      </c>
      <c r="F85" s="319">
        <v>-39594</v>
      </c>
      <c r="G85" s="53">
        <f t="shared" si="13"/>
        <v>108716.71999999999</v>
      </c>
      <c r="H85" s="310">
        <f t="shared" si="14"/>
        <v>-0.36402753872633387</v>
      </c>
      <c r="I85" s="53"/>
    </row>
    <row r="86" spans="2:9" x14ac:dyDescent="0.25">
      <c r="B86" s="252">
        <v>42347</v>
      </c>
      <c r="C86" s="12">
        <v>4778</v>
      </c>
      <c r="D86" s="263">
        <v>23.06</v>
      </c>
      <c r="E86" s="53">
        <v>14.92</v>
      </c>
      <c r="F86" s="319">
        <v>-40911</v>
      </c>
      <c r="G86" s="53">
        <f t="shared" si="13"/>
        <v>110180.68</v>
      </c>
      <c r="H86" s="310">
        <f t="shared" si="14"/>
        <v>-0.3529921942758022</v>
      </c>
      <c r="I86" s="53">
        <v>22.5</v>
      </c>
    </row>
    <row r="87" spans="2:9" x14ac:dyDescent="0.25">
      <c r="B87" s="252">
        <v>42348</v>
      </c>
      <c r="C87" s="12">
        <v>4178</v>
      </c>
      <c r="D87" s="263">
        <v>24.23</v>
      </c>
      <c r="E87" s="53">
        <v>14.74</v>
      </c>
      <c r="F87" s="319">
        <v>-39638</v>
      </c>
      <c r="G87" s="53">
        <f t="shared" si="13"/>
        <v>101232.94</v>
      </c>
      <c r="H87" s="310">
        <f t="shared" si="14"/>
        <v>-0.39166322740404458</v>
      </c>
      <c r="I87" s="53"/>
    </row>
    <row r="88" spans="2:9" x14ac:dyDescent="0.25">
      <c r="B88" s="252">
        <v>42349</v>
      </c>
      <c r="C88" s="12">
        <v>3678</v>
      </c>
      <c r="D88" s="263">
        <v>25.57</v>
      </c>
      <c r="E88" s="53">
        <v>14.34</v>
      </c>
      <c r="F88" s="319">
        <v>-41320</v>
      </c>
      <c r="G88" s="53">
        <f t="shared" si="13"/>
        <v>94046.46</v>
      </c>
      <c r="H88" s="310">
        <f t="shared" si="14"/>
        <v>-0.43918654673445445</v>
      </c>
      <c r="I88" s="53"/>
    </row>
    <row r="89" spans="2:9" x14ac:dyDescent="0.25">
      <c r="B89" s="252">
        <v>42352</v>
      </c>
      <c r="C89" s="12">
        <v>4178</v>
      </c>
      <c r="D89" s="263">
        <v>24.18</v>
      </c>
      <c r="E89" s="53">
        <v>13.96</v>
      </c>
      <c r="F89" s="319">
        <v>-42682</v>
      </c>
      <c r="G89" s="53">
        <f t="shared" si="13"/>
        <v>101024.04</v>
      </c>
      <c r="H89" s="310">
        <f t="shared" si="14"/>
        <v>-0.42266335814722905</v>
      </c>
      <c r="I89" s="53"/>
    </row>
    <row r="90" spans="2:9" x14ac:dyDescent="0.25">
      <c r="B90" s="252">
        <v>42355</v>
      </c>
      <c r="C90" s="12">
        <v>4678</v>
      </c>
      <c r="D90" s="263">
        <v>22.98</v>
      </c>
      <c r="E90" s="53">
        <v>12.78</v>
      </c>
      <c r="F90" s="319">
        <v>-47697</v>
      </c>
      <c r="G90" s="53">
        <f t="shared" si="13"/>
        <v>107500.44</v>
      </c>
      <c r="H90" s="310">
        <f t="shared" si="14"/>
        <v>-0.44386422976501311</v>
      </c>
      <c r="I90" s="53">
        <v>22.5</v>
      </c>
    </row>
    <row r="91" spans="2:9" x14ac:dyDescent="0.25">
      <c r="B91" s="252">
        <v>42356</v>
      </c>
      <c r="C91" s="12">
        <v>4678</v>
      </c>
      <c r="D91" s="263">
        <v>22.97</v>
      </c>
      <c r="E91" s="53">
        <v>12.78</v>
      </c>
      <c r="F91" s="319">
        <v>-47682</v>
      </c>
      <c r="G91" s="53">
        <f t="shared" si="13"/>
        <v>107453.65999999999</v>
      </c>
      <c r="H91" s="310">
        <f t="shared" si="14"/>
        <v>-0.44362211580322158</v>
      </c>
      <c r="I91" s="53"/>
    </row>
    <row r="92" spans="2:9" x14ac:dyDescent="0.25">
      <c r="B92" s="252">
        <v>42356</v>
      </c>
      <c r="C92" s="12">
        <v>5178</v>
      </c>
      <c r="D92" s="263">
        <v>21.99</v>
      </c>
      <c r="E92" s="53">
        <v>12.95</v>
      </c>
      <c r="F92" s="319">
        <v>-47787</v>
      </c>
      <c r="G92" s="53">
        <f t="shared" si="13"/>
        <v>113864.21999999999</v>
      </c>
      <c r="H92" s="310">
        <f t="shared" si="14"/>
        <v>-0.41109595270577537</v>
      </c>
      <c r="I92" s="53"/>
    </row>
    <row r="93" spans="2:9" x14ac:dyDescent="0.25">
      <c r="B93" s="252">
        <v>42356</v>
      </c>
      <c r="C93" s="12">
        <v>6178</v>
      </c>
      <c r="D93" s="263">
        <v>20.48</v>
      </c>
      <c r="E93" s="53">
        <v>12.76</v>
      </c>
      <c r="F93" s="319">
        <v>-47681</v>
      </c>
      <c r="G93" s="53">
        <f t="shared" si="13"/>
        <v>126525.44</v>
      </c>
      <c r="H93" s="310">
        <f t="shared" si="14"/>
        <v>-0.376953125</v>
      </c>
      <c r="I93" s="53"/>
    </row>
    <row r="94" spans="2:9" x14ac:dyDescent="0.25">
      <c r="B94" s="252">
        <v>42356</v>
      </c>
      <c r="C94" s="12">
        <v>6400</v>
      </c>
      <c r="D94" s="263">
        <v>20.2</v>
      </c>
      <c r="E94" s="53">
        <v>12.68</v>
      </c>
      <c r="F94" s="319">
        <v>-48128</v>
      </c>
      <c r="G94" s="53">
        <f t="shared" si="13"/>
        <v>129280</v>
      </c>
      <c r="H94" s="310">
        <f t="shared" si="14"/>
        <v>-0.37227722772277227</v>
      </c>
      <c r="I94" s="53"/>
    </row>
    <row r="95" spans="2:9" x14ac:dyDescent="0.25">
      <c r="B95" s="252">
        <v>42359</v>
      </c>
      <c r="C95" s="12">
        <v>5178</v>
      </c>
      <c r="D95" s="263">
        <v>21.96</v>
      </c>
      <c r="E95" s="53">
        <v>12.66</v>
      </c>
      <c r="F95" s="319">
        <v>-48145</v>
      </c>
      <c r="G95" s="53">
        <f t="shared" si="13"/>
        <v>113708.88</v>
      </c>
      <c r="H95" s="310">
        <f t="shared" si="14"/>
        <v>-0.42349726775956287</v>
      </c>
      <c r="I95" s="53">
        <v>21</v>
      </c>
    </row>
    <row r="96" spans="2:9" x14ac:dyDescent="0.25">
      <c r="B96" s="252">
        <v>42361</v>
      </c>
      <c r="C96" s="12">
        <v>4178</v>
      </c>
      <c r="D96" s="263">
        <v>24.07</v>
      </c>
      <c r="E96" s="53">
        <v>13.96</v>
      </c>
      <c r="F96" s="319">
        <v>-42220</v>
      </c>
      <c r="G96" s="53">
        <f t="shared" si="13"/>
        <v>100564.46</v>
      </c>
      <c r="H96" s="310">
        <f t="shared" si="14"/>
        <v>-0.42002492729538843</v>
      </c>
      <c r="I96" s="53"/>
    </row>
    <row r="97" spans="2:9" x14ac:dyDescent="0.25">
      <c r="B97" s="252">
        <v>42361</v>
      </c>
      <c r="C97" s="12">
        <v>4178</v>
      </c>
      <c r="D97" s="263">
        <v>24.03</v>
      </c>
      <c r="E97" s="53">
        <v>13.96</v>
      </c>
      <c r="F97" s="319">
        <v>-42067</v>
      </c>
      <c r="G97" s="53">
        <f t="shared" si="13"/>
        <v>100397.34000000001</v>
      </c>
      <c r="H97" s="310">
        <f t="shared" si="14"/>
        <v>-0.41905950894714938</v>
      </c>
      <c r="I97" s="53">
        <v>23.5</v>
      </c>
    </row>
    <row r="98" spans="2:9" x14ac:dyDescent="0.25">
      <c r="B98" s="252"/>
      <c r="C98" s="12"/>
      <c r="D98" s="263"/>
      <c r="E98" s="53"/>
      <c r="F98" s="319"/>
      <c r="G98" s="53"/>
      <c r="H98" s="310"/>
      <c r="I98" s="53"/>
    </row>
    <row r="99" spans="2:9" x14ac:dyDescent="0.25">
      <c r="B99" s="252"/>
      <c r="C99" s="12"/>
      <c r="D99" s="263"/>
      <c r="E99" s="53"/>
      <c r="F99" s="319"/>
      <c r="G99" s="53"/>
      <c r="H99" s="310"/>
      <c r="I99" s="53"/>
    </row>
    <row r="100" spans="2:9" x14ac:dyDescent="0.25">
      <c r="B100" s="252"/>
      <c r="C100" s="12"/>
      <c r="D100" s="263"/>
      <c r="E100" s="53"/>
      <c r="F100" s="319"/>
      <c r="G100" s="53"/>
      <c r="H100" s="310"/>
      <c r="I100" s="53"/>
    </row>
  </sheetData>
  <mergeCells count="4">
    <mergeCell ref="O50:P50"/>
    <mergeCell ref="G7:G8"/>
    <mergeCell ref="G10:G17"/>
    <mergeCell ref="B5:B9"/>
  </mergeCells>
  <conditionalFormatting sqref="Q7">
    <cfRule type="expression" dxfId="251" priority="18">
      <formula>Q7&gt;0</formula>
    </cfRule>
    <cfRule type="expression" dxfId="250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73:F100">
    <cfRule type="expression" dxfId="249" priority="11">
      <formula>F73&gt;0</formula>
    </cfRule>
    <cfRule type="expression" dxfId="248" priority="12">
      <formula>F73&lt;0</formula>
    </cfRule>
  </conditionalFormatting>
  <conditionalFormatting sqref="H73:H80">
    <cfRule type="expression" dxfId="247" priority="7">
      <formula>H73&gt;0</formula>
    </cfRule>
    <cfRule type="expression" dxfId="246" priority="8">
      <formula>H73&lt;0</formula>
    </cfRule>
  </conditionalFormatting>
  <conditionalFormatting sqref="H81">
    <cfRule type="expression" dxfId="245" priority="3">
      <formula>H81&gt;0</formula>
    </cfRule>
    <cfRule type="expression" dxfId="244" priority="4">
      <formula>H81&lt;0</formula>
    </cfRule>
  </conditionalFormatting>
  <conditionalFormatting sqref="H82:H100">
    <cfRule type="expression" dxfId="243" priority="1">
      <formula>H82&gt;0</formula>
    </cfRule>
    <cfRule type="expression" dxfId="242" priority="2">
      <formula>H82&lt;0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2.4257812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1" t="s">
        <v>127</v>
      </c>
      <c r="X1" s="133" t="s">
        <v>128</v>
      </c>
      <c r="Y1" s="133" t="s">
        <v>129</v>
      </c>
      <c r="Z1" s="133" t="s">
        <v>130</v>
      </c>
      <c r="AA1" s="133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C49-H49</f>
        <v>2000</v>
      </c>
      <c r="T2" s="13"/>
      <c r="W2" s="152">
        <v>42360</v>
      </c>
      <c r="X2" s="54">
        <v>13.63</v>
      </c>
      <c r="Y2" s="54">
        <v>13.88</v>
      </c>
      <c r="Z2" s="54">
        <v>13.4</v>
      </c>
      <c r="AA2" s="54">
        <v>13.48</v>
      </c>
      <c r="AB2" s="126">
        <v>4640200</v>
      </c>
      <c r="AC2" s="11">
        <v>13.48</v>
      </c>
      <c r="AD2" s="2">
        <f>Y2-Z2</f>
        <v>0.48000000000000043</v>
      </c>
      <c r="AE2" s="167">
        <f>AC2/AC3-1</f>
        <v>-1.1730205278592365E-2</v>
      </c>
      <c r="AP2" t="s">
        <v>236</v>
      </c>
    </row>
    <row r="3" spans="1:43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2">
        <f>(F49-K49)/Q2</f>
        <v>26.062225000000005</v>
      </c>
      <c r="W3" s="152">
        <v>42359</v>
      </c>
      <c r="X3" s="54">
        <v>12.92</v>
      </c>
      <c r="Y3" s="54">
        <v>13.72</v>
      </c>
      <c r="Z3" s="54">
        <v>12.9</v>
      </c>
      <c r="AA3" s="54">
        <v>13.64</v>
      </c>
      <c r="AB3" s="126">
        <v>6314400</v>
      </c>
      <c r="AC3" s="11">
        <v>13.64</v>
      </c>
      <c r="AD3" s="2">
        <f t="shared" ref="AD3:AD66" si="2">Y3-Z3</f>
        <v>0.82000000000000028</v>
      </c>
      <c r="AE3" s="167">
        <f t="shared" ref="AE3:AE66" si="3">AC3/AC4-1</f>
        <v>5.9006211180124168E-2</v>
      </c>
      <c r="AI3" t="s">
        <v>255</v>
      </c>
      <c r="AJ3" s="316">
        <v>1000</v>
      </c>
      <c r="AK3">
        <v>14.44</v>
      </c>
      <c r="AL3" s="314">
        <v>14439</v>
      </c>
      <c r="AO3" s="314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1">
        <v>14.29</v>
      </c>
      <c r="T4" s="1">
        <v>42263</v>
      </c>
      <c r="U4" s="47" t="s">
        <v>107</v>
      </c>
      <c r="W4" s="152">
        <v>42356</v>
      </c>
      <c r="X4" s="54">
        <v>12.44</v>
      </c>
      <c r="Y4" s="54">
        <v>13</v>
      </c>
      <c r="Z4" s="54">
        <v>12.4</v>
      </c>
      <c r="AA4" s="54">
        <v>12.88</v>
      </c>
      <c r="AB4" s="126">
        <v>6127600</v>
      </c>
      <c r="AC4" s="11">
        <v>12.88</v>
      </c>
      <c r="AD4" s="2">
        <f t="shared" si="2"/>
        <v>0.59999999999999964</v>
      </c>
      <c r="AE4" s="167">
        <f t="shared" si="3"/>
        <v>3.0399999999999983E-2</v>
      </c>
      <c r="AI4" t="s">
        <v>264</v>
      </c>
      <c r="AJ4">
        <v>770</v>
      </c>
      <c r="AK4">
        <v>14.45</v>
      </c>
      <c r="AL4" s="314">
        <v>11126.5</v>
      </c>
      <c r="AO4" s="314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28580</v>
      </c>
      <c r="T5" s="1">
        <v>42313</v>
      </c>
      <c r="U5" s="47" t="s">
        <v>146</v>
      </c>
      <c r="W5" s="152">
        <v>42355</v>
      </c>
      <c r="X5" s="54">
        <v>12.73</v>
      </c>
      <c r="Y5" s="54">
        <v>12.83</v>
      </c>
      <c r="Z5" s="54">
        <v>12.44</v>
      </c>
      <c r="AA5" s="54">
        <v>12.5</v>
      </c>
      <c r="AB5" s="126">
        <v>4882600</v>
      </c>
      <c r="AC5" s="11">
        <v>12.5</v>
      </c>
      <c r="AD5" s="2">
        <f t="shared" si="2"/>
        <v>0.39000000000000057</v>
      </c>
      <c r="AE5" s="167">
        <f t="shared" si="3"/>
        <v>-1.4972419227738287E-2</v>
      </c>
      <c r="AI5" t="s">
        <v>265</v>
      </c>
      <c r="AJ5">
        <v>500</v>
      </c>
      <c r="AK5">
        <v>16.100000000000001</v>
      </c>
      <c r="AL5" s="314">
        <v>8050</v>
      </c>
      <c r="AO5" s="314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52124.450000000012</v>
      </c>
      <c r="W6" s="152">
        <v>42354</v>
      </c>
      <c r="X6" s="54">
        <v>12.47</v>
      </c>
      <c r="Y6" s="54">
        <v>12.72</v>
      </c>
      <c r="Z6" s="54">
        <v>12.41</v>
      </c>
      <c r="AA6" s="54">
        <v>12.69</v>
      </c>
      <c r="AB6" s="126">
        <v>3643000</v>
      </c>
      <c r="AC6" s="11">
        <v>12.69</v>
      </c>
      <c r="AD6" s="2">
        <f t="shared" si="2"/>
        <v>0.3100000000000005</v>
      </c>
      <c r="AE6" s="167">
        <f t="shared" si="3"/>
        <v>2.0096463022508004E-2</v>
      </c>
      <c r="AI6" t="s">
        <v>266</v>
      </c>
      <c r="AJ6">
        <v>300</v>
      </c>
      <c r="AK6">
        <v>16</v>
      </c>
      <c r="AL6" s="314">
        <v>4800</v>
      </c>
      <c r="AO6" s="314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-23544.450000000012</v>
      </c>
      <c r="R7" s="249" t="s">
        <v>300</v>
      </c>
      <c r="W7" s="152">
        <v>42353</v>
      </c>
      <c r="X7" s="54">
        <v>11.95</v>
      </c>
      <c r="Y7" s="54">
        <v>12.46</v>
      </c>
      <c r="Z7" s="54">
        <v>11.95</v>
      </c>
      <c r="AA7" s="54">
        <v>12.44</v>
      </c>
      <c r="AB7" s="126">
        <v>7626500</v>
      </c>
      <c r="AC7" s="11">
        <v>12.44</v>
      </c>
      <c r="AD7" s="2">
        <f t="shared" si="2"/>
        <v>0.51000000000000156</v>
      </c>
      <c r="AE7" s="167">
        <f t="shared" si="3"/>
        <v>5.4237288135593031E-2</v>
      </c>
      <c r="AI7" t="s">
        <v>253</v>
      </c>
      <c r="AJ7">
        <v>430</v>
      </c>
      <c r="AK7">
        <v>16.350000000000001</v>
      </c>
      <c r="AL7" s="314">
        <v>7030.5</v>
      </c>
      <c r="AO7" s="314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96</v>
      </c>
      <c r="Q8" s="167">
        <f>(Q4-Q3)/Q3</f>
        <v>-0.4516968524368124</v>
      </c>
      <c r="R8" s="205"/>
      <c r="W8" s="152">
        <v>42352</v>
      </c>
      <c r="X8" s="54">
        <v>12.47</v>
      </c>
      <c r="Y8" s="54">
        <v>12.56</v>
      </c>
      <c r="Z8" s="54">
        <v>11.75</v>
      </c>
      <c r="AA8" s="54">
        <v>11.8</v>
      </c>
      <c r="AB8" s="126">
        <v>7621300</v>
      </c>
      <c r="AC8" s="11">
        <v>11.8</v>
      </c>
      <c r="AD8" s="2">
        <f t="shared" si="2"/>
        <v>0.8100000000000005</v>
      </c>
      <c r="AE8" s="167">
        <f t="shared" si="3"/>
        <v>-5.3728949478748955E-2</v>
      </c>
      <c r="AI8" t="s">
        <v>267</v>
      </c>
      <c r="AJ8">
        <v>100</v>
      </c>
      <c r="AK8">
        <v>16.600000000000001</v>
      </c>
      <c r="AL8" s="314">
        <v>1660</v>
      </c>
      <c r="AO8" s="314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104">
        <v>3006</v>
      </c>
      <c r="I9" s="57">
        <v>14.75</v>
      </c>
      <c r="J9" s="57">
        <v>0.82</v>
      </c>
      <c r="K9" s="57">
        <f t="shared" si="4"/>
        <v>44337.68</v>
      </c>
      <c r="W9" s="152">
        <v>42349</v>
      </c>
      <c r="X9" s="54">
        <v>12.81</v>
      </c>
      <c r="Y9" s="54">
        <v>12.85</v>
      </c>
      <c r="Z9" s="54">
        <v>12.45</v>
      </c>
      <c r="AA9" s="54">
        <v>12.47</v>
      </c>
      <c r="AB9" s="126">
        <v>3625700</v>
      </c>
      <c r="AC9" s="11">
        <v>12.47</v>
      </c>
      <c r="AD9" s="2">
        <f t="shared" si="2"/>
        <v>0.40000000000000036</v>
      </c>
      <c r="AE9" s="167">
        <f t="shared" si="3"/>
        <v>-3.482972136222906E-2</v>
      </c>
      <c r="AI9" t="s">
        <v>268</v>
      </c>
      <c r="AJ9">
        <v>100</v>
      </c>
      <c r="AK9">
        <v>16.5</v>
      </c>
      <c r="AL9" s="314">
        <v>1650</v>
      </c>
      <c r="AO9" s="314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104">
        <v>1000</v>
      </c>
      <c r="I10" s="57">
        <v>14.55</v>
      </c>
      <c r="J10" s="57">
        <v>0.27</v>
      </c>
      <c r="K10" s="57">
        <f t="shared" si="4"/>
        <v>14549.73</v>
      </c>
      <c r="W10" s="152">
        <v>42348</v>
      </c>
      <c r="X10" s="54">
        <v>12.92</v>
      </c>
      <c r="Y10" s="54">
        <v>13.03</v>
      </c>
      <c r="Z10" s="54">
        <v>12.75</v>
      </c>
      <c r="AA10" s="54">
        <v>12.92</v>
      </c>
      <c r="AB10" s="126">
        <v>3650900</v>
      </c>
      <c r="AC10" s="11">
        <v>12.92</v>
      </c>
      <c r="AD10" s="2">
        <f t="shared" si="2"/>
        <v>0.27999999999999936</v>
      </c>
      <c r="AE10" s="167">
        <f t="shared" si="3"/>
        <v>-7.7339520494967839E-4</v>
      </c>
      <c r="AI10" t="s">
        <v>269</v>
      </c>
      <c r="AJ10">
        <v>100</v>
      </c>
      <c r="AK10">
        <v>16.89</v>
      </c>
      <c r="AL10" s="314">
        <v>1689</v>
      </c>
      <c r="AO10" s="314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G11" s="1">
        <v>42341</v>
      </c>
      <c r="H11" s="104">
        <v>1000</v>
      </c>
      <c r="I11" s="57">
        <v>14.78</v>
      </c>
      <c r="J11" s="57">
        <v>0.28000000000000003</v>
      </c>
      <c r="K11" s="57">
        <f t="shared" si="4"/>
        <v>14779.72</v>
      </c>
      <c r="T11" s="13"/>
      <c r="W11" s="152">
        <v>42347</v>
      </c>
      <c r="X11" s="54">
        <v>12.76</v>
      </c>
      <c r="Y11" s="54">
        <v>13.04</v>
      </c>
      <c r="Z11" s="54">
        <v>12.67</v>
      </c>
      <c r="AA11" s="54">
        <v>12.93</v>
      </c>
      <c r="AB11" s="126">
        <v>3876300</v>
      </c>
      <c r="AC11" s="11">
        <v>12.93</v>
      </c>
      <c r="AD11" s="2">
        <f t="shared" si="2"/>
        <v>0.36999999999999922</v>
      </c>
      <c r="AE11" s="167">
        <f t="shared" si="3"/>
        <v>1.094605160281481E-2</v>
      </c>
      <c r="AI11" t="s">
        <v>270</v>
      </c>
      <c r="AJ11">
        <v>100</v>
      </c>
      <c r="AK11">
        <v>17.100000000000001</v>
      </c>
      <c r="AL11" s="314">
        <v>1710</v>
      </c>
      <c r="AO11" s="314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G12" s="1">
        <v>42341</v>
      </c>
      <c r="H12" s="104">
        <v>100</v>
      </c>
      <c r="I12" s="57">
        <v>14.8</v>
      </c>
      <c r="J12" s="57">
        <v>0.03</v>
      </c>
      <c r="K12" s="57">
        <f t="shared" si="4"/>
        <v>1479.97</v>
      </c>
      <c r="W12" s="152">
        <v>42346</v>
      </c>
      <c r="X12" s="54">
        <v>12.66</v>
      </c>
      <c r="Y12" s="54">
        <v>12.83</v>
      </c>
      <c r="Z12" s="54">
        <v>12.41</v>
      </c>
      <c r="AA12" s="54">
        <v>12.79</v>
      </c>
      <c r="AB12" s="126">
        <v>7235800</v>
      </c>
      <c r="AC12" s="11">
        <v>12.79</v>
      </c>
      <c r="AD12" s="2">
        <f t="shared" si="2"/>
        <v>0.41999999999999993</v>
      </c>
      <c r="AE12" s="167">
        <f t="shared" si="3"/>
        <v>-3.8940809968848189E-3</v>
      </c>
      <c r="AI12" t="s">
        <v>271</v>
      </c>
      <c r="AJ12">
        <v>200</v>
      </c>
      <c r="AK12">
        <v>17.149999999999999</v>
      </c>
      <c r="AL12" s="314">
        <v>3430</v>
      </c>
      <c r="AO12" s="314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G13" s="1">
        <v>42361</v>
      </c>
      <c r="H13" s="104">
        <v>500</v>
      </c>
      <c r="I13" s="57">
        <v>12.65</v>
      </c>
      <c r="J13" s="57">
        <v>0.12</v>
      </c>
      <c r="K13" s="57">
        <f t="shared" si="4"/>
        <v>6324.88</v>
      </c>
      <c r="W13" s="152">
        <v>42345</v>
      </c>
      <c r="X13" s="54">
        <v>12.99</v>
      </c>
      <c r="Y13" s="54">
        <v>13.01</v>
      </c>
      <c r="Z13" s="54">
        <v>12.7</v>
      </c>
      <c r="AA13" s="54">
        <v>12.84</v>
      </c>
      <c r="AB13" s="126">
        <v>5908000</v>
      </c>
      <c r="AC13" s="11">
        <v>12.84</v>
      </c>
      <c r="AD13" s="2">
        <f t="shared" si="2"/>
        <v>0.3100000000000005</v>
      </c>
      <c r="AE13" s="167">
        <f t="shared" si="3"/>
        <v>-2.3574144486692039E-2</v>
      </c>
      <c r="AI13" t="s">
        <v>272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G14" s="1">
        <v>42361</v>
      </c>
      <c r="H14" s="93">
        <v>7000</v>
      </c>
      <c r="I14" s="2">
        <v>12.77</v>
      </c>
      <c r="J14" s="2">
        <v>1.64</v>
      </c>
      <c r="K14" s="2">
        <f t="shared" si="4"/>
        <v>89388.36</v>
      </c>
      <c r="W14" s="152">
        <v>42342</v>
      </c>
      <c r="X14" s="54">
        <v>13.61</v>
      </c>
      <c r="Y14" s="54">
        <v>13.68</v>
      </c>
      <c r="Z14" s="54">
        <v>13.09</v>
      </c>
      <c r="AA14" s="54">
        <v>13.15</v>
      </c>
      <c r="AB14" s="126">
        <v>7821800</v>
      </c>
      <c r="AC14" s="11">
        <v>13.15</v>
      </c>
      <c r="AD14" s="2">
        <f t="shared" si="2"/>
        <v>0.58999999999999986</v>
      </c>
      <c r="AE14" s="167">
        <f t="shared" si="3"/>
        <v>-3.5923753665689118E-2</v>
      </c>
      <c r="AI14" t="s">
        <v>240</v>
      </c>
    </row>
    <row r="15" spans="1:43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1">
        <v>42362</v>
      </c>
      <c r="H15" s="93">
        <v>2500</v>
      </c>
      <c r="I15" s="2">
        <v>13.5</v>
      </c>
      <c r="J15" s="2">
        <v>0.62</v>
      </c>
      <c r="K15" s="2">
        <f t="shared" si="4"/>
        <v>33749.379999999997</v>
      </c>
      <c r="V15" s="2"/>
      <c r="W15" s="152">
        <v>42341</v>
      </c>
      <c r="X15" s="54">
        <v>13.88</v>
      </c>
      <c r="Y15" s="54">
        <v>14.05</v>
      </c>
      <c r="Z15" s="54">
        <v>13.55</v>
      </c>
      <c r="AA15" s="54">
        <v>13.64</v>
      </c>
      <c r="AB15" s="126">
        <v>6937700</v>
      </c>
      <c r="AC15" s="11">
        <v>13.64</v>
      </c>
      <c r="AD15" s="2">
        <f t="shared" si="2"/>
        <v>0.5</v>
      </c>
      <c r="AE15" s="167">
        <f t="shared" si="3"/>
        <v>-1.8705035971222972E-2</v>
      </c>
      <c r="AI15" t="s">
        <v>273</v>
      </c>
      <c r="AJ15">
        <v>383</v>
      </c>
      <c r="AK15">
        <v>18.27</v>
      </c>
      <c r="AL15" s="314">
        <v>6997.5</v>
      </c>
      <c r="AO15" s="314">
        <v>5542.01</v>
      </c>
      <c r="AP15" s="314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H16" s="93"/>
      <c r="V16" s="2"/>
      <c r="W16" s="152">
        <v>42340</v>
      </c>
      <c r="X16" s="54">
        <v>14.6</v>
      </c>
      <c r="Y16" s="54">
        <v>14.65</v>
      </c>
      <c r="Z16" s="54">
        <v>13.83</v>
      </c>
      <c r="AA16" s="54">
        <v>13.9</v>
      </c>
      <c r="AB16" s="126">
        <v>5225800</v>
      </c>
      <c r="AC16" s="11">
        <v>13.9</v>
      </c>
      <c r="AD16" s="2">
        <f t="shared" si="2"/>
        <v>0.82000000000000028</v>
      </c>
      <c r="AE16" s="167">
        <f t="shared" si="3"/>
        <v>-5.24880708929788E-2</v>
      </c>
      <c r="AI16" t="s">
        <v>240</v>
      </c>
    </row>
    <row r="17" spans="2:43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42339</v>
      </c>
      <c r="X17" s="54">
        <v>14.76</v>
      </c>
      <c r="Y17" s="54">
        <v>14.97</v>
      </c>
      <c r="Z17" s="54">
        <v>14.49</v>
      </c>
      <c r="AA17" s="54">
        <v>14.67</v>
      </c>
      <c r="AB17" s="126">
        <v>3092400</v>
      </c>
      <c r="AC17" s="11">
        <v>14.67</v>
      </c>
      <c r="AD17" s="2">
        <f t="shared" si="2"/>
        <v>0.48000000000000043</v>
      </c>
      <c r="AE17" s="167">
        <f t="shared" si="3"/>
        <v>-7.4424898511501469E-3</v>
      </c>
      <c r="AI17" t="s">
        <v>273</v>
      </c>
      <c r="AJ17">
        <v>287</v>
      </c>
      <c r="AK17">
        <v>18.260000000000002</v>
      </c>
      <c r="AL17" s="314">
        <v>5240.7299999999996</v>
      </c>
      <c r="AO17" s="314">
        <v>4152.8900000000003</v>
      </c>
      <c r="AP17" s="314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42338</v>
      </c>
      <c r="X18" s="54">
        <v>14.46</v>
      </c>
      <c r="Y18" s="54">
        <v>14.82</v>
      </c>
      <c r="Z18" s="54">
        <v>14.41</v>
      </c>
      <c r="AA18" s="54">
        <v>14.78</v>
      </c>
      <c r="AB18" s="126">
        <v>3395200</v>
      </c>
      <c r="AC18" s="11">
        <v>14.78</v>
      </c>
      <c r="AD18" s="2">
        <f t="shared" si="2"/>
        <v>0.41000000000000014</v>
      </c>
      <c r="AE18" s="167">
        <f t="shared" si="3"/>
        <v>2.1423635107117978E-2</v>
      </c>
      <c r="AI18" t="s">
        <v>240</v>
      </c>
    </row>
    <row r="19" spans="2:43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42335</v>
      </c>
      <c r="X19" s="54">
        <v>14.84</v>
      </c>
      <c r="Y19" s="54">
        <v>14.89</v>
      </c>
      <c r="Z19" s="54">
        <v>14.39</v>
      </c>
      <c r="AA19" s="54">
        <v>14.47</v>
      </c>
      <c r="AB19" s="126">
        <v>1681600</v>
      </c>
      <c r="AC19" s="11">
        <v>14.47</v>
      </c>
      <c r="AD19" s="2">
        <f t="shared" si="2"/>
        <v>0.5</v>
      </c>
      <c r="AE19" s="167">
        <f t="shared" si="3"/>
        <v>-2.4932614555255972E-2</v>
      </c>
      <c r="AI19" t="s">
        <v>263</v>
      </c>
      <c r="AJ19">
        <v>169</v>
      </c>
      <c r="AK19">
        <v>18.54</v>
      </c>
      <c r="AL19" s="314">
        <v>3132.46</v>
      </c>
      <c r="AO19" s="314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42333</v>
      </c>
      <c r="X20" s="54">
        <v>14.98</v>
      </c>
      <c r="Y20" s="54">
        <v>15.06</v>
      </c>
      <c r="Z20" s="54">
        <v>14.75</v>
      </c>
      <c r="AA20" s="54">
        <v>14.84</v>
      </c>
      <c r="AB20" s="126">
        <v>2048100</v>
      </c>
      <c r="AC20" s="11">
        <v>14.84</v>
      </c>
      <c r="AD20" s="2">
        <f t="shared" si="2"/>
        <v>0.3100000000000005</v>
      </c>
      <c r="AE20" s="167">
        <f t="shared" si="3"/>
        <v>-1.5915119363395291E-2</v>
      </c>
      <c r="AI20" t="s">
        <v>240</v>
      </c>
    </row>
    <row r="21" spans="2:43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42332</v>
      </c>
      <c r="X21" s="54">
        <v>14.63</v>
      </c>
      <c r="Y21" s="54">
        <v>15.11</v>
      </c>
      <c r="Z21" s="54">
        <v>14.55</v>
      </c>
      <c r="AA21" s="54">
        <v>15.08</v>
      </c>
      <c r="AB21" s="126">
        <v>3014900</v>
      </c>
      <c r="AC21" s="11">
        <v>15.08</v>
      </c>
      <c r="AD21" s="2">
        <f t="shared" si="2"/>
        <v>0.55999999999999872</v>
      </c>
      <c r="AE21" s="167">
        <f t="shared" si="3"/>
        <v>2.7948193592365334E-2</v>
      </c>
      <c r="AI21" t="s">
        <v>263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42331</v>
      </c>
      <c r="X22" s="54">
        <v>14.64</v>
      </c>
      <c r="Y22" s="54">
        <v>14.76</v>
      </c>
      <c r="Z22" s="54">
        <v>14.48</v>
      </c>
      <c r="AA22" s="54">
        <v>14.67</v>
      </c>
      <c r="AB22" s="126">
        <v>2687200</v>
      </c>
      <c r="AC22" s="11">
        <v>14.67</v>
      </c>
      <c r="AD22" s="2">
        <f t="shared" si="2"/>
        <v>0.27999999999999936</v>
      </c>
      <c r="AE22" s="167">
        <f t="shared" si="3"/>
        <v>2.049180327868827E-3</v>
      </c>
      <c r="AI22" t="s">
        <v>240</v>
      </c>
    </row>
    <row r="23" spans="2:43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42328</v>
      </c>
      <c r="X23" s="54">
        <v>14.62</v>
      </c>
      <c r="Y23" s="54">
        <v>14.88</v>
      </c>
      <c r="Z23" s="54">
        <v>14.53</v>
      </c>
      <c r="AA23" s="54">
        <v>14.64</v>
      </c>
      <c r="AB23" s="126">
        <v>2088000</v>
      </c>
      <c r="AC23" s="11">
        <v>14.64</v>
      </c>
      <c r="AD23" s="2">
        <f t="shared" si="2"/>
        <v>0.35000000000000142</v>
      </c>
      <c r="AE23" s="167">
        <f t="shared" si="3"/>
        <v>4.8043925875085325E-3</v>
      </c>
      <c r="AI23" t="s">
        <v>263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42327</v>
      </c>
      <c r="X24" s="54">
        <v>14.63</v>
      </c>
      <c r="Y24" s="54">
        <v>14.72</v>
      </c>
      <c r="Z24" s="54">
        <v>14.48</v>
      </c>
      <c r="AA24" s="54">
        <v>14.57</v>
      </c>
      <c r="AB24" s="126">
        <v>2493200</v>
      </c>
      <c r="AC24" s="11">
        <v>14.57</v>
      </c>
      <c r="AD24" s="2">
        <f t="shared" si="2"/>
        <v>0.24000000000000021</v>
      </c>
      <c r="AE24" s="167">
        <f t="shared" si="3"/>
        <v>-5.4607508532423799E-3</v>
      </c>
      <c r="AI24" t="s">
        <v>240</v>
      </c>
    </row>
    <row r="25" spans="2:43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42326</v>
      </c>
      <c r="X25" s="54">
        <v>14.39</v>
      </c>
      <c r="Y25" s="54">
        <v>14.68</v>
      </c>
      <c r="Z25" s="54">
        <v>14.3</v>
      </c>
      <c r="AA25" s="54">
        <v>14.65</v>
      </c>
      <c r="AB25" s="126">
        <v>4384600</v>
      </c>
      <c r="AC25" s="11">
        <v>14.65</v>
      </c>
      <c r="AD25" s="2">
        <f t="shared" si="2"/>
        <v>0.37999999999999901</v>
      </c>
      <c r="AE25" s="167">
        <f t="shared" si="3"/>
        <v>1.8776077885952702E-2</v>
      </c>
      <c r="AI25" t="s">
        <v>263</v>
      </c>
      <c r="AJ25">
        <v>149</v>
      </c>
      <c r="AK25">
        <v>17.690000000000001</v>
      </c>
      <c r="AL25" s="314">
        <v>2635.88</v>
      </c>
      <c r="AO25" s="314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42325</v>
      </c>
      <c r="X26" s="54">
        <v>14.91</v>
      </c>
      <c r="Y26" s="54">
        <v>15.03</v>
      </c>
      <c r="Z26" s="54">
        <v>14.32</v>
      </c>
      <c r="AA26" s="54">
        <v>14.38</v>
      </c>
      <c r="AB26" s="126">
        <v>3220700</v>
      </c>
      <c r="AC26" s="11">
        <v>14.38</v>
      </c>
      <c r="AD26" s="2">
        <f t="shared" si="2"/>
        <v>0.70999999999999908</v>
      </c>
      <c r="AE26" s="167">
        <f t="shared" si="3"/>
        <v>-3.6193029490616535E-2</v>
      </c>
      <c r="AI26" t="s">
        <v>240</v>
      </c>
    </row>
    <row r="27" spans="2:43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42324</v>
      </c>
      <c r="X27" s="54">
        <v>14.48</v>
      </c>
      <c r="Y27" s="54">
        <v>14.93</v>
      </c>
      <c r="Z27" s="54">
        <v>14.41</v>
      </c>
      <c r="AA27" s="54">
        <v>14.92</v>
      </c>
      <c r="AB27" s="126">
        <v>3162200</v>
      </c>
      <c r="AC27" s="11">
        <v>14.92</v>
      </c>
      <c r="AD27" s="2">
        <f t="shared" si="2"/>
        <v>0.51999999999999957</v>
      </c>
      <c r="AE27" s="167">
        <f t="shared" si="3"/>
        <v>2.7548209366391241E-2</v>
      </c>
      <c r="AI27" t="s">
        <v>263</v>
      </c>
      <c r="AJ27">
        <v>110</v>
      </c>
      <c r="AK27">
        <v>19.600000000000001</v>
      </c>
      <c r="AL27" s="314">
        <v>2156.06</v>
      </c>
      <c r="AO27" s="314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42321</v>
      </c>
      <c r="X28" s="54">
        <v>14.34</v>
      </c>
      <c r="Y28" s="54">
        <v>14.77</v>
      </c>
      <c r="Z28" s="54">
        <v>14.31</v>
      </c>
      <c r="AA28" s="54">
        <v>14.52</v>
      </c>
      <c r="AB28" s="126">
        <v>2964500</v>
      </c>
      <c r="AC28" s="11">
        <v>14.52</v>
      </c>
      <c r="AD28" s="2">
        <f t="shared" si="2"/>
        <v>0.45999999999999908</v>
      </c>
      <c r="AE28" s="167">
        <f t="shared" si="3"/>
        <v>1.6095171448565537E-2</v>
      </c>
      <c r="AI28" t="s">
        <v>240</v>
      </c>
    </row>
    <row r="29" spans="2:43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42320</v>
      </c>
      <c r="X29" s="54">
        <v>14.38</v>
      </c>
      <c r="Y29" s="54">
        <v>14.74</v>
      </c>
      <c r="Z29" s="54">
        <v>14.27</v>
      </c>
      <c r="AA29" s="54">
        <v>14.29</v>
      </c>
      <c r="AB29" s="126">
        <v>3394000</v>
      </c>
      <c r="AC29" s="11">
        <v>14.29</v>
      </c>
      <c r="AD29" s="2">
        <f t="shared" si="2"/>
        <v>0.47000000000000064</v>
      </c>
      <c r="AE29" s="167">
        <f t="shared" si="3"/>
        <v>-1.3802622498274797E-2</v>
      </c>
      <c r="AI29" t="s">
        <v>263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57">
        <v>14.65</v>
      </c>
      <c r="E30" s="57">
        <v>0</v>
      </c>
      <c r="F30" s="57">
        <f t="shared" si="5"/>
        <v>1465</v>
      </c>
      <c r="H30" s="2"/>
      <c r="W30" s="152">
        <v>42319</v>
      </c>
      <c r="X30" s="54">
        <v>14.76</v>
      </c>
      <c r="Y30" s="54">
        <v>14.86</v>
      </c>
      <c r="Z30" s="54">
        <v>14.22</v>
      </c>
      <c r="AA30" s="54">
        <v>14.49</v>
      </c>
      <c r="AB30" s="126">
        <v>3639700</v>
      </c>
      <c r="AC30" s="11">
        <v>14.49</v>
      </c>
      <c r="AD30" s="2">
        <f t="shared" si="2"/>
        <v>0.63999999999999879</v>
      </c>
      <c r="AE30" s="167">
        <f t="shared" si="3"/>
        <v>-1.7627118644067741E-2</v>
      </c>
      <c r="AI30" t="s">
        <v>240</v>
      </c>
    </row>
    <row r="31" spans="2:43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42318</v>
      </c>
      <c r="X31" s="54">
        <v>14.64</v>
      </c>
      <c r="Y31" s="54">
        <v>14.93</v>
      </c>
      <c r="Z31" s="54">
        <v>14.55</v>
      </c>
      <c r="AA31" s="54">
        <v>14.75</v>
      </c>
      <c r="AB31" s="126">
        <v>3659800</v>
      </c>
      <c r="AC31" s="11">
        <v>14.75</v>
      </c>
      <c r="AD31" s="2">
        <f t="shared" si="2"/>
        <v>0.37999999999999901</v>
      </c>
      <c r="AE31" s="167">
        <f t="shared" si="3"/>
        <v>3.4013605442178019E-3</v>
      </c>
      <c r="AI31" t="s">
        <v>263</v>
      </c>
      <c r="AJ31">
        <v>200</v>
      </c>
      <c r="AK31">
        <v>19.23</v>
      </c>
      <c r="AL31" s="314">
        <v>3846.13</v>
      </c>
      <c r="AO31" s="314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42317</v>
      </c>
      <c r="X32" s="54">
        <v>14.6</v>
      </c>
      <c r="Y32" s="54">
        <v>14.87</v>
      </c>
      <c r="Z32" s="54">
        <v>14.5</v>
      </c>
      <c r="AA32" s="54">
        <v>14.7</v>
      </c>
      <c r="AB32" s="126">
        <v>3391900</v>
      </c>
      <c r="AC32" s="11">
        <v>14.7</v>
      </c>
      <c r="AD32" s="2">
        <f t="shared" si="2"/>
        <v>0.36999999999999922</v>
      </c>
      <c r="AE32" s="167">
        <f t="shared" si="3"/>
        <v>6.1601642710471527E-3</v>
      </c>
      <c r="AI32" t="s">
        <v>240</v>
      </c>
    </row>
    <row r="33" spans="2:43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42314</v>
      </c>
      <c r="X33" s="54">
        <v>14.7</v>
      </c>
      <c r="Y33" s="54">
        <v>14.71</v>
      </c>
      <c r="Z33" s="54">
        <v>14.3</v>
      </c>
      <c r="AA33" s="54">
        <v>14.61</v>
      </c>
      <c r="AB33" s="126">
        <v>6013600</v>
      </c>
      <c r="AC33" s="11">
        <v>14.61</v>
      </c>
      <c r="AD33" s="2">
        <f t="shared" si="2"/>
        <v>0.41000000000000014</v>
      </c>
      <c r="AE33" s="167">
        <f t="shared" si="3"/>
        <v>-1.814516129032262E-2</v>
      </c>
      <c r="AI33" t="s">
        <v>263</v>
      </c>
      <c r="AJ33">
        <v>200</v>
      </c>
      <c r="AK33">
        <v>17.8</v>
      </c>
      <c r="AL33" s="314">
        <v>3560.12</v>
      </c>
      <c r="AO33" s="314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42313</v>
      </c>
      <c r="X34" s="54">
        <v>15.31</v>
      </c>
      <c r="Y34" s="54">
        <v>15.4</v>
      </c>
      <c r="Z34" s="54">
        <v>14.85</v>
      </c>
      <c r="AA34" s="54">
        <v>14.88</v>
      </c>
      <c r="AB34" s="126">
        <v>6330100</v>
      </c>
      <c r="AC34" s="11">
        <v>14.88</v>
      </c>
      <c r="AD34" s="2">
        <f t="shared" si="2"/>
        <v>0.55000000000000071</v>
      </c>
      <c r="AE34" s="167">
        <f t="shared" si="3"/>
        <v>-3.0618892508143203E-2</v>
      </c>
      <c r="AI34" t="s">
        <v>240</v>
      </c>
    </row>
    <row r="35" spans="2:43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42312</v>
      </c>
      <c r="X35" s="54">
        <v>15.38</v>
      </c>
      <c r="Y35" s="54">
        <v>15.99</v>
      </c>
      <c r="Z35" s="54">
        <v>15.22</v>
      </c>
      <c r="AA35" s="54">
        <v>15.35</v>
      </c>
      <c r="AB35" s="126">
        <v>5353300</v>
      </c>
      <c r="AC35" s="11">
        <v>15.35</v>
      </c>
      <c r="AD35" s="2">
        <f t="shared" si="2"/>
        <v>0.76999999999999957</v>
      </c>
      <c r="AE35" s="167">
        <f t="shared" si="3"/>
        <v>3.2679738562091387E-3</v>
      </c>
      <c r="AI35" t="s">
        <v>263</v>
      </c>
      <c r="AJ35">
        <v>100</v>
      </c>
      <c r="AK35">
        <v>17.78</v>
      </c>
      <c r="AL35" s="314">
        <v>1778.06</v>
      </c>
      <c r="AO35" s="314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42311</v>
      </c>
      <c r="X36" s="54">
        <v>15.35</v>
      </c>
      <c r="Y36" s="54">
        <v>15.42</v>
      </c>
      <c r="Z36" s="54">
        <v>15.1</v>
      </c>
      <c r="AA36" s="54">
        <v>15.3</v>
      </c>
      <c r="AB36" s="126">
        <v>5709800</v>
      </c>
      <c r="AC36" s="11">
        <v>15.3</v>
      </c>
      <c r="AD36" s="2">
        <f t="shared" si="2"/>
        <v>0.32000000000000028</v>
      </c>
      <c r="AE36" s="167">
        <f t="shared" si="3"/>
        <v>-7.1382219338091968E-3</v>
      </c>
      <c r="AI36" t="s">
        <v>240</v>
      </c>
    </row>
    <row r="37" spans="2:43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7" si="6">C37*D37+E37</f>
        <v>2994.95</v>
      </c>
      <c r="W37" s="152">
        <v>42310</v>
      </c>
      <c r="X37" s="54">
        <v>15.32</v>
      </c>
      <c r="Y37" s="54">
        <v>15.47</v>
      </c>
      <c r="Z37" s="54">
        <v>15.17</v>
      </c>
      <c r="AA37" s="54">
        <v>15.41</v>
      </c>
      <c r="AB37" s="126">
        <v>5921400</v>
      </c>
      <c r="AC37" s="11">
        <v>15.41</v>
      </c>
      <c r="AD37" s="2">
        <f t="shared" si="2"/>
        <v>0.30000000000000071</v>
      </c>
      <c r="AE37" s="167">
        <f t="shared" si="3"/>
        <v>-6.4474532559638531E-3</v>
      </c>
      <c r="AI37" t="s">
        <v>263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42307</v>
      </c>
      <c r="X38" s="54">
        <v>14.71</v>
      </c>
      <c r="Y38" s="54">
        <v>15.58</v>
      </c>
      <c r="Z38" s="54">
        <v>14.7</v>
      </c>
      <c r="AA38" s="54">
        <v>15.51</v>
      </c>
      <c r="AB38" s="126">
        <v>5693600</v>
      </c>
      <c r="AC38" s="11">
        <v>15.51</v>
      </c>
      <c r="AD38" s="2">
        <f t="shared" si="2"/>
        <v>0.88000000000000078</v>
      </c>
      <c r="AE38" s="167">
        <f t="shared" si="3"/>
        <v>3.8152610441767099E-2</v>
      </c>
      <c r="AI38" t="s">
        <v>240</v>
      </c>
    </row>
    <row r="39" spans="2:43" x14ac:dyDescent="0.25">
      <c r="B39" s="1">
        <v>42320</v>
      </c>
      <c r="C39" s="7">
        <v>1000</v>
      </c>
      <c r="D39" s="57">
        <v>14.48</v>
      </c>
      <c r="E39" s="57">
        <v>0</v>
      </c>
      <c r="F39" s="57">
        <f t="shared" si="6"/>
        <v>14480</v>
      </c>
      <c r="W39" s="152">
        <v>42306</v>
      </c>
      <c r="X39" s="54">
        <v>14.78</v>
      </c>
      <c r="Y39" s="54">
        <v>15.08</v>
      </c>
      <c r="Z39" s="54">
        <v>14.73</v>
      </c>
      <c r="AA39" s="54">
        <v>14.94</v>
      </c>
      <c r="AB39" s="126">
        <v>4343000</v>
      </c>
      <c r="AC39" s="11">
        <v>14.94</v>
      </c>
      <c r="AD39" s="2">
        <f t="shared" si="2"/>
        <v>0.34999999999999964</v>
      </c>
      <c r="AE39" s="167">
        <f t="shared" si="3"/>
        <v>4.0322580645160144E-3</v>
      </c>
      <c r="AI39" t="s">
        <v>263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57">
        <v>14.3</v>
      </c>
      <c r="E40" s="57">
        <v>0</v>
      </c>
      <c r="F40" s="57">
        <f t="shared" si="6"/>
        <v>85.800000000000011</v>
      </c>
      <c r="W40" s="152">
        <v>42305</v>
      </c>
      <c r="X40" s="54">
        <v>14.63</v>
      </c>
      <c r="Y40" s="54">
        <v>15.13</v>
      </c>
      <c r="Z40" s="54">
        <v>14.58</v>
      </c>
      <c r="AA40" s="54">
        <v>14.88</v>
      </c>
      <c r="AB40" s="126">
        <v>3882700</v>
      </c>
      <c r="AC40" s="11">
        <v>14.88</v>
      </c>
      <c r="AD40" s="2">
        <f t="shared" si="2"/>
        <v>0.55000000000000071</v>
      </c>
      <c r="AE40" s="167">
        <f t="shared" si="3"/>
        <v>1.848049281314168E-2</v>
      </c>
      <c r="AI40" t="s">
        <v>240</v>
      </c>
    </row>
    <row r="41" spans="2:43" x14ac:dyDescent="0.25">
      <c r="B41" s="1">
        <v>42327</v>
      </c>
      <c r="C41" s="7">
        <v>2000</v>
      </c>
      <c r="D41" s="57">
        <v>14.74</v>
      </c>
      <c r="E41" s="57">
        <v>0</v>
      </c>
      <c r="F41" s="57">
        <f t="shared" si="6"/>
        <v>29480</v>
      </c>
      <c r="W41" s="152">
        <v>42304</v>
      </c>
      <c r="X41" s="54">
        <v>14.8</v>
      </c>
      <c r="Y41" s="54">
        <v>14.89</v>
      </c>
      <c r="Z41" s="54">
        <v>14.52</v>
      </c>
      <c r="AA41" s="54">
        <v>14.61</v>
      </c>
      <c r="AB41" s="126">
        <v>5117400</v>
      </c>
      <c r="AC41" s="11">
        <v>14.61</v>
      </c>
      <c r="AD41" s="2">
        <f t="shared" si="2"/>
        <v>0.37000000000000099</v>
      </c>
      <c r="AE41" s="167">
        <f t="shared" si="3"/>
        <v>-2.012072434607648E-2</v>
      </c>
      <c r="AI41" t="s">
        <v>263</v>
      </c>
      <c r="AJ41">
        <v>181</v>
      </c>
      <c r="AK41">
        <v>18.27</v>
      </c>
      <c r="AL41" s="314">
        <v>3306.99</v>
      </c>
      <c r="AO41" s="314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57">
        <v>14.45</v>
      </c>
      <c r="E42" s="57">
        <v>0</v>
      </c>
      <c r="F42" s="57">
        <f t="shared" si="6"/>
        <v>14450</v>
      </c>
      <c r="W42" s="152">
        <v>42303</v>
      </c>
      <c r="X42" s="54">
        <v>15.12</v>
      </c>
      <c r="Y42" s="54">
        <v>15.16</v>
      </c>
      <c r="Z42" s="54">
        <v>14.77</v>
      </c>
      <c r="AA42" s="54">
        <v>14.91</v>
      </c>
      <c r="AB42" s="126">
        <v>3824900</v>
      </c>
      <c r="AC42" s="11">
        <v>14.91</v>
      </c>
      <c r="AD42" s="2">
        <f t="shared" si="2"/>
        <v>0.39000000000000057</v>
      </c>
      <c r="AE42" s="167">
        <f t="shared" si="3"/>
        <v>-1.8433179723502224E-2</v>
      </c>
      <c r="AI42" t="s">
        <v>240</v>
      </c>
    </row>
    <row r="43" spans="2:43" x14ac:dyDescent="0.25">
      <c r="B43" s="1">
        <v>42340</v>
      </c>
      <c r="C43" s="7">
        <v>1000</v>
      </c>
      <c r="D43" s="57">
        <v>14.439</v>
      </c>
      <c r="E43" s="57">
        <v>0</v>
      </c>
      <c r="F43" s="57">
        <f t="shared" si="6"/>
        <v>14439</v>
      </c>
      <c r="W43" s="152">
        <v>42300</v>
      </c>
      <c r="X43" s="54">
        <v>15.85</v>
      </c>
      <c r="Y43" s="54">
        <v>15.88</v>
      </c>
      <c r="Z43" s="54">
        <v>15.18</v>
      </c>
      <c r="AA43" s="54">
        <v>15.19</v>
      </c>
      <c r="AB43" s="126">
        <v>5092400</v>
      </c>
      <c r="AC43" s="11">
        <v>15.19</v>
      </c>
      <c r="AD43" s="2">
        <f t="shared" si="2"/>
        <v>0.70000000000000107</v>
      </c>
      <c r="AE43" s="167">
        <f t="shared" si="3"/>
        <v>-3.9215686274509887E-2</v>
      </c>
      <c r="AI43" t="s">
        <v>263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2">
        <v>14.27</v>
      </c>
      <c r="E44" s="2">
        <v>0</v>
      </c>
      <c r="F44" s="2">
        <f t="shared" si="6"/>
        <v>15697</v>
      </c>
      <c r="W44" s="152">
        <v>42299</v>
      </c>
      <c r="X44" s="54">
        <v>15.88</v>
      </c>
      <c r="Y44" s="54">
        <v>15.95</v>
      </c>
      <c r="Z44" s="54">
        <v>15.59</v>
      </c>
      <c r="AA44" s="54">
        <v>15.81</v>
      </c>
      <c r="AB44" s="126">
        <v>4094300</v>
      </c>
      <c r="AC44" s="11">
        <v>15.81</v>
      </c>
      <c r="AD44" s="2">
        <f t="shared" si="2"/>
        <v>0.35999999999999943</v>
      </c>
      <c r="AE44" s="167">
        <f t="shared" si="3"/>
        <v>3.1725888324873885E-3</v>
      </c>
      <c r="AI44" t="s">
        <v>240</v>
      </c>
    </row>
    <row r="45" spans="2:43" x14ac:dyDescent="0.25">
      <c r="B45" s="1">
        <v>42345</v>
      </c>
      <c r="C45">
        <v>500</v>
      </c>
      <c r="D45" s="2">
        <v>14.05</v>
      </c>
      <c r="E45" s="2">
        <v>0</v>
      </c>
      <c r="F45" s="2">
        <f t="shared" si="6"/>
        <v>7025</v>
      </c>
      <c r="Q45" s="2"/>
      <c r="W45" s="152">
        <v>42298</v>
      </c>
      <c r="X45" s="54">
        <v>16.260000000000002</v>
      </c>
      <c r="Y45" s="54">
        <v>16.329999999999998</v>
      </c>
      <c r="Z45" s="54">
        <v>15.68</v>
      </c>
      <c r="AA45" s="54">
        <v>15.76</v>
      </c>
      <c r="AB45" s="126">
        <v>3647100</v>
      </c>
      <c r="AC45" s="11">
        <v>15.76</v>
      </c>
      <c r="AD45" s="2">
        <f t="shared" si="2"/>
        <v>0.64999999999999858</v>
      </c>
      <c r="AE45" s="167">
        <f t="shared" si="3"/>
        <v>-2.9556650246305383E-2</v>
      </c>
      <c r="AI45" t="s">
        <v>263</v>
      </c>
      <c r="AJ45">
        <v>199</v>
      </c>
      <c r="AK45">
        <v>18.579999999999998</v>
      </c>
      <c r="AL45" s="314">
        <v>3697.5</v>
      </c>
      <c r="AO45" s="314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57">
        <v>12.53</v>
      </c>
      <c r="E46" s="57">
        <v>0</v>
      </c>
      <c r="F46" s="57">
        <f t="shared" si="6"/>
        <v>6265</v>
      </c>
      <c r="O46" s="343" t="s">
        <v>78</v>
      </c>
      <c r="P46" s="343"/>
      <c r="Q46" s="2"/>
      <c r="T46" s="127" t="s">
        <v>100</v>
      </c>
      <c r="U46" s="131"/>
      <c r="W46" s="152">
        <v>42297</v>
      </c>
      <c r="X46" s="54">
        <v>16.25</v>
      </c>
      <c r="Y46" s="54">
        <v>16.600000000000001</v>
      </c>
      <c r="Z46" s="54">
        <v>16.21</v>
      </c>
      <c r="AA46" s="54">
        <v>16.239999999999998</v>
      </c>
      <c r="AB46" s="126">
        <v>2585800</v>
      </c>
      <c r="AC46" s="11">
        <v>16.239999999999998</v>
      </c>
      <c r="AD46" s="2">
        <f t="shared" si="2"/>
        <v>0.39000000000000057</v>
      </c>
      <c r="AE46" s="167">
        <f t="shared" si="3"/>
        <v>-3.6809815950921143E-3</v>
      </c>
      <c r="AI46" t="s">
        <v>240</v>
      </c>
    </row>
    <row r="47" spans="2:43" ht="15.75" thickTop="1" x14ac:dyDescent="0.25">
      <c r="B47" s="1">
        <v>42361</v>
      </c>
      <c r="C47" s="4">
        <v>4000</v>
      </c>
      <c r="D47" s="2">
        <v>12.865</v>
      </c>
      <c r="E47" s="2">
        <v>8</v>
      </c>
      <c r="F47" s="2">
        <f t="shared" si="6"/>
        <v>51468</v>
      </c>
      <c r="O47" s="105">
        <v>1.1000000000000001</v>
      </c>
      <c r="P47" s="105">
        <f>O47*$Q$4</f>
        <v>15.719000000000001</v>
      </c>
      <c r="Q47" s="2"/>
      <c r="T47" s="130" t="s">
        <v>111</v>
      </c>
      <c r="U47" s="128">
        <v>13.64</v>
      </c>
      <c r="W47" s="152">
        <v>42296</v>
      </c>
      <c r="X47" s="54">
        <v>16.11</v>
      </c>
      <c r="Y47" s="54">
        <v>16.3</v>
      </c>
      <c r="Z47" s="54">
        <v>15.94</v>
      </c>
      <c r="AA47" s="54">
        <v>16.3</v>
      </c>
      <c r="AB47" s="126">
        <v>2960000</v>
      </c>
      <c r="AC47" s="11">
        <v>16.3</v>
      </c>
      <c r="AD47" s="2">
        <f t="shared" si="2"/>
        <v>0.36000000000000121</v>
      </c>
      <c r="AE47" s="167">
        <f t="shared" si="3"/>
        <v>8.0395794681509258E-3</v>
      </c>
      <c r="AI47" t="s">
        <v>263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C48" s="4"/>
      <c r="O48" s="105">
        <v>1.0900000000000001</v>
      </c>
      <c r="P48" s="105">
        <f t="shared" ref="P48:P67" si="7">O48*$Q$4</f>
        <v>15.5761</v>
      </c>
      <c r="Q48" s="2"/>
      <c r="T48" s="130" t="s">
        <v>112</v>
      </c>
      <c r="U48" s="128">
        <v>13.63</v>
      </c>
      <c r="W48" s="152">
        <v>42293</v>
      </c>
      <c r="X48" s="54">
        <v>16.350000000000001</v>
      </c>
      <c r="Y48" s="54">
        <v>16.47</v>
      </c>
      <c r="Z48" s="54">
        <v>16</v>
      </c>
      <c r="AA48" s="54">
        <v>16.170000000000002</v>
      </c>
      <c r="AB48" s="126">
        <v>2242700</v>
      </c>
      <c r="AC48" s="11">
        <v>16.170000000000002</v>
      </c>
      <c r="AD48" s="2">
        <f t="shared" si="2"/>
        <v>0.46999999999999886</v>
      </c>
      <c r="AE48" s="167">
        <f t="shared" si="3"/>
        <v>-9.1911764705882026E-3</v>
      </c>
      <c r="AI48" t="s">
        <v>240</v>
      </c>
    </row>
    <row r="49" spans="1:43" x14ac:dyDescent="0.25">
      <c r="A49" s="45" t="s">
        <v>81</v>
      </c>
      <c r="B49" s="16"/>
      <c r="C49" s="16">
        <f>SUM(C2:C48)</f>
        <v>20915</v>
      </c>
      <c r="D49" s="16"/>
      <c r="E49" s="16"/>
      <c r="F49" s="21">
        <f>SUM(F2:F48)</f>
        <v>318934.02</v>
      </c>
      <c r="G49" s="16"/>
      <c r="H49" s="16">
        <f>SUM(H2:H26)</f>
        <v>18915</v>
      </c>
      <c r="I49" s="16"/>
      <c r="J49" s="16"/>
      <c r="K49" s="21">
        <f>SUM(K2:K26)</f>
        <v>266809.57</v>
      </c>
      <c r="L49" s="16"/>
      <c r="M49" s="16"/>
      <c r="O49" s="105">
        <v>1.08</v>
      </c>
      <c r="P49" s="105">
        <f t="shared" si="7"/>
        <v>15.433199999999999</v>
      </c>
      <c r="Q49" s="2"/>
      <c r="T49" s="130" t="s">
        <v>113</v>
      </c>
      <c r="U49" s="128" t="s">
        <v>327</v>
      </c>
      <c r="W49" s="152">
        <v>42292</v>
      </c>
      <c r="X49" s="54">
        <v>16.25</v>
      </c>
      <c r="Y49" s="54">
        <v>16.43</v>
      </c>
      <c r="Z49" s="54">
        <v>16.079999999999998</v>
      </c>
      <c r="AA49" s="54">
        <v>16.32</v>
      </c>
      <c r="AB49" s="126">
        <v>2574100</v>
      </c>
      <c r="AC49" s="11">
        <v>16.32</v>
      </c>
      <c r="AD49" s="2">
        <f t="shared" si="2"/>
        <v>0.35000000000000142</v>
      </c>
      <c r="AE49" s="167">
        <f t="shared" si="3"/>
        <v>4.9261083743843415E-3</v>
      </c>
      <c r="AI49" t="s">
        <v>263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15.2903</v>
      </c>
      <c r="Q50" s="2"/>
      <c r="T50" s="130" t="s">
        <v>114</v>
      </c>
      <c r="U50" s="128" t="s">
        <v>328</v>
      </c>
      <c r="W50" s="152">
        <v>42291</v>
      </c>
      <c r="X50" s="54">
        <v>16.21</v>
      </c>
      <c r="Y50" s="54">
        <v>16.52</v>
      </c>
      <c r="Z50" s="54">
        <v>16.149999999999999</v>
      </c>
      <c r="AA50" s="54">
        <v>16.239999999999998</v>
      </c>
      <c r="AB50" s="126">
        <v>2255300</v>
      </c>
      <c r="AC50" s="11">
        <v>16.239999999999998</v>
      </c>
      <c r="AD50" s="2">
        <f t="shared" si="2"/>
        <v>0.37000000000000099</v>
      </c>
      <c r="AE50" s="167">
        <f t="shared" si="3"/>
        <v>1.2330456226881115E-3</v>
      </c>
      <c r="AI50" t="s">
        <v>240</v>
      </c>
    </row>
    <row r="51" spans="1:43" x14ac:dyDescent="0.25">
      <c r="B51" s="250" t="s">
        <v>127</v>
      </c>
      <c r="C51" s="250" t="s">
        <v>211</v>
      </c>
      <c r="D51" s="251" t="s">
        <v>210</v>
      </c>
      <c r="E51" s="254" t="s">
        <v>212</v>
      </c>
      <c r="F51" s="254" t="s">
        <v>65</v>
      </c>
      <c r="G51" s="299" t="s">
        <v>218</v>
      </c>
      <c r="H51" s="254" t="s">
        <v>96</v>
      </c>
      <c r="I51" s="299" t="s">
        <v>218</v>
      </c>
      <c r="O51" s="105">
        <v>1.06</v>
      </c>
      <c r="P51" s="105">
        <f t="shared" si="7"/>
        <v>15.147399999999999</v>
      </c>
      <c r="Q51" s="2"/>
      <c r="T51" s="130" t="s">
        <v>115</v>
      </c>
      <c r="U51" s="128">
        <v>20.38</v>
      </c>
      <c r="W51" s="152">
        <v>42290</v>
      </c>
      <c r="X51" s="54">
        <v>15.98</v>
      </c>
      <c r="Y51" s="54">
        <v>16.440000000000001</v>
      </c>
      <c r="Z51" s="54">
        <v>15.94</v>
      </c>
      <c r="AA51" s="54">
        <v>16.22</v>
      </c>
      <c r="AB51" s="126">
        <v>2889300</v>
      </c>
      <c r="AC51" s="11">
        <v>16.22</v>
      </c>
      <c r="AD51" s="2">
        <f t="shared" si="2"/>
        <v>0.50000000000000178</v>
      </c>
      <c r="AE51" s="167">
        <f t="shared" si="3"/>
        <v>8.0795525170913596E-3</v>
      </c>
      <c r="AI51" t="s">
        <v>263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252">
        <v>42304</v>
      </c>
      <c r="C52" s="12">
        <v>5530</v>
      </c>
      <c r="D52" s="53">
        <v>17.41</v>
      </c>
      <c r="E52" s="53">
        <v>14.61</v>
      </c>
      <c r="F52" s="53">
        <v>-15492.62000000001</v>
      </c>
      <c r="G52" s="53">
        <f>IF(C52=0, 0,D52*C52)</f>
        <v>96277.3</v>
      </c>
      <c r="H52" s="310">
        <f>IF(C52=0, D52, (E52-D52)/D52)</f>
        <v>-0.16082711085583001</v>
      </c>
      <c r="I52" s="53"/>
      <c r="O52" s="105">
        <v>1.05</v>
      </c>
      <c r="P52" s="105">
        <f t="shared" si="7"/>
        <v>15.0045</v>
      </c>
      <c r="Q52" s="2"/>
      <c r="T52" s="130" t="s">
        <v>116</v>
      </c>
      <c r="U52" s="128">
        <v>1.1046499999999999</v>
      </c>
      <c r="W52" s="152">
        <v>42289</v>
      </c>
      <c r="X52" s="54">
        <v>16.399999999999999</v>
      </c>
      <c r="Y52" s="54">
        <v>16.54</v>
      </c>
      <c r="Z52" s="54">
        <v>15.99</v>
      </c>
      <c r="AA52" s="54">
        <v>16.09</v>
      </c>
      <c r="AB52" s="126">
        <v>2905900</v>
      </c>
      <c r="AC52" s="11">
        <v>16.09</v>
      </c>
      <c r="AD52" s="2">
        <f t="shared" si="2"/>
        <v>0.54999999999999893</v>
      </c>
      <c r="AE52" s="167">
        <f t="shared" si="3"/>
        <v>-2.0097442143727218E-2</v>
      </c>
      <c r="AI52" t="s">
        <v>240</v>
      </c>
    </row>
    <row r="53" spans="1:43" x14ac:dyDescent="0.25">
      <c r="B53" s="252">
        <v>42306</v>
      </c>
      <c r="C53" s="12">
        <v>5530</v>
      </c>
      <c r="D53" s="53">
        <v>17.41</v>
      </c>
      <c r="E53" s="53">
        <v>14.94</v>
      </c>
      <c r="F53" s="53">
        <v>-13667.72</v>
      </c>
      <c r="G53" s="53">
        <f t="shared" ref="G53:G69" si="8">IF(C53=0, 0,D53*C53)</f>
        <v>96277.3</v>
      </c>
      <c r="H53" s="310">
        <f t="shared" ref="H53:H69" si="9">IF(C53=0, D53, (E53-D53)/D53)</f>
        <v>-0.14187248707639291</v>
      </c>
      <c r="I53" s="53"/>
      <c r="O53" s="105">
        <v>1.04</v>
      </c>
      <c r="P53" s="105">
        <f t="shared" si="7"/>
        <v>14.861599999999999</v>
      </c>
      <c r="Q53" s="2"/>
      <c r="T53" s="130" t="s">
        <v>117</v>
      </c>
      <c r="U53" s="128" t="s">
        <v>153</v>
      </c>
      <c r="W53" s="152">
        <v>42286</v>
      </c>
      <c r="X53" s="54">
        <v>16.510000000000002</v>
      </c>
      <c r="Y53" s="54">
        <v>16.579999999999998</v>
      </c>
      <c r="Z53" s="54">
        <v>16.18</v>
      </c>
      <c r="AA53" s="54">
        <v>16.420000000000002</v>
      </c>
      <c r="AB53" s="126">
        <v>3220000</v>
      </c>
      <c r="AC53" s="11">
        <v>16.420000000000002</v>
      </c>
      <c r="AD53" s="2">
        <f t="shared" si="2"/>
        <v>0.39999999999999858</v>
      </c>
      <c r="AE53" s="167">
        <f t="shared" si="3"/>
        <v>-4.8484848484847687E-3</v>
      </c>
      <c r="AI53" t="s">
        <v>263</v>
      </c>
      <c r="AJ53">
        <v>180</v>
      </c>
      <c r="AK53">
        <v>17.37</v>
      </c>
      <c r="AL53" s="314">
        <v>3126.67</v>
      </c>
      <c r="AO53" s="314">
        <v>2604.6</v>
      </c>
      <c r="AP53">
        <v>-522.07000000000005</v>
      </c>
      <c r="AQ53">
        <v>-16.7</v>
      </c>
    </row>
    <row r="54" spans="1:43" x14ac:dyDescent="0.25">
      <c r="B54" s="252">
        <v>42307</v>
      </c>
      <c r="C54" s="12">
        <v>5730</v>
      </c>
      <c r="D54" s="53">
        <v>17.329999999999998</v>
      </c>
      <c r="E54" s="53">
        <v>15.51</v>
      </c>
      <c r="F54" s="53">
        <v>-10408.570000000022</v>
      </c>
      <c r="G54" s="53">
        <f t="shared" si="8"/>
        <v>99300.9</v>
      </c>
      <c r="H54" s="310">
        <f t="shared" si="9"/>
        <v>-0.10502019619157522</v>
      </c>
      <c r="I54" s="53"/>
      <c r="O54" s="105">
        <v>1.03</v>
      </c>
      <c r="P54" s="105">
        <f t="shared" si="7"/>
        <v>14.7187</v>
      </c>
      <c r="Q54" s="2"/>
      <c r="T54" s="130"/>
      <c r="U54" s="128"/>
      <c r="W54" s="152">
        <v>42285</v>
      </c>
      <c r="X54" s="54">
        <v>15.96</v>
      </c>
      <c r="Y54" s="54">
        <v>16.52</v>
      </c>
      <c r="Z54" s="54">
        <v>15.95</v>
      </c>
      <c r="AA54" s="54">
        <v>16.5</v>
      </c>
      <c r="AB54" s="126">
        <v>4730500</v>
      </c>
      <c r="AC54" s="11">
        <v>16.5</v>
      </c>
      <c r="AD54" s="2">
        <f t="shared" si="2"/>
        <v>0.57000000000000028</v>
      </c>
      <c r="AE54" s="167">
        <f t="shared" si="3"/>
        <v>3.125E-2</v>
      </c>
      <c r="AI54" t="s">
        <v>240</v>
      </c>
    </row>
    <row r="55" spans="1:43" x14ac:dyDescent="0.25">
      <c r="B55" s="252">
        <v>42313</v>
      </c>
      <c r="C55" s="12">
        <v>6000</v>
      </c>
      <c r="D55" s="53">
        <v>17.22</v>
      </c>
      <c r="E55" s="53">
        <v>14.88</v>
      </c>
      <c r="F55" s="53">
        <v>-14064.37</v>
      </c>
      <c r="G55" s="53">
        <f t="shared" si="8"/>
        <v>103320</v>
      </c>
      <c r="H55" s="310">
        <f t="shared" si="9"/>
        <v>-0.13588850174216019</v>
      </c>
      <c r="I55" s="53"/>
      <c r="O55" s="105">
        <v>1.02</v>
      </c>
      <c r="P55" s="105">
        <f t="shared" si="7"/>
        <v>14.575799999999999</v>
      </c>
      <c r="T55" s="130" t="s">
        <v>118</v>
      </c>
      <c r="U55" s="128" t="s">
        <v>329</v>
      </c>
      <c r="W55" s="152">
        <v>42284</v>
      </c>
      <c r="X55" s="54">
        <v>16.04</v>
      </c>
      <c r="Y55" s="54">
        <v>16.32</v>
      </c>
      <c r="Z55" s="54">
        <v>15.88</v>
      </c>
      <c r="AA55" s="54">
        <v>16</v>
      </c>
      <c r="AB55" s="126">
        <v>3292000</v>
      </c>
      <c r="AC55" s="11">
        <v>16</v>
      </c>
      <c r="AD55" s="2">
        <f t="shared" si="2"/>
        <v>0.4399999999999995</v>
      </c>
      <c r="AE55" s="167">
        <f t="shared" si="3"/>
        <v>2.5062656641603454E-3</v>
      </c>
      <c r="AI55" t="s">
        <v>263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B56" s="252">
        <v>42314</v>
      </c>
      <c r="C56" s="12">
        <v>7006</v>
      </c>
      <c r="D56" s="53">
        <v>16.829999999999998</v>
      </c>
      <c r="E56" s="53">
        <v>14.42</v>
      </c>
      <c r="F56" s="53">
        <v>-16883.650000000001</v>
      </c>
      <c r="G56" s="53">
        <f t="shared" si="8"/>
        <v>117910.97999999998</v>
      </c>
      <c r="H56" s="310">
        <f t="shared" si="9"/>
        <v>-0.14319667260843724</v>
      </c>
      <c r="I56" s="53"/>
      <c r="O56" s="105">
        <v>1.01</v>
      </c>
      <c r="P56" s="105">
        <f t="shared" si="7"/>
        <v>14.4329</v>
      </c>
      <c r="T56" s="130" t="s">
        <v>119</v>
      </c>
      <c r="U56" s="128" t="s">
        <v>315</v>
      </c>
      <c r="W56" s="152">
        <v>42283</v>
      </c>
      <c r="X56" s="54">
        <v>16.010000000000002</v>
      </c>
      <c r="Y56" s="54">
        <v>16.2</v>
      </c>
      <c r="Z56" s="54">
        <v>15.71</v>
      </c>
      <c r="AA56" s="54">
        <v>15.96</v>
      </c>
      <c r="AB56" s="126">
        <v>5696600</v>
      </c>
      <c r="AC56" s="11">
        <v>15.96</v>
      </c>
      <c r="AD56" s="2">
        <f t="shared" si="2"/>
        <v>0.48999999999999844</v>
      </c>
      <c r="AE56" s="167">
        <f t="shared" si="3"/>
        <v>-5.6074766355139749E-3</v>
      </c>
      <c r="AI56" t="s">
        <v>240</v>
      </c>
    </row>
    <row r="57" spans="1:43" x14ac:dyDescent="0.25">
      <c r="B57" s="252">
        <v>42324</v>
      </c>
      <c r="C57" s="12">
        <v>6000</v>
      </c>
      <c r="D57" s="53">
        <v>17.18</v>
      </c>
      <c r="E57" s="53">
        <v>14.92</v>
      </c>
      <c r="F57" s="53">
        <v>-13532.49</v>
      </c>
      <c r="G57" s="53">
        <f t="shared" si="8"/>
        <v>103080</v>
      </c>
      <c r="H57" s="310">
        <f t="shared" si="9"/>
        <v>-0.13154831199068684</v>
      </c>
      <c r="I57" s="53"/>
      <c r="O57" s="105">
        <v>1</v>
      </c>
      <c r="P57" s="105">
        <f t="shared" si="7"/>
        <v>14.29</v>
      </c>
      <c r="T57" s="130" t="s">
        <v>120</v>
      </c>
      <c r="U57" s="129">
        <v>4640249</v>
      </c>
      <c r="W57" s="152">
        <v>42282</v>
      </c>
      <c r="X57" s="54">
        <v>15.5</v>
      </c>
      <c r="Y57" s="54">
        <v>16.09</v>
      </c>
      <c r="Z57" s="54">
        <v>15.5</v>
      </c>
      <c r="AA57" s="54">
        <v>16.05</v>
      </c>
      <c r="AB57" s="126">
        <v>6309200</v>
      </c>
      <c r="AC57" s="11">
        <v>16.05</v>
      </c>
      <c r="AD57" s="2">
        <f t="shared" si="2"/>
        <v>0.58999999999999986</v>
      </c>
      <c r="AE57" s="167">
        <f t="shared" si="3"/>
        <v>4.2207792207792139E-2</v>
      </c>
      <c r="AI57" t="s">
        <v>263</v>
      </c>
      <c r="AJ57">
        <v>84</v>
      </c>
      <c r="AK57">
        <v>18.87</v>
      </c>
      <c r="AL57" s="314">
        <v>1585.13</v>
      </c>
      <c r="AO57" s="314">
        <v>1215.48</v>
      </c>
      <c r="AP57">
        <v>-369.65</v>
      </c>
      <c r="AQ57">
        <v>-23.32</v>
      </c>
    </row>
    <row r="58" spans="1:43" x14ac:dyDescent="0.25">
      <c r="B58" s="252">
        <v>42325</v>
      </c>
      <c r="C58" s="12">
        <v>7000</v>
      </c>
      <c r="D58" s="53">
        <v>16.79</v>
      </c>
      <c r="E58" s="53">
        <v>14.38</v>
      </c>
      <c r="F58" s="53">
        <v>-16842.49000000002</v>
      </c>
      <c r="G58" s="53">
        <f t="shared" si="8"/>
        <v>117530</v>
      </c>
      <c r="H58" s="310">
        <f t="shared" si="9"/>
        <v>-0.14353782013103028</v>
      </c>
      <c r="I58" s="53"/>
      <c r="O58" s="105">
        <v>0.99</v>
      </c>
      <c r="P58" s="105">
        <f t="shared" si="7"/>
        <v>14.147099999999998</v>
      </c>
      <c r="T58" s="130" t="s">
        <v>123</v>
      </c>
      <c r="U58" s="129">
        <v>4472030</v>
      </c>
      <c r="W58" s="152">
        <v>42279</v>
      </c>
      <c r="X58" s="54">
        <v>14.64</v>
      </c>
      <c r="Y58" s="54">
        <v>15.41</v>
      </c>
      <c r="Z58" s="54">
        <v>14.53</v>
      </c>
      <c r="AA58" s="54">
        <v>15.4</v>
      </c>
      <c r="AB58" s="126">
        <v>5478200</v>
      </c>
      <c r="AC58" s="11">
        <v>15.4</v>
      </c>
      <c r="AD58" s="2">
        <f t="shared" si="2"/>
        <v>0.88000000000000078</v>
      </c>
      <c r="AE58" s="167">
        <f t="shared" si="3"/>
        <v>4.5485403937542523E-2</v>
      </c>
      <c r="AI58" t="s">
        <v>240</v>
      </c>
    </row>
    <row r="59" spans="1:43" x14ac:dyDescent="0.25">
      <c r="B59" s="252">
        <v>42326</v>
      </c>
      <c r="C59" s="12">
        <v>6000</v>
      </c>
      <c r="D59" s="53">
        <v>17.16</v>
      </c>
      <c r="E59" s="53">
        <v>14.65</v>
      </c>
      <c r="F59" s="53">
        <v>-15052.760000000038</v>
      </c>
      <c r="G59" s="53">
        <f t="shared" si="8"/>
        <v>102960</v>
      </c>
      <c r="H59" s="310">
        <f t="shared" si="9"/>
        <v>-0.14627039627039626</v>
      </c>
      <c r="I59" s="53"/>
      <c r="O59" s="105">
        <v>0.98</v>
      </c>
      <c r="P59" s="105">
        <f t="shared" si="7"/>
        <v>14.004199999999999</v>
      </c>
      <c r="T59" s="130" t="s">
        <v>121</v>
      </c>
      <c r="U59" s="128" t="s">
        <v>330</v>
      </c>
      <c r="W59" s="152">
        <v>42278</v>
      </c>
      <c r="X59" s="54">
        <v>14.66</v>
      </c>
      <c r="Y59" s="54">
        <v>15.05</v>
      </c>
      <c r="Z59" s="54">
        <v>14.35</v>
      </c>
      <c r="AA59" s="54">
        <v>14.73</v>
      </c>
      <c r="AB59" s="126">
        <v>5078200</v>
      </c>
      <c r="AC59" s="11">
        <v>14.73</v>
      </c>
      <c r="AD59" s="2">
        <f t="shared" si="2"/>
        <v>0.70000000000000107</v>
      </c>
      <c r="AE59" s="167">
        <f t="shared" si="3"/>
        <v>8.9041095890411981E-3</v>
      </c>
      <c r="AI59" t="s">
        <v>263</v>
      </c>
      <c r="AJ59">
        <v>61</v>
      </c>
      <c r="AK59">
        <v>17.54</v>
      </c>
      <c r="AL59" s="314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2">
        <v>42335</v>
      </c>
      <c r="C60" s="12">
        <v>6100</v>
      </c>
      <c r="D60" s="53">
        <v>17.11</v>
      </c>
      <c r="E60" s="53">
        <v>14.47</v>
      </c>
      <c r="F60" s="53">
        <v>-16159.26</v>
      </c>
      <c r="G60" s="53">
        <f t="shared" si="8"/>
        <v>104371</v>
      </c>
      <c r="H60" s="310">
        <f t="shared" si="9"/>
        <v>-0.15429573348918754</v>
      </c>
      <c r="I60" s="53"/>
      <c r="O60" s="105">
        <v>0.97</v>
      </c>
      <c r="P60" s="105">
        <f t="shared" si="7"/>
        <v>13.861299999999998</v>
      </c>
      <c r="T60" s="130" t="s">
        <v>124</v>
      </c>
      <c r="U60" s="128">
        <v>10.220000000000001</v>
      </c>
      <c r="W60" s="152">
        <v>42277</v>
      </c>
      <c r="X60" s="54">
        <v>14.44</v>
      </c>
      <c r="Y60" s="54">
        <v>14.73</v>
      </c>
      <c r="Z60" s="54">
        <v>14.34</v>
      </c>
      <c r="AA60" s="54">
        <v>14.6</v>
      </c>
      <c r="AB60" s="126">
        <v>6230100</v>
      </c>
      <c r="AC60" s="11">
        <v>14.6</v>
      </c>
      <c r="AD60" s="2">
        <f t="shared" si="2"/>
        <v>0.39000000000000057</v>
      </c>
      <c r="AE60" s="167">
        <f t="shared" si="3"/>
        <v>2.0979020979020824E-2</v>
      </c>
      <c r="AI60" t="s">
        <v>240</v>
      </c>
    </row>
    <row r="61" spans="1:43" x14ac:dyDescent="0.25">
      <c r="B61" s="252">
        <v>42335</v>
      </c>
      <c r="C61" s="12">
        <v>7000</v>
      </c>
      <c r="D61" s="53">
        <v>16.77</v>
      </c>
      <c r="E61" s="53">
        <v>14.47</v>
      </c>
      <c r="F61" s="53">
        <v>-16101.760000000009</v>
      </c>
      <c r="G61" s="53">
        <f t="shared" si="8"/>
        <v>117390</v>
      </c>
      <c r="H61" s="310">
        <f t="shared" si="9"/>
        <v>-0.1371496720333929</v>
      </c>
      <c r="I61" s="53"/>
      <c r="O61" s="105">
        <v>0.96</v>
      </c>
      <c r="P61" s="105">
        <f t="shared" si="7"/>
        <v>13.718399999999999</v>
      </c>
      <c r="T61" s="130" t="s">
        <v>125</v>
      </c>
      <c r="U61" s="128">
        <v>1.32</v>
      </c>
      <c r="W61" s="152">
        <v>42276</v>
      </c>
      <c r="X61" s="54">
        <v>14.44</v>
      </c>
      <c r="Y61" s="54">
        <v>14.49</v>
      </c>
      <c r="Z61" s="54">
        <v>14.21</v>
      </c>
      <c r="AA61" s="54">
        <v>14.3</v>
      </c>
      <c r="AB61" s="126">
        <v>4854200</v>
      </c>
      <c r="AC61" s="11">
        <v>14.3</v>
      </c>
      <c r="AD61" s="2">
        <f t="shared" si="2"/>
        <v>0.27999999999999936</v>
      </c>
      <c r="AE61" s="167">
        <f t="shared" si="3"/>
        <v>-3.4843205574912606E-3</v>
      </c>
      <c r="AI61" t="s">
        <v>263</v>
      </c>
      <c r="AJ61">
        <v>149</v>
      </c>
      <c r="AK61">
        <v>16.84</v>
      </c>
      <c r="AL61" s="314">
        <v>2509.2199999999998</v>
      </c>
      <c r="AO61" s="314">
        <v>2156.0300000000002</v>
      </c>
      <c r="AP61">
        <v>-353.19</v>
      </c>
      <c r="AQ61">
        <v>-14.08</v>
      </c>
    </row>
    <row r="62" spans="1:43" x14ac:dyDescent="0.25">
      <c r="B62" s="252">
        <v>42338</v>
      </c>
      <c r="C62" s="12">
        <v>6000</v>
      </c>
      <c r="D62" s="53">
        <v>17.100000000000001</v>
      </c>
      <c r="E62" s="53">
        <v>14.78</v>
      </c>
      <c r="F62" s="53">
        <v>-13932.060000000027</v>
      </c>
      <c r="G62" s="53">
        <f t="shared" si="8"/>
        <v>102600.00000000001</v>
      </c>
      <c r="H62" s="310">
        <f t="shared" si="9"/>
        <v>-0.13567251461988314</v>
      </c>
      <c r="I62" s="53">
        <v>16.95</v>
      </c>
      <c r="O62" s="105">
        <v>0.95</v>
      </c>
      <c r="P62" s="105">
        <f t="shared" si="7"/>
        <v>13.575499999999998</v>
      </c>
      <c r="T62" s="130" t="s">
        <v>122</v>
      </c>
      <c r="U62" s="128" t="s">
        <v>138</v>
      </c>
      <c r="W62" s="152">
        <v>42275</v>
      </c>
      <c r="X62" s="54">
        <v>14.36</v>
      </c>
      <c r="Y62" s="54">
        <v>14.54</v>
      </c>
      <c r="Z62" s="54">
        <v>14.26</v>
      </c>
      <c r="AA62" s="54">
        <v>14.35</v>
      </c>
      <c r="AB62" s="126">
        <v>7162900</v>
      </c>
      <c r="AC62" s="11">
        <v>14.35</v>
      </c>
      <c r="AD62" s="2">
        <f t="shared" si="2"/>
        <v>0.27999999999999936</v>
      </c>
      <c r="AE62" s="167">
        <f t="shared" si="3"/>
        <v>-3.4722222222223209E-3</v>
      </c>
      <c r="AI62" t="s">
        <v>240</v>
      </c>
    </row>
    <row r="63" spans="1:43" x14ac:dyDescent="0.25">
      <c r="B63" s="252">
        <v>42338</v>
      </c>
      <c r="C63" s="12">
        <v>5900</v>
      </c>
      <c r="D63" s="53">
        <v>17.14</v>
      </c>
      <c r="E63" s="53">
        <v>14.78</v>
      </c>
      <c r="F63" s="53">
        <v>-13930.060000000027</v>
      </c>
      <c r="G63" s="53">
        <f t="shared" si="8"/>
        <v>101126</v>
      </c>
      <c r="H63" s="310">
        <f t="shared" si="9"/>
        <v>-0.13768961493582271</v>
      </c>
      <c r="I63" s="53">
        <v>16.989999999999998</v>
      </c>
      <c r="O63" s="105">
        <v>0.94</v>
      </c>
      <c r="P63" s="105">
        <f t="shared" si="7"/>
        <v>13.432599999999999</v>
      </c>
      <c r="W63" s="152">
        <v>42272</v>
      </c>
      <c r="X63" s="54">
        <v>14.57</v>
      </c>
      <c r="Y63" s="54">
        <v>14.67</v>
      </c>
      <c r="Z63" s="54">
        <v>14.32</v>
      </c>
      <c r="AA63" s="54">
        <v>14.4</v>
      </c>
      <c r="AB63" s="126">
        <v>4179100</v>
      </c>
      <c r="AC63" s="11">
        <v>14.4</v>
      </c>
      <c r="AD63" s="2">
        <f t="shared" si="2"/>
        <v>0.34999999999999964</v>
      </c>
      <c r="AE63" s="167">
        <f t="shared" si="3"/>
        <v>-4.1493775933609811E-3</v>
      </c>
      <c r="AI63" t="s">
        <v>263</v>
      </c>
      <c r="AJ63">
        <v>300</v>
      </c>
      <c r="AK63">
        <v>18.22</v>
      </c>
      <c r="AL63" s="314">
        <v>5466.11</v>
      </c>
      <c r="AO63" s="314">
        <v>4341</v>
      </c>
      <c r="AP63" s="314">
        <v>-1125.1099999999999</v>
      </c>
      <c r="AQ63">
        <v>-20.58</v>
      </c>
    </row>
    <row r="64" spans="1:43" x14ac:dyDescent="0.25">
      <c r="B64" s="252">
        <v>42340</v>
      </c>
      <c r="C64" s="12">
        <v>7000</v>
      </c>
      <c r="D64" s="53">
        <v>16.670000000000002</v>
      </c>
      <c r="E64" s="53">
        <v>13.9</v>
      </c>
      <c r="F64" s="53">
        <v>-19419.070000000022</v>
      </c>
      <c r="G64" s="53">
        <f t="shared" si="8"/>
        <v>116690.00000000001</v>
      </c>
      <c r="H64" s="310">
        <f t="shared" si="9"/>
        <v>-0.16616676664667074</v>
      </c>
      <c r="I64" s="53">
        <v>16.47</v>
      </c>
      <c r="O64" s="105">
        <v>0.93</v>
      </c>
      <c r="P64" s="105">
        <f t="shared" si="7"/>
        <v>13.2897</v>
      </c>
      <c r="W64" s="152">
        <v>42271</v>
      </c>
      <c r="X64" s="54">
        <v>14.52</v>
      </c>
      <c r="Y64" s="54">
        <v>14.68</v>
      </c>
      <c r="Z64" s="54">
        <v>14.09</v>
      </c>
      <c r="AA64" s="54">
        <v>14.46</v>
      </c>
      <c r="AB64" s="126">
        <v>6051100</v>
      </c>
      <c r="AC64" s="11">
        <v>14.46</v>
      </c>
      <c r="AD64" s="2">
        <f t="shared" si="2"/>
        <v>0.58999999999999986</v>
      </c>
      <c r="AE64" s="167">
        <f t="shared" si="3"/>
        <v>-1.3642564802182733E-2</v>
      </c>
      <c r="AI64" t="s">
        <v>240</v>
      </c>
    </row>
    <row r="65" spans="2:43" x14ac:dyDescent="0.25">
      <c r="B65" s="252">
        <v>42340</v>
      </c>
      <c r="C65" s="12">
        <v>7500</v>
      </c>
      <c r="D65" s="53">
        <v>16.510000000000002</v>
      </c>
      <c r="E65" s="53">
        <v>13.9</v>
      </c>
      <c r="F65" s="53">
        <v>-19494.070000000022</v>
      </c>
      <c r="G65" s="53">
        <f t="shared" si="8"/>
        <v>123825.00000000001</v>
      </c>
      <c r="H65" s="310">
        <f t="shared" si="9"/>
        <v>-0.15808600847970933</v>
      </c>
      <c r="I65" s="53"/>
      <c r="O65" s="105">
        <v>0.92</v>
      </c>
      <c r="P65" s="105">
        <f t="shared" si="7"/>
        <v>13.146799999999999</v>
      </c>
      <c r="W65" s="152">
        <v>42270</v>
      </c>
      <c r="X65" s="54">
        <v>14.79</v>
      </c>
      <c r="Y65" s="54">
        <v>15.14</v>
      </c>
      <c r="Z65" s="54">
        <v>14.57</v>
      </c>
      <c r="AA65" s="54">
        <v>14.66</v>
      </c>
      <c r="AB65" s="126">
        <v>5434600</v>
      </c>
      <c r="AC65" s="11">
        <v>14.66</v>
      </c>
      <c r="AD65" s="2">
        <f t="shared" si="2"/>
        <v>0.57000000000000028</v>
      </c>
      <c r="AE65" s="167">
        <f t="shared" si="3"/>
        <v>-8.789722785665921E-3</v>
      </c>
      <c r="AI65" t="s">
        <v>263</v>
      </c>
      <c r="AJ65">
        <v>100</v>
      </c>
      <c r="AK65">
        <v>18.27</v>
      </c>
      <c r="AL65" s="314">
        <v>1827.05</v>
      </c>
      <c r="AO65" s="314">
        <v>1447</v>
      </c>
      <c r="AP65">
        <v>-380.05</v>
      </c>
      <c r="AQ65">
        <v>-20.8</v>
      </c>
    </row>
    <row r="66" spans="2:43" x14ac:dyDescent="0.25">
      <c r="B66" s="252">
        <v>42344</v>
      </c>
      <c r="C66" s="12">
        <v>7500</v>
      </c>
      <c r="D66" s="53">
        <v>16.510000000000002</v>
      </c>
      <c r="E66" s="53">
        <v>13.15</v>
      </c>
      <c r="F66" s="53">
        <v>-25229.070000000022</v>
      </c>
      <c r="G66" s="53">
        <f t="shared" si="8"/>
        <v>123825.00000000001</v>
      </c>
      <c r="H66" s="310">
        <f t="shared" si="9"/>
        <v>-0.20351302241066027</v>
      </c>
      <c r="I66" s="53">
        <v>16</v>
      </c>
      <c r="O66" s="105">
        <v>0.91</v>
      </c>
      <c r="P66" s="105">
        <f t="shared" si="7"/>
        <v>13.0039</v>
      </c>
      <c r="W66" s="152">
        <v>42269</v>
      </c>
      <c r="X66" s="54">
        <v>15.26</v>
      </c>
      <c r="Y66" s="54">
        <v>15.27</v>
      </c>
      <c r="Z66" s="54">
        <v>14.34</v>
      </c>
      <c r="AA66" s="54">
        <v>14.79</v>
      </c>
      <c r="AB66" s="126">
        <v>8531500</v>
      </c>
      <c r="AC66" s="11">
        <v>14.79</v>
      </c>
      <c r="AD66" s="2">
        <f t="shared" si="2"/>
        <v>0.92999999999999972</v>
      </c>
      <c r="AE66" s="167">
        <f t="shared" si="3"/>
        <v>-3.7735849056603765E-2</v>
      </c>
      <c r="AI66" t="s">
        <v>240</v>
      </c>
    </row>
    <row r="67" spans="2:43" x14ac:dyDescent="0.25">
      <c r="B67" s="252">
        <v>42349</v>
      </c>
      <c r="C67" s="12">
        <v>8000</v>
      </c>
      <c r="D67" s="53">
        <v>16.260000000000002</v>
      </c>
      <c r="E67" s="53">
        <v>12.47</v>
      </c>
      <c r="F67" s="53">
        <v>-30359</v>
      </c>
      <c r="G67" s="53">
        <f t="shared" si="8"/>
        <v>130080.00000000001</v>
      </c>
      <c r="H67" s="310">
        <f t="shared" si="9"/>
        <v>-0.23308733087330877</v>
      </c>
      <c r="I67" s="53">
        <v>15.9</v>
      </c>
      <c r="O67" s="105">
        <v>0.9</v>
      </c>
      <c r="P67" s="105">
        <f t="shared" si="7"/>
        <v>12.860999999999999</v>
      </c>
      <c r="W67" s="152">
        <v>42268</v>
      </c>
      <c r="X67" s="54">
        <v>15.59</v>
      </c>
      <c r="Y67" s="54">
        <v>15.88</v>
      </c>
      <c r="Z67" s="54">
        <v>15.31</v>
      </c>
      <c r="AA67" s="54">
        <v>15.37</v>
      </c>
      <c r="AB67" s="126">
        <v>5572800</v>
      </c>
      <c r="AC67" s="11">
        <v>15.37</v>
      </c>
      <c r="AD67" s="2">
        <f>Y67-Z67</f>
        <v>0.57000000000000028</v>
      </c>
      <c r="AE67" s="167" t="e">
        <f>AC67/AC68-1</f>
        <v>#DIV/0!</v>
      </c>
      <c r="AI67" t="s">
        <v>263</v>
      </c>
      <c r="AJ67">
        <v>61</v>
      </c>
      <c r="AK67">
        <v>17.97</v>
      </c>
      <c r="AL67" s="314">
        <v>1096.2</v>
      </c>
      <c r="AO67">
        <v>882.67</v>
      </c>
      <c r="AP67">
        <v>-213.53</v>
      </c>
      <c r="AQ67">
        <v>-19.48</v>
      </c>
    </row>
    <row r="68" spans="2:43" x14ac:dyDescent="0.25">
      <c r="B68" s="252">
        <v>42356</v>
      </c>
      <c r="C68" s="12">
        <v>7500</v>
      </c>
      <c r="D68" s="53">
        <v>16.510000000000002</v>
      </c>
      <c r="E68" s="53">
        <v>12.6</v>
      </c>
      <c r="F68" s="53">
        <v>-29331</v>
      </c>
      <c r="G68" s="53">
        <f t="shared" si="8"/>
        <v>123825.00000000001</v>
      </c>
      <c r="H68" s="310">
        <f t="shared" si="9"/>
        <v>-0.23682616596002432</v>
      </c>
      <c r="I68" s="53"/>
      <c r="W68" s="152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240</v>
      </c>
    </row>
    <row r="69" spans="2:43" x14ac:dyDescent="0.25">
      <c r="B69" s="252">
        <v>42356</v>
      </c>
      <c r="C69" s="12">
        <v>4500</v>
      </c>
      <c r="D69" s="53">
        <v>19.079999999999998</v>
      </c>
      <c r="E69" s="53">
        <v>12.88</v>
      </c>
      <c r="F69" s="53">
        <v>-27914</v>
      </c>
      <c r="G69" s="53">
        <f t="shared" si="8"/>
        <v>85859.999999999985</v>
      </c>
      <c r="H69" s="310">
        <f t="shared" si="9"/>
        <v>-0.32494758909853239</v>
      </c>
      <c r="I69" s="53"/>
      <c r="AI69" t="s">
        <v>263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52"/>
      <c r="C70" s="12"/>
      <c r="D70" s="53"/>
      <c r="E70" s="53"/>
      <c r="F70" s="53"/>
      <c r="G70" s="53"/>
      <c r="H70" s="310"/>
      <c r="I70" s="53"/>
      <c r="AI70" t="s">
        <v>240</v>
      </c>
    </row>
    <row r="71" spans="2:43" x14ac:dyDescent="0.25">
      <c r="B71" s="252"/>
      <c r="C71" s="12"/>
      <c r="D71" s="53"/>
      <c r="E71" s="53"/>
      <c r="F71" s="53"/>
      <c r="G71" s="53"/>
      <c r="H71" s="310"/>
      <c r="I71" s="53"/>
      <c r="AI71" t="s">
        <v>274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52"/>
      <c r="C72" s="12"/>
      <c r="D72" s="53"/>
      <c r="E72" s="53"/>
      <c r="F72" s="53"/>
      <c r="G72" s="53"/>
      <c r="H72" s="310"/>
      <c r="I72" s="53"/>
      <c r="AI72" t="s">
        <v>240</v>
      </c>
    </row>
    <row r="73" spans="2:43" x14ac:dyDescent="0.25">
      <c r="B73" s="252"/>
      <c r="C73" s="12"/>
      <c r="D73" s="53"/>
      <c r="E73" s="53"/>
      <c r="F73" s="53"/>
      <c r="G73" s="53"/>
      <c r="H73" s="310"/>
      <c r="I73" s="53"/>
      <c r="AI73" t="s">
        <v>274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52"/>
      <c r="C74" s="12"/>
      <c r="D74" s="53"/>
      <c r="E74" s="53"/>
      <c r="F74" s="53"/>
      <c r="G74" s="53"/>
      <c r="H74" s="310"/>
      <c r="I74" s="53"/>
      <c r="AI74" t="s">
        <v>240</v>
      </c>
    </row>
    <row r="75" spans="2:43" x14ac:dyDescent="0.25">
      <c r="AI75" t="s">
        <v>275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AI76" t="s">
        <v>240</v>
      </c>
    </row>
    <row r="77" spans="2:43" ht="15" customHeight="1" x14ac:dyDescent="0.25">
      <c r="AI77" t="s">
        <v>276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AI78" t="s">
        <v>240</v>
      </c>
    </row>
    <row r="79" spans="2:43" x14ac:dyDescent="0.25">
      <c r="AI79" t="s">
        <v>277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AI80" t="s">
        <v>240</v>
      </c>
    </row>
    <row r="81" spans="5:43" x14ac:dyDescent="0.25">
      <c r="AI81" t="s">
        <v>278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5:43" x14ac:dyDescent="0.25">
      <c r="AI82" t="s">
        <v>240</v>
      </c>
    </row>
    <row r="83" spans="5:43" ht="15" customHeight="1" x14ac:dyDescent="0.25">
      <c r="AI83" t="s">
        <v>278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5:43" x14ac:dyDescent="0.25">
      <c r="AI84" t="s">
        <v>240</v>
      </c>
    </row>
    <row r="85" spans="5:43" x14ac:dyDescent="0.25">
      <c r="AI85" t="s">
        <v>278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5:43" ht="15" customHeight="1" x14ac:dyDescent="0.25">
      <c r="AI86" t="s">
        <v>240</v>
      </c>
    </row>
    <row r="87" spans="5:43" x14ac:dyDescent="0.25">
      <c r="AI87" t="s">
        <v>278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5:43" x14ac:dyDescent="0.25">
      <c r="AI88" t="s">
        <v>240</v>
      </c>
    </row>
    <row r="89" spans="5:43" ht="15" customHeight="1" x14ac:dyDescent="0.25">
      <c r="AI89" t="s">
        <v>279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5:43" x14ac:dyDescent="0.25">
      <c r="AI90" t="s">
        <v>240</v>
      </c>
    </row>
    <row r="92" spans="5:43" ht="15" customHeight="1" x14ac:dyDescent="0.25"/>
    <row r="93" spans="5:43" x14ac:dyDescent="0.25">
      <c r="E93"/>
      <c r="G93" s="2"/>
    </row>
  </sheetData>
  <mergeCells count="1">
    <mergeCell ref="O46:P46"/>
  </mergeCells>
  <conditionalFormatting sqref="Q12">
    <cfRule type="expression" dxfId="241" priority="34">
      <formula>Q12&gt;0</formula>
    </cfRule>
    <cfRule type="expression" dxfId="24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2:F58">
    <cfRule type="expression" dxfId="239" priority="27">
      <formula>F52&gt;0</formula>
    </cfRule>
    <cfRule type="expression" dxfId="238" priority="28">
      <formula>F52&lt;0</formula>
    </cfRule>
  </conditionalFormatting>
  <conditionalFormatting sqref="F59">
    <cfRule type="expression" dxfId="237" priority="21">
      <formula>F59&gt;0</formula>
    </cfRule>
    <cfRule type="expression" dxfId="236" priority="22">
      <formula>F59&lt;0</formula>
    </cfRule>
  </conditionalFormatting>
  <conditionalFormatting sqref="F60">
    <cfRule type="expression" dxfId="235" priority="19">
      <formula>F60&gt;0</formula>
    </cfRule>
    <cfRule type="expression" dxfId="234" priority="20">
      <formula>F60&lt;0</formula>
    </cfRule>
  </conditionalFormatting>
  <conditionalFormatting sqref="F61:F63">
    <cfRule type="expression" dxfId="233" priority="17">
      <formula>F61&gt;0</formula>
    </cfRule>
    <cfRule type="expression" dxfId="232" priority="18">
      <formula>F61&lt;0</formula>
    </cfRule>
  </conditionalFormatting>
  <conditionalFormatting sqref="H52:H58">
    <cfRule type="expression" dxfId="231" priority="15">
      <formula>H52&gt;0</formula>
    </cfRule>
    <cfRule type="expression" dxfId="230" priority="16">
      <formula>H52&lt;0</formula>
    </cfRule>
  </conditionalFormatting>
  <conditionalFormatting sqref="H59">
    <cfRule type="expression" dxfId="229" priority="13">
      <formula>H59&gt;0</formula>
    </cfRule>
    <cfRule type="expression" dxfId="228" priority="14">
      <formula>H59&lt;0</formula>
    </cfRule>
  </conditionalFormatting>
  <conditionalFormatting sqref="H60">
    <cfRule type="expression" dxfId="227" priority="11">
      <formula>H60&gt;0</formula>
    </cfRule>
    <cfRule type="expression" dxfId="226" priority="12">
      <formula>H60&lt;0</formula>
    </cfRule>
  </conditionalFormatting>
  <conditionalFormatting sqref="H61:H63">
    <cfRule type="expression" dxfId="225" priority="9">
      <formula>H61&gt;0</formula>
    </cfRule>
    <cfRule type="expression" dxfId="224" priority="10">
      <formula>H61&lt;0</formula>
    </cfRule>
  </conditionalFormatting>
  <conditionalFormatting sqref="F64">
    <cfRule type="expression" dxfId="223" priority="7">
      <formula>F64&gt;0</formula>
    </cfRule>
    <cfRule type="expression" dxfId="222" priority="8">
      <formula>F64&lt;0</formula>
    </cfRule>
  </conditionalFormatting>
  <conditionalFormatting sqref="H64">
    <cfRule type="expression" dxfId="221" priority="5">
      <formula>H64&gt;0</formula>
    </cfRule>
    <cfRule type="expression" dxfId="220" priority="6">
      <formula>H64&lt;0</formula>
    </cfRule>
  </conditionalFormatting>
  <conditionalFormatting sqref="F65:F74">
    <cfRule type="expression" dxfId="219" priority="3">
      <formula>F65&gt;0</formula>
    </cfRule>
    <cfRule type="expression" dxfId="218" priority="4">
      <formula>F65&lt;0</formula>
    </cfRule>
  </conditionalFormatting>
  <conditionalFormatting sqref="H65:H74">
    <cfRule type="expression" dxfId="217" priority="1">
      <formula>H65&gt;0</formula>
    </cfRule>
    <cfRule type="expression" dxfId="216" priority="2">
      <formula>H65&lt;0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6"/>
      <c r="W1" s="161" t="s">
        <v>127</v>
      </c>
      <c r="X1" s="161" t="s">
        <v>128</v>
      </c>
      <c r="Y1" s="161" t="s">
        <v>129</v>
      </c>
      <c r="Z1" s="161" t="s">
        <v>130</v>
      </c>
      <c r="AA1" s="161" t="s">
        <v>131</v>
      </c>
      <c r="AB1" s="161" t="s">
        <v>132</v>
      </c>
      <c r="AC1" s="161" t="s">
        <v>133</v>
      </c>
      <c r="AD1" s="19" t="s">
        <v>150</v>
      </c>
      <c r="AE1" s="19" t="s">
        <v>152</v>
      </c>
      <c r="AI1" s="19" t="s">
        <v>231</v>
      </c>
      <c r="AJ1" s="19" t="s">
        <v>232</v>
      </c>
      <c r="AK1" s="19" t="s">
        <v>233</v>
      </c>
      <c r="AL1" s="19" t="s">
        <v>234</v>
      </c>
      <c r="AO1" s="19" t="s">
        <v>235</v>
      </c>
      <c r="AP1" s="19" t="s">
        <v>59</v>
      </c>
      <c r="AQ1" s="19" t="s">
        <v>237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5060</v>
      </c>
      <c r="T2" s="19"/>
      <c r="U2" s="156"/>
      <c r="V2" s="19"/>
      <c r="W2" s="175">
        <v>42360</v>
      </c>
      <c r="X2" s="176">
        <v>14.8</v>
      </c>
      <c r="Y2" s="176">
        <v>14.95</v>
      </c>
      <c r="Z2" s="12">
        <v>14.52</v>
      </c>
      <c r="AA2" s="12">
        <v>14.61</v>
      </c>
      <c r="AB2" s="117">
        <v>24987300</v>
      </c>
      <c r="AC2" s="12">
        <v>14.61</v>
      </c>
      <c r="AD2">
        <f>Y2-Z2</f>
        <v>0.42999999999999972</v>
      </c>
      <c r="AE2" s="167">
        <f>AC2/AC3-1</f>
        <v>-1.0832769126608022E-2</v>
      </c>
      <c r="AP2" t="s">
        <v>236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301">
        <f>(F78-K78)/Q2</f>
        <v>16.545642885375514</v>
      </c>
      <c r="W3" s="162">
        <v>42359</v>
      </c>
      <c r="X3" s="12">
        <v>14.44</v>
      </c>
      <c r="Y3" s="12">
        <v>14.79</v>
      </c>
      <c r="Z3" s="12">
        <v>14.33</v>
      </c>
      <c r="AA3" s="12">
        <v>14.77</v>
      </c>
      <c r="AB3" s="117">
        <v>22117000</v>
      </c>
      <c r="AC3" s="12">
        <v>14.77</v>
      </c>
      <c r="AD3">
        <f t="shared" ref="AD3:AD66" si="2">Y3-Z3</f>
        <v>0.45999999999999908</v>
      </c>
      <c r="AE3" s="167">
        <f t="shared" ref="AE3:AE66" si="3">AC3/AC4-1</f>
        <v>2.8551532033426197E-2</v>
      </c>
      <c r="AI3" t="s">
        <v>238</v>
      </c>
      <c r="AJ3">
        <v>940</v>
      </c>
      <c r="AK3">
        <v>15.35</v>
      </c>
      <c r="AL3" s="314">
        <v>14429</v>
      </c>
      <c r="AO3" s="314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14.3</v>
      </c>
      <c r="T4" s="1"/>
      <c r="W4" s="162">
        <v>42356</v>
      </c>
      <c r="X4" s="12">
        <v>14.38</v>
      </c>
      <c r="Y4" s="12">
        <v>14.73</v>
      </c>
      <c r="Z4" s="12">
        <v>14.26</v>
      </c>
      <c r="AA4" s="12">
        <v>14.36</v>
      </c>
      <c r="AB4" s="117">
        <v>38218800</v>
      </c>
      <c r="AC4" s="12">
        <v>14.36</v>
      </c>
      <c r="AD4">
        <f t="shared" si="2"/>
        <v>0.47000000000000064</v>
      </c>
      <c r="AE4" s="167">
        <f t="shared" si="3"/>
        <v>2.7932960893854997E-3</v>
      </c>
      <c r="AI4" t="s">
        <v>284</v>
      </c>
      <c r="AJ4">
        <v>500</v>
      </c>
      <c r="AK4">
        <v>14.82</v>
      </c>
      <c r="AL4" s="314">
        <v>7410</v>
      </c>
      <c r="AO4" s="314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72358</v>
      </c>
      <c r="W5" s="162">
        <v>42355</v>
      </c>
      <c r="X5" s="12">
        <v>14.65</v>
      </c>
      <c r="Y5" s="12">
        <v>14.77</v>
      </c>
      <c r="Z5" s="12">
        <v>14.25</v>
      </c>
      <c r="AA5" s="12">
        <v>14.32</v>
      </c>
      <c r="AB5" s="117">
        <v>28927700</v>
      </c>
      <c r="AC5" s="12">
        <v>14.32</v>
      </c>
      <c r="AD5">
        <f t="shared" si="2"/>
        <v>0.51999999999999957</v>
      </c>
      <c r="AE5" s="167">
        <f t="shared" si="3"/>
        <v>1.7768301350390869E-2</v>
      </c>
      <c r="AI5" t="s">
        <v>284</v>
      </c>
      <c r="AJ5">
        <v>440</v>
      </c>
      <c r="AK5">
        <v>14.68</v>
      </c>
      <c r="AL5" s="314">
        <v>6459.2</v>
      </c>
      <c r="AO5" s="314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83720.953000000096</v>
      </c>
      <c r="W6" s="162">
        <v>42354</v>
      </c>
      <c r="X6" s="12">
        <v>14.36</v>
      </c>
      <c r="Y6" s="12">
        <v>14.45</v>
      </c>
      <c r="Z6" s="12">
        <v>13.78</v>
      </c>
      <c r="AA6" s="12">
        <v>14.07</v>
      </c>
      <c r="AB6" s="117">
        <v>21511900</v>
      </c>
      <c r="AC6" s="12">
        <v>14.07</v>
      </c>
      <c r="AD6">
        <f t="shared" si="2"/>
        <v>0.66999999999999993</v>
      </c>
      <c r="AE6" s="167">
        <f t="shared" si="3"/>
        <v>-7.7574047954865888E-3</v>
      </c>
      <c r="AI6" t="s">
        <v>285</v>
      </c>
      <c r="AJ6">
        <v>300</v>
      </c>
      <c r="AK6">
        <v>15.82</v>
      </c>
      <c r="AL6" s="314">
        <v>4746</v>
      </c>
      <c r="AO6" s="314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-11362.953000000096</v>
      </c>
      <c r="R7" s="248"/>
      <c r="W7" s="162">
        <v>42353</v>
      </c>
      <c r="X7" s="12">
        <v>13.77</v>
      </c>
      <c r="Y7" s="12">
        <v>14.37</v>
      </c>
      <c r="Z7" s="12">
        <v>13.74</v>
      </c>
      <c r="AA7" s="12">
        <v>14.18</v>
      </c>
      <c r="AB7" s="117">
        <v>26395400</v>
      </c>
      <c r="AC7" s="12">
        <v>14.18</v>
      </c>
      <c r="AD7">
        <f t="shared" si="2"/>
        <v>0.62999999999999901</v>
      </c>
      <c r="AE7" s="167">
        <f t="shared" si="3"/>
        <v>3.8067349926793614E-2</v>
      </c>
      <c r="AI7" t="s">
        <v>285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7">
        <f>(Q4-Q3)/Q3</f>
        <v>-0.13572412392391286</v>
      </c>
      <c r="W8" s="162">
        <v>42352</v>
      </c>
      <c r="X8" s="12">
        <v>14.43</v>
      </c>
      <c r="Y8" s="12">
        <v>14.48</v>
      </c>
      <c r="Z8" s="12">
        <v>13.51</v>
      </c>
      <c r="AA8" s="12">
        <v>13.66</v>
      </c>
      <c r="AB8" s="117">
        <v>35155800</v>
      </c>
      <c r="AC8" s="12">
        <v>13.66</v>
      </c>
      <c r="AD8">
        <f t="shared" si="2"/>
        <v>0.97000000000000064</v>
      </c>
      <c r="AE8" s="167">
        <f t="shared" si="3"/>
        <v>-2.7065527065527006E-2</v>
      </c>
      <c r="AI8" t="s">
        <v>258</v>
      </c>
      <c r="AJ8">
        <v>808</v>
      </c>
      <c r="AK8">
        <v>16.989999999999998</v>
      </c>
      <c r="AL8" s="314">
        <v>13727.92</v>
      </c>
      <c r="AO8" s="314">
        <v>12572.48</v>
      </c>
      <c r="AP8" s="314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42349</v>
      </c>
      <c r="X9" s="12">
        <v>14.32</v>
      </c>
      <c r="Y9" s="12">
        <v>14.44</v>
      </c>
      <c r="Z9" s="12">
        <v>13.99</v>
      </c>
      <c r="AA9" s="12">
        <v>14.04</v>
      </c>
      <c r="AB9" s="117">
        <v>23601500</v>
      </c>
      <c r="AC9" s="12">
        <v>14.04</v>
      </c>
      <c r="AD9">
        <f t="shared" si="2"/>
        <v>0.44999999999999929</v>
      </c>
      <c r="AE9" s="167">
        <f t="shared" si="3"/>
        <v>-4.2291950886766738E-2</v>
      </c>
      <c r="AI9" t="s">
        <v>258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2">
        <v>42348</v>
      </c>
      <c r="X10" s="12">
        <v>14.29</v>
      </c>
      <c r="Y10" s="12">
        <v>14.8</v>
      </c>
      <c r="Z10" s="12">
        <v>14.26</v>
      </c>
      <c r="AA10" s="12">
        <v>14.66</v>
      </c>
      <c r="AB10" s="117">
        <v>14788700</v>
      </c>
      <c r="AC10" s="12">
        <v>14.66</v>
      </c>
      <c r="AD10">
        <f t="shared" si="2"/>
        <v>0.54000000000000092</v>
      </c>
      <c r="AE10" s="167">
        <f t="shared" si="3"/>
        <v>2.3743016759776525E-2</v>
      </c>
      <c r="AI10" t="s">
        <v>265</v>
      </c>
      <c r="AJ10">
        <v>90</v>
      </c>
      <c r="AK10">
        <v>18.010000000000002</v>
      </c>
      <c r="AL10" s="314">
        <v>1620.72</v>
      </c>
      <c r="AO10" s="314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2">
        <v>42347</v>
      </c>
      <c r="X11" s="12">
        <v>14.6</v>
      </c>
      <c r="Y11" s="12">
        <v>14.67</v>
      </c>
      <c r="Z11" s="12">
        <v>14.24</v>
      </c>
      <c r="AA11" s="12">
        <v>14.32</v>
      </c>
      <c r="AB11" s="117">
        <v>20781700</v>
      </c>
      <c r="AC11" s="12">
        <v>14.32</v>
      </c>
      <c r="AD11">
        <f t="shared" si="2"/>
        <v>0.42999999999999972</v>
      </c>
      <c r="AE11" s="167">
        <f t="shared" si="3"/>
        <v>-1.9178082191780743E-2</v>
      </c>
      <c r="AI11" t="s">
        <v>240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42346</v>
      </c>
      <c r="X12" s="12">
        <v>14.61</v>
      </c>
      <c r="Y12" s="12">
        <v>14.7</v>
      </c>
      <c r="Z12" s="12">
        <v>14.42</v>
      </c>
      <c r="AA12" s="12">
        <v>14.6</v>
      </c>
      <c r="AB12" s="117">
        <v>18169900</v>
      </c>
      <c r="AC12" s="12">
        <v>14.6</v>
      </c>
      <c r="AD12">
        <f t="shared" si="2"/>
        <v>0.27999999999999936</v>
      </c>
      <c r="AE12" s="167">
        <f t="shared" si="3"/>
        <v>-1.6835016835016869E-2</v>
      </c>
      <c r="AI12" t="s">
        <v>265</v>
      </c>
      <c r="AJ12">
        <v>300</v>
      </c>
      <c r="AK12">
        <v>18</v>
      </c>
      <c r="AL12" s="314">
        <v>5399.37</v>
      </c>
      <c r="AO12" s="314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4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2">
        <v>42345</v>
      </c>
      <c r="X13" s="12">
        <v>15.35</v>
      </c>
      <c r="Y13" s="12">
        <v>15.47</v>
      </c>
      <c r="Z13" s="12">
        <v>14.71</v>
      </c>
      <c r="AA13" s="12">
        <v>14.85</v>
      </c>
      <c r="AB13" s="117">
        <v>23542300</v>
      </c>
      <c r="AC13" s="12">
        <v>14.85</v>
      </c>
      <c r="AD13">
        <f t="shared" si="2"/>
        <v>0.75999999999999979</v>
      </c>
      <c r="AE13" s="167">
        <f t="shared" si="3"/>
        <v>-4.1935483870967794E-2</v>
      </c>
      <c r="AI13" t="s">
        <v>240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4"/>
      <c r="H14" s="7">
        <v>190</v>
      </c>
      <c r="I14" s="57">
        <v>17.55</v>
      </c>
      <c r="J14" s="57">
        <v>0</v>
      </c>
      <c r="K14" s="57">
        <f t="shared" ref="K14:K27" si="4">H14*I14-J14</f>
        <v>3334.5</v>
      </c>
      <c r="W14" s="162">
        <v>42342</v>
      </c>
      <c r="X14" s="12">
        <v>15.54</v>
      </c>
      <c r="Y14" s="12">
        <v>15.93</v>
      </c>
      <c r="Z14" s="12">
        <v>15.4</v>
      </c>
      <c r="AA14" s="12">
        <v>15.5</v>
      </c>
      <c r="AB14" s="117">
        <v>18867300</v>
      </c>
      <c r="AC14" s="12">
        <v>15.5</v>
      </c>
      <c r="AD14">
        <f t="shared" si="2"/>
        <v>0.52999999999999936</v>
      </c>
      <c r="AE14" s="167">
        <f t="shared" si="3"/>
        <v>-7.0467648942984518E-3</v>
      </c>
      <c r="AI14" t="s">
        <v>265</v>
      </c>
      <c r="AJ14">
        <v>520</v>
      </c>
      <c r="AK14">
        <v>18.100000000000001</v>
      </c>
      <c r="AL14" s="314">
        <v>9411.84</v>
      </c>
      <c r="AO14" s="314">
        <v>8091.2</v>
      </c>
      <c r="AP14" s="314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42341</v>
      </c>
      <c r="X15" s="12">
        <v>15.95</v>
      </c>
      <c r="Y15" s="12">
        <v>16.2</v>
      </c>
      <c r="Z15" s="12">
        <v>15.5</v>
      </c>
      <c r="AA15" s="12">
        <v>15.61</v>
      </c>
      <c r="AB15" s="117">
        <v>15164000</v>
      </c>
      <c r="AC15" s="12">
        <v>15.61</v>
      </c>
      <c r="AD15">
        <f t="shared" si="2"/>
        <v>0.69999999999999929</v>
      </c>
      <c r="AE15" s="167">
        <f t="shared" si="3"/>
        <v>-1.3274336283185861E-2</v>
      </c>
      <c r="AI15" t="s">
        <v>240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/>
      <c r="W16" s="162">
        <v>42340</v>
      </c>
      <c r="X16" s="12">
        <v>16.489999999999998</v>
      </c>
      <c r="Y16" s="12">
        <v>16.59</v>
      </c>
      <c r="Z16" s="12">
        <v>15.72</v>
      </c>
      <c r="AA16" s="12">
        <v>15.82</v>
      </c>
      <c r="AB16" s="117">
        <v>16106800</v>
      </c>
      <c r="AC16" s="12">
        <v>15.82</v>
      </c>
      <c r="AD16">
        <f t="shared" si="2"/>
        <v>0.86999999999999922</v>
      </c>
      <c r="AE16" s="167">
        <f t="shared" si="3"/>
        <v>-4.4108761329305191E-2</v>
      </c>
      <c r="AI16" t="s">
        <v>286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42339</v>
      </c>
      <c r="X17" s="12">
        <v>16.18</v>
      </c>
      <c r="Y17" s="12">
        <v>16.63</v>
      </c>
      <c r="Z17" s="12">
        <v>16.12</v>
      </c>
      <c r="AA17" s="12">
        <v>16.55</v>
      </c>
      <c r="AB17" s="117">
        <v>20103700</v>
      </c>
      <c r="AC17" s="12">
        <v>16.55</v>
      </c>
      <c r="AD17">
        <f t="shared" si="2"/>
        <v>0.50999999999999801</v>
      </c>
      <c r="AE17" s="167">
        <f t="shared" si="3"/>
        <v>3.8920276208411764E-2</v>
      </c>
      <c r="AI17" t="s">
        <v>240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2">
        <v>42338</v>
      </c>
      <c r="X18" s="12">
        <v>15.59</v>
      </c>
      <c r="Y18" s="12">
        <v>16.010000000000002</v>
      </c>
      <c r="Z18" s="12">
        <v>15.5</v>
      </c>
      <c r="AA18" s="12">
        <v>15.93</v>
      </c>
      <c r="AB18" s="117">
        <v>13235300</v>
      </c>
      <c r="AC18" s="12">
        <v>15.93</v>
      </c>
      <c r="AD18">
        <f t="shared" si="2"/>
        <v>0.51000000000000156</v>
      </c>
      <c r="AE18" s="167">
        <f t="shared" si="3"/>
        <v>2.3778920308483276E-2</v>
      </c>
      <c r="AI18" t="s">
        <v>287</v>
      </c>
      <c r="AJ18">
        <v>70</v>
      </c>
      <c r="AK18">
        <v>18.71</v>
      </c>
      <c r="AL18" s="314">
        <v>1309.48</v>
      </c>
      <c r="AO18" s="314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2">
        <v>42335</v>
      </c>
      <c r="X19" s="12">
        <v>15.55</v>
      </c>
      <c r="Y19" s="12">
        <v>15.64</v>
      </c>
      <c r="Z19" s="12">
        <v>15.47</v>
      </c>
      <c r="AA19" s="12">
        <v>15.56</v>
      </c>
      <c r="AB19" s="117">
        <v>5018500</v>
      </c>
      <c r="AC19" s="12">
        <v>15.56</v>
      </c>
      <c r="AD19">
        <f t="shared" si="2"/>
        <v>0.16999999999999993</v>
      </c>
      <c r="AE19" s="167">
        <f t="shared" si="3"/>
        <v>-1.2836970474967568E-3</v>
      </c>
      <c r="AI19" t="s">
        <v>240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2">
        <v>42333</v>
      </c>
      <c r="X20" s="12">
        <v>15.4</v>
      </c>
      <c r="Y20" s="12">
        <v>15.78</v>
      </c>
      <c r="Z20" s="12">
        <v>15.35</v>
      </c>
      <c r="AA20" s="12">
        <v>15.58</v>
      </c>
      <c r="AB20" s="117">
        <v>10003300</v>
      </c>
      <c r="AC20" s="12">
        <v>15.58</v>
      </c>
      <c r="AD20">
        <f t="shared" si="2"/>
        <v>0.42999999999999972</v>
      </c>
      <c r="AE20" s="167">
        <f t="shared" si="3"/>
        <v>-3.1989763275752647E-3</v>
      </c>
      <c r="AI20" t="s">
        <v>287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2">
        <v>42332</v>
      </c>
      <c r="X21" s="12">
        <v>15.22</v>
      </c>
      <c r="Y21" s="12">
        <v>15.66</v>
      </c>
      <c r="Z21" s="12">
        <v>15.15</v>
      </c>
      <c r="AA21" s="12">
        <v>15.63</v>
      </c>
      <c r="AB21" s="117">
        <v>12222500</v>
      </c>
      <c r="AC21" s="12">
        <v>15.63</v>
      </c>
      <c r="AD21">
        <f t="shared" si="2"/>
        <v>0.50999999999999979</v>
      </c>
      <c r="AE21" s="167">
        <f t="shared" si="3"/>
        <v>2.0234986945169675E-2</v>
      </c>
      <c r="AI21" t="s">
        <v>240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2">
        <v>42331</v>
      </c>
      <c r="X22" s="12">
        <v>15.54</v>
      </c>
      <c r="Y22" s="12">
        <v>15.67</v>
      </c>
      <c r="Z22" s="12">
        <v>15.07</v>
      </c>
      <c r="AA22" s="12">
        <v>15.32</v>
      </c>
      <c r="AB22" s="117">
        <v>14049000</v>
      </c>
      <c r="AC22" s="12">
        <v>15.32</v>
      </c>
      <c r="AD22">
        <f t="shared" si="2"/>
        <v>0.59999999999999964</v>
      </c>
      <c r="AE22" s="167">
        <f t="shared" si="3"/>
        <v>-7.1289695398574215E-3</v>
      </c>
      <c r="AI22" t="s">
        <v>288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2">
        <v>42328</v>
      </c>
      <c r="X23" s="12">
        <v>16</v>
      </c>
      <c r="Y23" s="12">
        <v>16.100000000000001</v>
      </c>
      <c r="Z23" s="12">
        <v>15.34</v>
      </c>
      <c r="AA23" s="12">
        <v>15.43</v>
      </c>
      <c r="AB23" s="117">
        <v>24068900</v>
      </c>
      <c r="AC23" s="12">
        <v>15.43</v>
      </c>
      <c r="AD23">
        <f t="shared" si="2"/>
        <v>0.76000000000000156</v>
      </c>
      <c r="AE23" s="167">
        <f t="shared" si="3"/>
        <v>-2.7725267800882136E-2</v>
      </c>
      <c r="AI23" t="s">
        <v>240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2">
        <v>42327</v>
      </c>
      <c r="X24" s="12">
        <v>15.71</v>
      </c>
      <c r="Y24" s="12">
        <v>16.28</v>
      </c>
      <c r="Z24" s="12">
        <v>15.71</v>
      </c>
      <c r="AA24" s="12">
        <v>15.87</v>
      </c>
      <c r="AB24" s="117">
        <v>18278900</v>
      </c>
      <c r="AC24" s="12">
        <v>15.87</v>
      </c>
      <c r="AD24">
        <f t="shared" si="2"/>
        <v>0.57000000000000028</v>
      </c>
      <c r="AE24" s="167">
        <f t="shared" si="3"/>
        <v>1.6655989750160138E-2</v>
      </c>
      <c r="AI24" t="s">
        <v>289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2">
        <v>42326</v>
      </c>
      <c r="X25" s="12">
        <v>15.39</v>
      </c>
      <c r="Y25" s="12">
        <v>15.69</v>
      </c>
      <c r="Z25" s="12">
        <v>15.3</v>
      </c>
      <c r="AA25" s="12">
        <v>15.61</v>
      </c>
      <c r="AB25" s="117">
        <v>20071300</v>
      </c>
      <c r="AC25" s="12">
        <v>15.61</v>
      </c>
      <c r="AD25">
        <f t="shared" si="2"/>
        <v>0.38999999999999879</v>
      </c>
      <c r="AE25" s="167">
        <f t="shared" si="3"/>
        <v>2.1596858638743388E-2</v>
      </c>
      <c r="AI25" t="s">
        <v>240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2">
        <v>42325</v>
      </c>
      <c r="X26" s="12">
        <v>15.03</v>
      </c>
      <c r="Y26" s="12">
        <v>15.73</v>
      </c>
      <c r="Z26" s="12">
        <v>14.94</v>
      </c>
      <c r="AA26" s="12">
        <v>15.28</v>
      </c>
      <c r="AB26" s="117">
        <v>25249600</v>
      </c>
      <c r="AC26" s="12">
        <v>15.28</v>
      </c>
      <c r="AD26">
        <f t="shared" si="2"/>
        <v>0.79000000000000092</v>
      </c>
      <c r="AE26" s="167">
        <f t="shared" si="3"/>
        <v>2.6192075218267163E-2</v>
      </c>
      <c r="AI26" t="s">
        <v>289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2">
        <v>42324</v>
      </c>
      <c r="X27" s="12">
        <v>14.95</v>
      </c>
      <c r="Y27" s="12">
        <v>15.2</v>
      </c>
      <c r="Z27" s="12">
        <v>14.65</v>
      </c>
      <c r="AA27" s="12">
        <v>14.89</v>
      </c>
      <c r="AB27" s="117">
        <v>23731800</v>
      </c>
      <c r="AC27" s="12">
        <v>14.89</v>
      </c>
      <c r="AD27">
        <f t="shared" si="2"/>
        <v>0.54999999999999893</v>
      </c>
      <c r="AE27" s="167">
        <f t="shared" si="3"/>
        <v>-7.3333333333333028E-3</v>
      </c>
      <c r="AI27" t="s">
        <v>240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42321</v>
      </c>
      <c r="X28" s="12">
        <v>15.3</v>
      </c>
      <c r="Y28" s="12">
        <v>15.38</v>
      </c>
      <c r="Z28" s="12">
        <v>14.86</v>
      </c>
      <c r="AA28" s="12">
        <v>15</v>
      </c>
      <c r="AB28" s="117">
        <v>21071200</v>
      </c>
      <c r="AC28" s="12">
        <v>15</v>
      </c>
      <c r="AD28">
        <f t="shared" si="2"/>
        <v>0.52000000000000135</v>
      </c>
      <c r="AE28" s="167">
        <f t="shared" si="3"/>
        <v>-2.2801302931596101E-2</v>
      </c>
      <c r="AI28" t="s">
        <v>289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42320</v>
      </c>
      <c r="X29" s="12">
        <v>15.28</v>
      </c>
      <c r="Y29" s="12">
        <v>15.75</v>
      </c>
      <c r="Z29" s="12">
        <v>15.28</v>
      </c>
      <c r="AA29" s="12">
        <v>15.35</v>
      </c>
      <c r="AB29" s="117">
        <v>14296800</v>
      </c>
      <c r="AC29" s="12">
        <v>15.35</v>
      </c>
      <c r="AD29">
        <f t="shared" si="2"/>
        <v>0.47000000000000064</v>
      </c>
      <c r="AE29" s="167">
        <f t="shared" si="3"/>
        <v>-9.6774193548386789E-3</v>
      </c>
      <c r="AI29" t="s">
        <v>240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42319</v>
      </c>
      <c r="X30" s="12">
        <v>15.64</v>
      </c>
      <c r="Y30" s="12">
        <v>15.79</v>
      </c>
      <c r="Z30" s="12">
        <v>15.47</v>
      </c>
      <c r="AA30" s="12">
        <v>15.5</v>
      </c>
      <c r="AB30" s="117">
        <v>16199800</v>
      </c>
      <c r="AC30" s="12">
        <v>15.5</v>
      </c>
      <c r="AD30">
        <f t="shared" si="2"/>
        <v>0.31999999999999851</v>
      </c>
      <c r="AE30" s="167">
        <f t="shared" si="3"/>
        <v>-3.2154340836013651E-3</v>
      </c>
      <c r="AI30" t="s">
        <v>289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42318</v>
      </c>
      <c r="X31" s="12">
        <v>15.74</v>
      </c>
      <c r="Y31" s="12">
        <v>15.85</v>
      </c>
      <c r="Z31" s="12">
        <v>15.42</v>
      </c>
      <c r="AA31" s="12">
        <v>15.55</v>
      </c>
      <c r="AB31" s="117">
        <v>24591700</v>
      </c>
      <c r="AC31" s="12">
        <v>15.55</v>
      </c>
      <c r="AD31">
        <f t="shared" si="2"/>
        <v>0.42999999999999972</v>
      </c>
      <c r="AE31" s="167">
        <f t="shared" si="3"/>
        <v>-1.8308080808080773E-2</v>
      </c>
      <c r="AI31" t="s">
        <v>240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42317</v>
      </c>
      <c r="X32" s="12">
        <v>16.36</v>
      </c>
      <c r="Y32" s="12">
        <v>16.45</v>
      </c>
      <c r="Z32" s="12">
        <v>15.8</v>
      </c>
      <c r="AA32" s="12">
        <v>15.84</v>
      </c>
      <c r="AB32" s="117">
        <v>23643000</v>
      </c>
      <c r="AC32" s="12">
        <v>15.84</v>
      </c>
      <c r="AD32">
        <f t="shared" si="2"/>
        <v>0.64999999999999858</v>
      </c>
      <c r="AE32" s="167">
        <f t="shared" si="3"/>
        <v>-3.7082066869300934E-2</v>
      </c>
      <c r="AI32" t="s">
        <v>289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42314</v>
      </c>
      <c r="X33" s="12">
        <v>16.440000000000001</v>
      </c>
      <c r="Y33" s="12">
        <v>16.77</v>
      </c>
      <c r="Z33" s="12">
        <v>16.100000000000001</v>
      </c>
      <c r="AA33" s="12">
        <v>16.45</v>
      </c>
      <c r="AB33" s="117">
        <v>18047800</v>
      </c>
      <c r="AC33" s="12">
        <v>16.45</v>
      </c>
      <c r="AD33">
        <f t="shared" si="2"/>
        <v>0.66999999999999815</v>
      </c>
      <c r="AE33" s="167">
        <f t="shared" si="3"/>
        <v>-3.6341611144762309E-3</v>
      </c>
      <c r="AI33" t="s">
        <v>240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42313</v>
      </c>
      <c r="X34" s="12">
        <v>17.52</v>
      </c>
      <c r="Y34" s="12">
        <v>17.72</v>
      </c>
      <c r="Z34" s="12">
        <v>16.36</v>
      </c>
      <c r="AA34" s="12">
        <v>16.510000000000002</v>
      </c>
      <c r="AB34" s="117">
        <v>26767000</v>
      </c>
      <c r="AC34" s="12">
        <v>16.510000000000002</v>
      </c>
      <c r="AD34">
        <f t="shared" si="2"/>
        <v>1.3599999999999994</v>
      </c>
      <c r="AE34" s="167">
        <f t="shared" si="3"/>
        <v>-5.3325688073394439E-2</v>
      </c>
      <c r="AI34" t="s">
        <v>289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42312</v>
      </c>
      <c r="X35" s="12">
        <v>18.05</v>
      </c>
      <c r="Y35" s="12">
        <v>18.05</v>
      </c>
      <c r="Z35" s="12">
        <v>17.100000000000001</v>
      </c>
      <c r="AA35" s="12">
        <v>17.440000000000001</v>
      </c>
      <c r="AB35" s="117">
        <v>19246900</v>
      </c>
      <c r="AC35" s="12">
        <v>17.440000000000001</v>
      </c>
      <c r="AD35">
        <f t="shared" si="2"/>
        <v>0.94999999999999929</v>
      </c>
      <c r="AE35" s="167">
        <f t="shared" si="3"/>
        <v>-2.2421524663677084E-2</v>
      </c>
      <c r="AI35" t="s">
        <v>240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42311</v>
      </c>
      <c r="X36" s="12">
        <v>17.100000000000001</v>
      </c>
      <c r="Y36" s="12">
        <v>17.989999999999998</v>
      </c>
      <c r="Z36" s="12">
        <v>17.09</v>
      </c>
      <c r="AA36" s="12">
        <v>17.84</v>
      </c>
      <c r="AB36" s="117">
        <v>22131500</v>
      </c>
      <c r="AC36" s="12">
        <v>17.84</v>
      </c>
      <c r="AD36">
        <f t="shared" si="2"/>
        <v>0.89999999999999858</v>
      </c>
      <c r="AE36" s="167">
        <f t="shared" si="3"/>
        <v>4.3885313048566355E-2</v>
      </c>
      <c r="AI36" t="s">
        <v>289</v>
      </c>
      <c r="AJ36">
        <v>62</v>
      </c>
      <c r="AK36">
        <v>22.17</v>
      </c>
      <c r="AL36" s="314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42310</v>
      </c>
      <c r="X37" s="12">
        <v>16.96</v>
      </c>
      <c r="Y37" s="12">
        <v>17.29</v>
      </c>
      <c r="Z37" s="12">
        <v>16.8</v>
      </c>
      <c r="AA37" s="12">
        <v>17.09</v>
      </c>
      <c r="AB37" s="117">
        <v>18767100</v>
      </c>
      <c r="AC37" s="12">
        <v>17.09</v>
      </c>
      <c r="AD37">
        <f t="shared" si="2"/>
        <v>0.48999999999999844</v>
      </c>
      <c r="AE37" s="167">
        <f t="shared" si="3"/>
        <v>3.2004830917874427E-2</v>
      </c>
      <c r="AI37" t="s">
        <v>240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42307</v>
      </c>
      <c r="X38" s="12">
        <v>16.38</v>
      </c>
      <c r="Y38" s="12">
        <v>16.62</v>
      </c>
      <c r="Z38" s="12">
        <v>16.2</v>
      </c>
      <c r="AA38" s="12">
        <v>16.559999999999999</v>
      </c>
      <c r="AB38" s="117">
        <v>19248400</v>
      </c>
      <c r="AC38" s="12">
        <v>16.559999999999999</v>
      </c>
      <c r="AD38">
        <f t="shared" si="2"/>
        <v>0.42000000000000171</v>
      </c>
      <c r="AE38" s="167">
        <f t="shared" si="3"/>
        <v>2.1591610117211557E-2</v>
      </c>
      <c r="AI38" t="s">
        <v>273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42306</v>
      </c>
      <c r="X39" s="12">
        <v>16.690000000000001</v>
      </c>
      <c r="Y39" s="12">
        <v>16.739999999999998</v>
      </c>
      <c r="Z39" s="12">
        <v>16.190000000000001</v>
      </c>
      <c r="AA39" s="12">
        <v>16.21</v>
      </c>
      <c r="AB39" s="117">
        <v>17073800</v>
      </c>
      <c r="AC39" s="12">
        <v>16.21</v>
      </c>
      <c r="AD39">
        <f t="shared" si="2"/>
        <v>0.54999999999999716</v>
      </c>
      <c r="AE39" s="167">
        <f t="shared" si="3"/>
        <v>-4.1962174940898378E-2</v>
      </c>
      <c r="AI39" t="s">
        <v>240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42305</v>
      </c>
      <c r="X40" s="12">
        <v>16.8</v>
      </c>
      <c r="Y40" s="12">
        <v>17.11</v>
      </c>
      <c r="Z40" s="12">
        <v>16.579999999999998</v>
      </c>
      <c r="AA40" s="12">
        <v>16.920000000000002</v>
      </c>
      <c r="AB40" s="117">
        <v>15151700</v>
      </c>
      <c r="AC40" s="12">
        <v>16.920000000000002</v>
      </c>
      <c r="AD40">
        <f t="shared" si="2"/>
        <v>0.53000000000000114</v>
      </c>
      <c r="AE40" s="167">
        <f t="shared" si="3"/>
        <v>1.4388489208633226E-2</v>
      </c>
      <c r="AI40" t="s">
        <v>273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42304</v>
      </c>
      <c r="X41" s="12">
        <v>16.52</v>
      </c>
      <c r="Y41" s="12">
        <v>16.8</v>
      </c>
      <c r="Z41" s="12">
        <v>16.52</v>
      </c>
      <c r="AA41" s="12">
        <v>16.68</v>
      </c>
      <c r="AB41" s="117">
        <v>14697600</v>
      </c>
      <c r="AC41" s="12">
        <v>16.68</v>
      </c>
      <c r="AD41">
        <f t="shared" si="2"/>
        <v>0.28000000000000114</v>
      </c>
      <c r="AE41" s="167">
        <f t="shared" si="3"/>
        <v>6.0313630880579616E-3</v>
      </c>
      <c r="AI41" t="s">
        <v>240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42303</v>
      </c>
      <c r="X42" s="12">
        <v>17.16</v>
      </c>
      <c r="Y42" s="12">
        <v>17.25</v>
      </c>
      <c r="Z42" s="12">
        <v>16.5</v>
      </c>
      <c r="AA42" s="12">
        <v>16.579999999999998</v>
      </c>
      <c r="AB42" s="117">
        <v>14901400</v>
      </c>
      <c r="AC42" s="12">
        <v>16.579999999999998</v>
      </c>
      <c r="AD42">
        <f t="shared" si="2"/>
        <v>0.75</v>
      </c>
      <c r="AE42" s="167">
        <f t="shared" si="3"/>
        <v>-3.8283062645011579E-2</v>
      </c>
      <c r="AI42" t="s">
        <v>273</v>
      </c>
      <c r="AJ42">
        <v>75</v>
      </c>
      <c r="AK42">
        <v>21.06</v>
      </c>
      <c r="AL42" s="314">
        <v>1579.36</v>
      </c>
      <c r="AO42" s="314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42300</v>
      </c>
      <c r="X43" s="12">
        <v>16.899999999999999</v>
      </c>
      <c r="Y43" s="12">
        <v>17.32</v>
      </c>
      <c r="Z43" s="12">
        <v>16.809999999999999</v>
      </c>
      <c r="AA43" s="12">
        <v>17.239999999999998</v>
      </c>
      <c r="AB43" s="117">
        <v>22439400</v>
      </c>
      <c r="AC43" s="12">
        <v>17.239999999999998</v>
      </c>
      <c r="AD43">
        <f t="shared" si="2"/>
        <v>0.51000000000000156</v>
      </c>
      <c r="AE43" s="167">
        <f t="shared" si="3"/>
        <v>3.1100478468899517E-2</v>
      </c>
      <c r="AI43" t="s">
        <v>240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3" t="s">
        <v>78</v>
      </c>
      <c r="P44" s="343"/>
      <c r="T44" s="113" t="s">
        <v>126</v>
      </c>
      <c r="W44" s="162">
        <v>42299</v>
      </c>
      <c r="X44" s="12">
        <v>16.399999999999999</v>
      </c>
      <c r="Y44" s="12">
        <v>17.010000000000002</v>
      </c>
      <c r="Z44" s="12">
        <v>16.07</v>
      </c>
      <c r="AA44" s="12">
        <v>16.72</v>
      </c>
      <c r="AB44" s="117">
        <v>33986100</v>
      </c>
      <c r="AC44" s="12">
        <v>16.72</v>
      </c>
      <c r="AD44">
        <f t="shared" si="2"/>
        <v>0.94000000000000128</v>
      </c>
      <c r="AE44" s="167">
        <f t="shared" si="3"/>
        <v>1.7650639074862973E-2</v>
      </c>
      <c r="AI44" t="s">
        <v>273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15.730000000000002</v>
      </c>
      <c r="T45" s="157" t="s">
        <v>111</v>
      </c>
      <c r="U45" s="158">
        <v>14.77</v>
      </c>
      <c r="W45" s="162">
        <v>42298</v>
      </c>
      <c r="X45" s="12">
        <v>16.489999999999998</v>
      </c>
      <c r="Y45" s="12">
        <v>16.93</v>
      </c>
      <c r="Z45" s="12">
        <v>15.93</v>
      </c>
      <c r="AA45" s="12">
        <v>16.43</v>
      </c>
      <c r="AB45" s="117">
        <v>48737400</v>
      </c>
      <c r="AC45" s="12">
        <v>16.43</v>
      </c>
      <c r="AD45">
        <f t="shared" si="2"/>
        <v>1</v>
      </c>
      <c r="AE45" s="167">
        <f t="shared" si="3"/>
        <v>-3.8619075482738463E-2</v>
      </c>
      <c r="AI45" t="s">
        <v>240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15.587000000000002</v>
      </c>
      <c r="T46" s="115" t="s">
        <v>112</v>
      </c>
      <c r="U46" s="159">
        <v>14.8</v>
      </c>
      <c r="W46" s="162">
        <v>42297</v>
      </c>
      <c r="X46" s="12">
        <v>18.899999999999999</v>
      </c>
      <c r="Y46" s="12">
        <v>19.05</v>
      </c>
      <c r="Z46" s="12">
        <v>16.61</v>
      </c>
      <c r="AA46" s="12">
        <v>17.09</v>
      </c>
      <c r="AB46" s="117">
        <v>67592500</v>
      </c>
      <c r="AC46" s="12">
        <v>17.09</v>
      </c>
      <c r="AD46">
        <f t="shared" si="2"/>
        <v>2.4400000000000013</v>
      </c>
      <c r="AE46" s="167">
        <f t="shared" si="3"/>
        <v>-0.10803757828810023</v>
      </c>
      <c r="AI46" t="s">
        <v>273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15.444000000000003</v>
      </c>
      <c r="T47" s="115" t="s">
        <v>113</v>
      </c>
      <c r="U47" s="159" t="s">
        <v>331</v>
      </c>
      <c r="W47" s="162">
        <v>42296</v>
      </c>
      <c r="X47" s="12">
        <v>18.37</v>
      </c>
      <c r="Y47" s="12">
        <v>19.22</v>
      </c>
      <c r="Z47" s="12">
        <v>18.32</v>
      </c>
      <c r="AA47" s="12">
        <v>19.16</v>
      </c>
      <c r="AB47" s="117">
        <v>27543300</v>
      </c>
      <c r="AC47" s="12">
        <v>19.16</v>
      </c>
      <c r="AD47">
        <f t="shared" si="2"/>
        <v>0.89999999999999858</v>
      </c>
      <c r="AE47" s="167">
        <f t="shared" si="3"/>
        <v>3.5675675675675755E-2</v>
      </c>
      <c r="AI47" t="s">
        <v>240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15.301000000000002</v>
      </c>
      <c r="T48" s="115" t="s">
        <v>114</v>
      </c>
      <c r="U48" s="159" t="s">
        <v>332</v>
      </c>
      <c r="W48" s="162">
        <v>42293</v>
      </c>
      <c r="X48" s="12">
        <v>18.739999999999998</v>
      </c>
      <c r="Y48" s="12">
        <v>18.829999999999998</v>
      </c>
      <c r="Z48" s="12">
        <v>18.23</v>
      </c>
      <c r="AA48" s="12">
        <v>18.5</v>
      </c>
      <c r="AB48" s="117">
        <v>15540400</v>
      </c>
      <c r="AC48" s="12">
        <v>18.5</v>
      </c>
      <c r="AD48">
        <f t="shared" si="2"/>
        <v>0.59999999999999787</v>
      </c>
      <c r="AE48" s="167">
        <f t="shared" si="3"/>
        <v>-8.5744908896034921E-3</v>
      </c>
      <c r="AI48" t="s">
        <v>273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15.158000000000001</v>
      </c>
      <c r="T49" s="115" t="s">
        <v>115</v>
      </c>
      <c r="U49" s="159">
        <v>20.78</v>
      </c>
      <c r="W49" s="162">
        <v>42292</v>
      </c>
      <c r="X49" s="12">
        <v>18.87</v>
      </c>
      <c r="Y49" s="12">
        <v>19.149999999999999</v>
      </c>
      <c r="Z49" s="12">
        <v>18.5</v>
      </c>
      <c r="AA49" s="12">
        <v>18.66</v>
      </c>
      <c r="AB49" s="117">
        <v>20397700</v>
      </c>
      <c r="AC49" s="12">
        <v>18.66</v>
      </c>
      <c r="AD49">
        <f t="shared" si="2"/>
        <v>0.64999999999999858</v>
      </c>
      <c r="AE49" s="167">
        <f t="shared" si="3"/>
        <v>-8.5015940488841757E-3</v>
      </c>
      <c r="AI49" t="s">
        <v>240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15.015000000000001</v>
      </c>
      <c r="T50" s="115" t="s">
        <v>116</v>
      </c>
      <c r="U50" s="159">
        <v>1.8624700000000001</v>
      </c>
      <c r="W50" s="162">
        <v>42291</v>
      </c>
      <c r="X50" s="12">
        <v>18.77</v>
      </c>
      <c r="Y50" s="12">
        <v>19.3</v>
      </c>
      <c r="Z50" s="12">
        <v>18.52</v>
      </c>
      <c r="AA50" s="12">
        <v>18.82</v>
      </c>
      <c r="AB50" s="117">
        <v>34627900</v>
      </c>
      <c r="AC50" s="12">
        <v>18.82</v>
      </c>
      <c r="AD50">
        <f t="shared" si="2"/>
        <v>0.78000000000000114</v>
      </c>
      <c r="AE50" s="167">
        <f t="shared" si="3"/>
        <v>3.5203520352035333E-2</v>
      </c>
      <c r="AI50" t="s">
        <v>273</v>
      </c>
      <c r="AJ50">
        <v>90</v>
      </c>
      <c r="AK50">
        <v>22.1</v>
      </c>
      <c r="AL50" s="314">
        <v>1989.12</v>
      </c>
      <c r="AO50" s="314">
        <v>1400.4</v>
      </c>
      <c r="AP50">
        <v>-588.72</v>
      </c>
      <c r="AQ50">
        <v>-29.6</v>
      </c>
    </row>
    <row r="51" spans="2:43" x14ac:dyDescent="0.25">
      <c r="B51" s="344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14.872000000000002</v>
      </c>
      <c r="T51" s="115" t="s">
        <v>137</v>
      </c>
      <c r="U51" s="159" t="s">
        <v>199</v>
      </c>
      <c r="W51" s="162">
        <v>42290</v>
      </c>
      <c r="X51" s="12">
        <v>17.809999999999999</v>
      </c>
      <c r="Y51" s="12">
        <v>18.559999999999999</v>
      </c>
      <c r="Z51" s="12">
        <v>17.739999999999998</v>
      </c>
      <c r="AA51" s="12">
        <v>18.18</v>
      </c>
      <c r="AB51" s="117">
        <v>21778500</v>
      </c>
      <c r="AC51" s="12">
        <v>18.18</v>
      </c>
      <c r="AD51">
        <f t="shared" si="2"/>
        <v>0.82000000000000028</v>
      </c>
      <c r="AE51" s="167">
        <f t="shared" si="3"/>
        <v>8.3194675540765317E-3</v>
      </c>
      <c r="AI51" t="s">
        <v>240</v>
      </c>
    </row>
    <row r="52" spans="2:43" x14ac:dyDescent="0.25">
      <c r="B52" s="34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14.729000000000001</v>
      </c>
      <c r="T52" s="115"/>
      <c r="U52" s="159"/>
      <c r="W52" s="162">
        <v>42289</v>
      </c>
      <c r="X52" s="12">
        <v>18.54</v>
      </c>
      <c r="Y52" s="12">
        <v>18.63</v>
      </c>
      <c r="Z52" s="12">
        <v>17.72</v>
      </c>
      <c r="AA52" s="12">
        <v>18.03</v>
      </c>
      <c r="AB52" s="117">
        <v>22494700</v>
      </c>
      <c r="AC52" s="12">
        <v>18.03</v>
      </c>
      <c r="AD52">
        <f t="shared" si="2"/>
        <v>0.91000000000000014</v>
      </c>
      <c r="AE52" s="167">
        <f t="shared" si="3"/>
        <v>-7.1585903083699609E-3</v>
      </c>
      <c r="AI52" t="s">
        <v>273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14.586</v>
      </c>
      <c r="T53" s="115" t="s">
        <v>118</v>
      </c>
      <c r="U53" s="159" t="s">
        <v>333</v>
      </c>
      <c r="W53" s="162">
        <v>42286</v>
      </c>
      <c r="X53" s="12">
        <v>18.63</v>
      </c>
      <c r="Y53" s="12">
        <v>18.850000000000001</v>
      </c>
      <c r="Z53" s="12">
        <v>17.899999999999999</v>
      </c>
      <c r="AA53" s="12">
        <v>18.16</v>
      </c>
      <c r="AB53" s="117">
        <v>23392500</v>
      </c>
      <c r="AC53" s="12">
        <v>18.16</v>
      </c>
      <c r="AD53">
        <f t="shared" si="2"/>
        <v>0.95000000000000284</v>
      </c>
      <c r="AE53" s="167">
        <f t="shared" si="3"/>
        <v>-2.9914529914529808E-2</v>
      </c>
      <c r="AI53" t="s">
        <v>240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14.443000000000001</v>
      </c>
      <c r="T54" s="115" t="s">
        <v>119</v>
      </c>
      <c r="U54" s="159" t="s">
        <v>309</v>
      </c>
      <c r="W54" s="162">
        <v>42285</v>
      </c>
      <c r="X54" s="12">
        <v>18.59</v>
      </c>
      <c r="Y54" s="12">
        <v>19.100000000000001</v>
      </c>
      <c r="Z54" s="12">
        <v>18.45</v>
      </c>
      <c r="AA54" s="12">
        <v>18.72</v>
      </c>
      <c r="AB54" s="117">
        <v>33619600</v>
      </c>
      <c r="AC54" s="12">
        <v>18.72</v>
      </c>
      <c r="AD54">
        <f t="shared" si="2"/>
        <v>0.65000000000000213</v>
      </c>
      <c r="AE54" s="167">
        <f t="shared" si="3"/>
        <v>5.3705692803436289E-3</v>
      </c>
      <c r="AI54" t="s">
        <v>273</v>
      </c>
      <c r="AJ54">
        <v>70</v>
      </c>
      <c r="AK54">
        <v>22.06</v>
      </c>
      <c r="AL54" s="314">
        <v>1544.41</v>
      </c>
      <c r="AO54" s="314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14.3</v>
      </c>
      <c r="T55" s="115" t="s">
        <v>120</v>
      </c>
      <c r="U55" s="160">
        <v>27101144</v>
      </c>
      <c r="W55" s="162">
        <v>42284</v>
      </c>
      <c r="X55" s="12">
        <v>18.39</v>
      </c>
      <c r="Y55" s="12">
        <v>18.920000000000002</v>
      </c>
      <c r="Z55" s="12">
        <v>18.22</v>
      </c>
      <c r="AA55" s="12">
        <v>18.62</v>
      </c>
      <c r="AB55" s="117">
        <v>41913500</v>
      </c>
      <c r="AC55" s="12">
        <v>18.62</v>
      </c>
      <c r="AD55">
        <f t="shared" si="2"/>
        <v>0.70000000000000284</v>
      </c>
      <c r="AE55" s="167">
        <f t="shared" si="3"/>
        <v>2.1953896816685026E-2</v>
      </c>
      <c r="AI55" t="s">
        <v>240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5">
        <v>0.99</v>
      </c>
      <c r="P56" s="105">
        <f t="shared" si="5"/>
        <v>14.157</v>
      </c>
      <c r="T56" s="115" t="s">
        <v>123</v>
      </c>
      <c r="U56" s="160">
        <v>25115500</v>
      </c>
      <c r="W56" s="162">
        <v>42283</v>
      </c>
      <c r="X56" s="12">
        <v>17.63</v>
      </c>
      <c r="Y56" s="12">
        <v>18.3</v>
      </c>
      <c r="Z56" s="12">
        <v>17.34</v>
      </c>
      <c r="AA56" s="12">
        <v>18.22</v>
      </c>
      <c r="AB56" s="117">
        <v>52110000</v>
      </c>
      <c r="AC56" s="12">
        <v>18.22</v>
      </c>
      <c r="AD56">
        <f t="shared" si="2"/>
        <v>0.96000000000000085</v>
      </c>
      <c r="AE56" s="167">
        <f t="shared" si="3"/>
        <v>3.6994877632327672E-2</v>
      </c>
      <c r="AI56" t="s">
        <v>273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14.014000000000001</v>
      </c>
      <c r="T57" s="115" t="s">
        <v>121</v>
      </c>
      <c r="U57" s="159" t="s">
        <v>334</v>
      </c>
      <c r="W57" s="162">
        <v>42282</v>
      </c>
      <c r="X57" s="12">
        <v>16.32</v>
      </c>
      <c r="Y57" s="12">
        <v>17.84</v>
      </c>
      <c r="Z57" s="12">
        <v>16.2</v>
      </c>
      <c r="AA57" s="12">
        <v>17.57</v>
      </c>
      <c r="AB57" s="117">
        <v>63718700</v>
      </c>
      <c r="AC57" s="12">
        <v>17.57</v>
      </c>
      <c r="AD57">
        <f t="shared" si="2"/>
        <v>1.6400000000000006</v>
      </c>
      <c r="AE57" s="167">
        <f t="shared" si="3"/>
        <v>0.10433689503456955</v>
      </c>
      <c r="AI57" t="s">
        <v>240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13.871</v>
      </c>
      <c r="T58" s="115" t="s">
        <v>124</v>
      </c>
      <c r="U58" s="159">
        <v>5.9</v>
      </c>
      <c r="W58" s="162">
        <v>42279</v>
      </c>
      <c r="X58" s="12">
        <v>15.22</v>
      </c>
      <c r="Y58" s="12">
        <v>15.95</v>
      </c>
      <c r="Z58" s="12">
        <v>15.15</v>
      </c>
      <c r="AA58" s="12">
        <v>15.91</v>
      </c>
      <c r="AB58" s="117">
        <v>49688200</v>
      </c>
      <c r="AC58" s="12">
        <v>15.91</v>
      </c>
      <c r="AD58">
        <f t="shared" si="2"/>
        <v>0.79999999999999893</v>
      </c>
      <c r="AE58" s="167">
        <f t="shared" si="3"/>
        <v>7.7183480027081863E-2</v>
      </c>
      <c r="AI58" t="s">
        <v>273</v>
      </c>
      <c r="AJ58">
        <v>75</v>
      </c>
      <c r="AK58">
        <v>21.9</v>
      </c>
      <c r="AL58" s="314">
        <v>1642.4</v>
      </c>
      <c r="AO58" s="314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13.728</v>
      </c>
      <c r="T59" s="115" t="s">
        <v>125</v>
      </c>
      <c r="U59" s="159">
        <v>2.48</v>
      </c>
      <c r="W59" s="162">
        <v>42278</v>
      </c>
      <c r="X59" s="12">
        <v>14.99</v>
      </c>
      <c r="Y59" s="12">
        <v>15.04</v>
      </c>
      <c r="Z59" s="12">
        <v>14.5</v>
      </c>
      <c r="AA59" s="12">
        <v>14.77</v>
      </c>
      <c r="AB59" s="117">
        <v>37460500</v>
      </c>
      <c r="AC59" s="12">
        <v>14.77</v>
      </c>
      <c r="AD59">
        <f t="shared" si="2"/>
        <v>0.53999999999999915</v>
      </c>
      <c r="AE59" s="167">
        <f t="shared" si="3"/>
        <v>-1.4018691588785104E-2</v>
      </c>
      <c r="AI59" t="s">
        <v>240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5">
        <v>0.95</v>
      </c>
      <c r="P60" s="105">
        <f t="shared" si="5"/>
        <v>13.585000000000001</v>
      </c>
      <c r="T60" s="115" t="s">
        <v>122</v>
      </c>
      <c r="U60" s="159" t="s">
        <v>138</v>
      </c>
      <c r="W60" s="162">
        <v>42277</v>
      </c>
      <c r="X60" s="12">
        <v>14.73</v>
      </c>
      <c r="Y60" s="12">
        <v>15.33</v>
      </c>
      <c r="Z60" s="12">
        <v>14.7</v>
      </c>
      <c r="AA60" s="12">
        <v>14.98</v>
      </c>
      <c r="AB60" s="117">
        <v>28066300</v>
      </c>
      <c r="AC60" s="12">
        <v>14.98</v>
      </c>
      <c r="AD60">
        <f t="shared" si="2"/>
        <v>0.63000000000000078</v>
      </c>
      <c r="AE60" s="167">
        <f t="shared" si="3"/>
        <v>4.1724617524339314E-2</v>
      </c>
      <c r="AI60" t="s">
        <v>273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5">
        <v>0.94</v>
      </c>
      <c r="P61" s="105">
        <f t="shared" si="5"/>
        <v>13.442</v>
      </c>
      <c r="W61" s="162">
        <v>42276</v>
      </c>
      <c r="X61" s="12">
        <v>14.26</v>
      </c>
      <c r="Y61" s="12">
        <v>14.69</v>
      </c>
      <c r="Z61" s="12">
        <v>14.15</v>
      </c>
      <c r="AA61" s="12">
        <v>14.38</v>
      </c>
      <c r="AB61" s="117">
        <v>25529200</v>
      </c>
      <c r="AC61" s="12">
        <v>14.38</v>
      </c>
      <c r="AD61">
        <f t="shared" si="2"/>
        <v>0.53999999999999915</v>
      </c>
      <c r="AE61" s="167">
        <f t="shared" si="3"/>
        <v>2.2759601706970223E-2</v>
      </c>
      <c r="AI61" t="s">
        <v>240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5">
        <v>0.93</v>
      </c>
      <c r="P62" s="105">
        <f t="shared" si="5"/>
        <v>13.299000000000001</v>
      </c>
      <c r="W62" s="162">
        <v>42275</v>
      </c>
      <c r="X62" s="12">
        <v>14.67</v>
      </c>
      <c r="Y62" s="12">
        <v>14.73</v>
      </c>
      <c r="Z62" s="12">
        <v>13.92</v>
      </c>
      <c r="AA62" s="12">
        <v>14.06</v>
      </c>
      <c r="AB62" s="117">
        <v>30448600</v>
      </c>
      <c r="AC62" s="12">
        <v>14.06</v>
      </c>
      <c r="AD62">
        <f t="shared" si="2"/>
        <v>0.8100000000000005</v>
      </c>
      <c r="AE62" s="167">
        <f t="shared" si="3"/>
        <v>-5.7008718980549933E-2</v>
      </c>
      <c r="AI62" t="s">
        <v>273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5">
        <v>0.92</v>
      </c>
      <c r="P63" s="105">
        <f t="shared" si="5"/>
        <v>13.156000000000001</v>
      </c>
      <c r="W63" s="162">
        <v>42272</v>
      </c>
      <c r="X63" s="12">
        <v>15.34</v>
      </c>
      <c r="Y63" s="12">
        <v>15.59</v>
      </c>
      <c r="Z63" s="12">
        <v>14.65</v>
      </c>
      <c r="AA63" s="12">
        <v>14.91</v>
      </c>
      <c r="AB63" s="117">
        <v>28917300</v>
      </c>
      <c r="AC63" s="12">
        <v>14.91</v>
      </c>
      <c r="AD63">
        <f t="shared" si="2"/>
        <v>0.9399999999999995</v>
      </c>
      <c r="AE63" s="167">
        <f t="shared" si="3"/>
        <v>-2.8031290743155135E-2</v>
      </c>
      <c r="AI63" t="s">
        <v>240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5">
        <v>0.91</v>
      </c>
      <c r="P64" s="105">
        <f t="shared" si="5"/>
        <v>13.013000000000002</v>
      </c>
      <c r="W64" s="162">
        <v>42271</v>
      </c>
      <c r="X64" s="12">
        <v>14.8</v>
      </c>
      <c r="Y64" s="12">
        <v>15.52</v>
      </c>
      <c r="Z64" s="12">
        <v>14.6</v>
      </c>
      <c r="AA64" s="12">
        <v>15.34</v>
      </c>
      <c r="AB64" s="117">
        <v>32800800</v>
      </c>
      <c r="AC64" s="12">
        <v>15.34</v>
      </c>
      <c r="AD64">
        <f t="shared" si="2"/>
        <v>0.91999999999999993</v>
      </c>
      <c r="AE64" s="167">
        <f t="shared" si="3"/>
        <v>3.5786630654962792E-2</v>
      </c>
      <c r="AI64" t="s">
        <v>273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0" si="6">C65*D65+E65</f>
        <v>2802</v>
      </c>
      <c r="O65" s="105">
        <v>0.9</v>
      </c>
      <c r="P65" s="105">
        <f t="shared" si="5"/>
        <v>12.870000000000001</v>
      </c>
      <c r="W65" s="162">
        <v>42270</v>
      </c>
      <c r="X65" s="12">
        <v>15.43</v>
      </c>
      <c r="Y65" s="12">
        <v>15.43</v>
      </c>
      <c r="Z65" s="12">
        <v>14.8</v>
      </c>
      <c r="AA65" s="12">
        <v>14.81</v>
      </c>
      <c r="AB65" s="117">
        <v>22567900</v>
      </c>
      <c r="AC65" s="12">
        <v>14.81</v>
      </c>
      <c r="AD65">
        <f t="shared" si="2"/>
        <v>0.62999999999999901</v>
      </c>
      <c r="AE65" s="167">
        <f t="shared" si="3"/>
        <v>-3.8935756002595689E-2</v>
      </c>
      <c r="AI65" t="s">
        <v>240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2">
        <v>42269</v>
      </c>
      <c r="X66" s="12">
        <v>15.35</v>
      </c>
      <c r="Y66" s="12">
        <v>15.82</v>
      </c>
      <c r="Z66" s="12">
        <v>15.17</v>
      </c>
      <c r="AA66" s="12">
        <v>15.41</v>
      </c>
      <c r="AB66" s="117">
        <v>22763900</v>
      </c>
      <c r="AC66" s="12">
        <v>15.41</v>
      </c>
      <c r="AD66">
        <f t="shared" si="2"/>
        <v>0.65000000000000036</v>
      </c>
      <c r="AE66" s="167">
        <f t="shared" si="3"/>
        <v>-2.1587301587301599E-2</v>
      </c>
      <c r="AI66" t="s">
        <v>273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44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2">
        <v>42268</v>
      </c>
      <c r="X67" s="12">
        <v>15.62</v>
      </c>
      <c r="Y67" s="12">
        <v>15.98</v>
      </c>
      <c r="Z67" s="12">
        <v>15.46</v>
      </c>
      <c r="AA67" s="12">
        <v>15.75</v>
      </c>
      <c r="AB67" s="117">
        <v>19024500</v>
      </c>
      <c r="AC67" s="12">
        <v>15.75</v>
      </c>
      <c r="AD67">
        <f>Y67-Z67</f>
        <v>0.51999999999999957</v>
      </c>
      <c r="AE67" s="167" t="e">
        <f>AC67/AC68-1</f>
        <v>#DIV/0!</v>
      </c>
      <c r="AI67" t="s">
        <v>240</v>
      </c>
    </row>
    <row r="68" spans="1:43" x14ac:dyDescent="0.25">
      <c r="B68" s="344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273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44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240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273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AI71" t="s">
        <v>240</v>
      </c>
    </row>
    <row r="72" spans="1:43" x14ac:dyDescent="0.25">
      <c r="AI72" t="s">
        <v>273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240</v>
      </c>
    </row>
    <row r="74" spans="1:43" x14ac:dyDescent="0.25">
      <c r="AI74" t="s">
        <v>273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240</v>
      </c>
    </row>
    <row r="76" spans="1:43" x14ac:dyDescent="0.25">
      <c r="AI76" t="s">
        <v>273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240</v>
      </c>
    </row>
    <row r="78" spans="1:43" x14ac:dyDescent="0.25">
      <c r="A78" s="25" t="s">
        <v>81</v>
      </c>
      <c r="B78" s="14"/>
      <c r="C78" s="14">
        <f>SUM(C2:C70)</f>
        <v>26885</v>
      </c>
      <c r="D78" s="14"/>
      <c r="E78" s="14"/>
      <c r="F78" s="15">
        <f>SUM(F2:F70)</f>
        <v>439806.87300000008</v>
      </c>
      <c r="G78" s="14"/>
      <c r="H78" s="14">
        <f>SUM(H2:H48)</f>
        <v>21825</v>
      </c>
      <c r="I78" s="15"/>
      <c r="J78" s="15"/>
      <c r="K78" s="15">
        <f>SUM(K2:K38)</f>
        <v>356085.92</v>
      </c>
      <c r="L78" s="14"/>
      <c r="M78" s="14"/>
      <c r="AI78" t="s">
        <v>273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240</v>
      </c>
    </row>
    <row r="80" spans="1:43" x14ac:dyDescent="0.25">
      <c r="B80" s="250" t="s">
        <v>127</v>
      </c>
      <c r="C80" s="250" t="s">
        <v>211</v>
      </c>
      <c r="D80" s="251" t="s">
        <v>210</v>
      </c>
      <c r="E80" s="253" t="s">
        <v>212</v>
      </c>
      <c r="F80" s="254" t="s">
        <v>65</v>
      </c>
      <c r="G80" s="299" t="s">
        <v>218</v>
      </c>
      <c r="H80" s="254" t="s">
        <v>96</v>
      </c>
      <c r="I80" s="299" t="s">
        <v>230</v>
      </c>
      <c r="AI80" t="s">
        <v>290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2">
        <v>42304</v>
      </c>
      <c r="C81" s="12">
        <v>5100</v>
      </c>
      <c r="D81" s="53">
        <v>17.29</v>
      </c>
      <c r="E81" s="53">
        <v>16.68</v>
      </c>
      <c r="F81" s="53">
        <f t="shared" ref="F81:F108" si="7">-C81*(D81-E81)</f>
        <v>-3110.9999999999973</v>
      </c>
      <c r="G81" s="53">
        <f>IF(C81=0, 0,D81*C81)</f>
        <v>88179</v>
      </c>
      <c r="H81" s="310">
        <f>IF(C81=0, D81, (E81-D81)/D81)</f>
        <v>-3.5280508964719459E-2</v>
      </c>
      <c r="I81" s="53"/>
      <c r="AI81" t="s">
        <v>240</v>
      </c>
    </row>
    <row r="82" spans="2:43" x14ac:dyDescent="0.25">
      <c r="B82" s="252">
        <v>42305</v>
      </c>
      <c r="C82" s="12">
        <v>4900</v>
      </c>
      <c r="D82" s="53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10">
        <f>IF(C82=0, D82, (E82-D82)/D82)</f>
        <v>-2.1399652978600199E-2</v>
      </c>
      <c r="I82" s="53"/>
      <c r="AI82" t="s">
        <v>290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52">
        <v>42306</v>
      </c>
      <c r="C83" s="12">
        <v>5100</v>
      </c>
      <c r="D83" s="53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10">
        <f>IF(C83=0, D83, (E83-D83)/D83)</f>
        <v>-6.0289855072463719E-2</v>
      </c>
      <c r="I83" s="53"/>
      <c r="AI83" t="s">
        <v>240</v>
      </c>
    </row>
    <row r="84" spans="2:43" x14ac:dyDescent="0.25">
      <c r="B84" s="252">
        <v>42311</v>
      </c>
      <c r="C84" s="12">
        <v>2710</v>
      </c>
      <c r="D84" s="53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10">
        <f t="shared" ref="H84:H87" si="9">IF(C84=0, D84, (E84-D84)/D84)</f>
        <v>5.0029429075927105E-2</v>
      </c>
      <c r="I84" s="53"/>
      <c r="AI84" t="s">
        <v>290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52">
        <v>42312</v>
      </c>
      <c r="C85" s="12">
        <v>2902</v>
      </c>
      <c r="D85" s="53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10">
        <f t="shared" si="9"/>
        <v>2.6486168334314473E-2</v>
      </c>
      <c r="I85" s="53"/>
      <c r="AI85" t="s">
        <v>240</v>
      </c>
    </row>
    <row r="86" spans="2:43" x14ac:dyDescent="0.25">
      <c r="B86" s="252">
        <v>42313</v>
      </c>
      <c r="C86" s="12">
        <v>5710</v>
      </c>
      <c r="D86" s="53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10">
        <f t="shared" si="9"/>
        <v>-2.3654642223536283E-2</v>
      </c>
      <c r="I86" s="53"/>
      <c r="AI86" t="s">
        <v>290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52">
        <v>42314</v>
      </c>
      <c r="C87" s="12">
        <v>4710</v>
      </c>
      <c r="D87" s="53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10">
        <f t="shared" si="9"/>
        <v>-2.9498525073746312E-2</v>
      </c>
      <c r="I87" s="53"/>
      <c r="AI87" t="s">
        <v>240</v>
      </c>
    </row>
    <row r="88" spans="2:43" x14ac:dyDescent="0.25">
      <c r="B88" s="252">
        <v>42317</v>
      </c>
      <c r="C88" s="12">
        <v>5060</v>
      </c>
      <c r="D88" s="53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10">
        <f t="shared" ref="H88:H90" si="11">IF(C88=0, D88, (E88-D88)/D88)</f>
        <v>-6.1055127445169E-2</v>
      </c>
      <c r="I88" s="53"/>
      <c r="AI88" t="s">
        <v>290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52">
        <v>42324</v>
      </c>
      <c r="C89" s="12">
        <v>6000</v>
      </c>
      <c r="D89" s="53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10">
        <f t="shared" si="11"/>
        <v>-9.9758162031438849E-2</v>
      </c>
      <c r="I89" s="53"/>
      <c r="AI89" t="s">
        <v>240</v>
      </c>
    </row>
    <row r="90" spans="2:43" x14ac:dyDescent="0.25">
      <c r="B90" s="252">
        <v>42325</v>
      </c>
      <c r="C90" s="12">
        <v>5060</v>
      </c>
      <c r="D90" s="53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10">
        <f t="shared" si="11"/>
        <v>-8.6670651524208067E-2</v>
      </c>
      <c r="I90" s="53"/>
      <c r="AI90" t="s">
        <v>291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52">
        <v>42328</v>
      </c>
      <c r="C91" s="12">
        <v>6000</v>
      </c>
      <c r="D91" s="53">
        <v>16.52</v>
      </c>
      <c r="E91" s="53">
        <v>15.39</v>
      </c>
      <c r="F91" s="53">
        <f t="shared" si="7"/>
        <v>-6779.9999999999936</v>
      </c>
      <c r="G91" s="53">
        <f t="shared" ref="G91:G108" si="12">IF(C91=0, 0,D91*C91)</f>
        <v>99120</v>
      </c>
      <c r="H91" s="310">
        <f t="shared" ref="H91:H95" si="13">IF(C91=0, D91, (E91-D91)/D91)</f>
        <v>-6.8401937046004779E-2</v>
      </c>
      <c r="I91" s="53"/>
      <c r="AI91" t="s">
        <v>240</v>
      </c>
    </row>
    <row r="92" spans="2:43" x14ac:dyDescent="0.25">
      <c r="B92" s="252">
        <v>42331</v>
      </c>
      <c r="C92" s="12">
        <v>5060</v>
      </c>
      <c r="D92" s="53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10">
        <f t="shared" si="13"/>
        <v>-8.1534772182254162E-2</v>
      </c>
      <c r="I92" s="53"/>
      <c r="AI92" t="s">
        <v>292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52">
        <v>42338</v>
      </c>
      <c r="C93" s="12">
        <v>4710</v>
      </c>
      <c r="D93" s="53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10">
        <f t="shared" si="13"/>
        <v>-4.7818290496114808E-2</v>
      </c>
      <c r="I93" s="53">
        <f t="shared" ref="I93" si="14">D93*0.98</f>
        <v>16.395399999999999</v>
      </c>
      <c r="AI93" t="s">
        <v>240</v>
      </c>
    </row>
    <row r="94" spans="2:43" x14ac:dyDescent="0.25">
      <c r="B94" s="252">
        <v>42340</v>
      </c>
      <c r="C94" s="12">
        <v>5060</v>
      </c>
      <c r="D94" s="53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10">
        <f t="shared" si="13"/>
        <v>-5.0989802039592164E-2</v>
      </c>
      <c r="I94" s="53"/>
      <c r="AI94" t="s">
        <v>293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52">
        <v>42341</v>
      </c>
      <c r="C95" s="12">
        <v>5060</v>
      </c>
      <c r="D95" s="53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10">
        <f t="shared" si="13"/>
        <v>-6.1899038461538526E-2</v>
      </c>
      <c r="I95" s="53"/>
      <c r="AI95" t="s">
        <v>240</v>
      </c>
    </row>
    <row r="96" spans="2:43" x14ac:dyDescent="0.25">
      <c r="B96" s="252">
        <v>42347</v>
      </c>
      <c r="C96" s="12">
        <v>5260</v>
      </c>
      <c r="D96" s="53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10">
        <f t="shared" ref="H96:H108" si="15">IF(C96=0, D96, (E96-D96)/D96)</f>
        <v>-0.13526570048309169</v>
      </c>
      <c r="I96" s="53">
        <v>16.25</v>
      </c>
    </row>
    <row r="97" spans="2:9" x14ac:dyDescent="0.25">
      <c r="B97" s="252">
        <v>42348</v>
      </c>
      <c r="C97" s="12">
        <v>5060</v>
      </c>
      <c r="D97" s="53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10">
        <f t="shared" si="15"/>
        <v>-0.11846061334936855</v>
      </c>
      <c r="I97" s="53"/>
    </row>
    <row r="98" spans="2:9" x14ac:dyDescent="0.25">
      <c r="B98" s="252">
        <v>42349</v>
      </c>
      <c r="C98" s="12">
        <v>5060</v>
      </c>
      <c r="D98" s="53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10">
        <f t="shared" si="15"/>
        <v>-0.15523465703971129</v>
      </c>
      <c r="I98" s="53"/>
    </row>
    <row r="99" spans="2:9" x14ac:dyDescent="0.25">
      <c r="B99" s="252">
        <v>42349</v>
      </c>
      <c r="C99" s="12">
        <v>6000</v>
      </c>
      <c r="D99" s="53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10">
        <f t="shared" si="15"/>
        <v>-0.13440197287299629</v>
      </c>
      <c r="I99" s="53">
        <v>16.149999999999999</v>
      </c>
    </row>
    <row r="100" spans="2:9" x14ac:dyDescent="0.25">
      <c r="B100" s="252">
        <v>42349</v>
      </c>
      <c r="C100" s="12">
        <v>6200</v>
      </c>
      <c r="D100" s="53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10">
        <f t="shared" si="15"/>
        <v>-0.13011152416356886</v>
      </c>
      <c r="I100" s="53">
        <v>16.07</v>
      </c>
    </row>
    <row r="101" spans="2:9" x14ac:dyDescent="0.25">
      <c r="B101" s="252">
        <v>42349</v>
      </c>
      <c r="C101" s="12">
        <v>5721</v>
      </c>
      <c r="D101" s="53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10">
        <f t="shared" si="15"/>
        <v>-0.13970588235294124</v>
      </c>
      <c r="I101" s="53"/>
    </row>
    <row r="102" spans="2:9" x14ac:dyDescent="0.25">
      <c r="B102" s="252">
        <v>42349</v>
      </c>
      <c r="C102" s="12">
        <v>5060</v>
      </c>
      <c r="D102" s="53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10">
        <f t="shared" si="15"/>
        <v>-0.15494483667683867</v>
      </c>
      <c r="I102" s="53"/>
    </row>
    <row r="103" spans="2:9" x14ac:dyDescent="0.25">
      <c r="B103" s="252">
        <v>42356</v>
      </c>
      <c r="C103" s="12">
        <v>5060</v>
      </c>
      <c r="D103" s="53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10">
        <f t="shared" si="15"/>
        <v>-0.13718827009863294</v>
      </c>
      <c r="I103" s="53">
        <v>16.34</v>
      </c>
    </row>
    <row r="104" spans="2:9" x14ac:dyDescent="0.25">
      <c r="B104" s="252">
        <v>42356</v>
      </c>
      <c r="C104" s="12">
        <v>7000</v>
      </c>
      <c r="D104" s="53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10">
        <f t="shared" si="15"/>
        <v>-0.10206637445209772</v>
      </c>
      <c r="I104" s="53"/>
    </row>
    <row r="105" spans="2:9" x14ac:dyDescent="0.25">
      <c r="B105" s="252">
        <v>42356</v>
      </c>
      <c r="C105" s="12">
        <v>6000</v>
      </c>
      <c r="D105" s="326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10">
        <f t="shared" si="15"/>
        <v>-0.11521873074553302</v>
      </c>
      <c r="I105" s="53"/>
    </row>
    <row r="106" spans="2:9" x14ac:dyDescent="0.25">
      <c r="B106" s="252">
        <v>42357</v>
      </c>
      <c r="C106" s="12">
        <v>5500</v>
      </c>
      <c r="D106" s="53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10">
        <f t="shared" si="15"/>
        <v>-0.12430481022538781</v>
      </c>
      <c r="I106" s="53">
        <v>16.2</v>
      </c>
    </row>
    <row r="107" spans="2:9" x14ac:dyDescent="0.25">
      <c r="B107" s="252">
        <v>42359</v>
      </c>
      <c r="C107" s="12">
        <v>5060</v>
      </c>
      <c r="D107" s="53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10">
        <f t="shared" si="15"/>
        <v>-0.11540785498489427</v>
      </c>
      <c r="I107" s="53"/>
    </row>
    <row r="108" spans="2:9" x14ac:dyDescent="0.25">
      <c r="B108" s="252">
        <v>42361</v>
      </c>
      <c r="C108" s="12">
        <v>5060</v>
      </c>
      <c r="D108" s="53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10">
        <f t="shared" si="15"/>
        <v>-0.11698578474035398</v>
      </c>
      <c r="I108" s="53"/>
    </row>
    <row r="109" spans="2:9" x14ac:dyDescent="0.25">
      <c r="B109" s="252"/>
      <c r="C109" s="12"/>
      <c r="D109" s="53"/>
      <c r="E109" s="53"/>
      <c r="F109" s="53"/>
      <c r="G109" s="53"/>
      <c r="H109" s="310"/>
      <c r="I109" s="53"/>
    </row>
    <row r="110" spans="2:9" x14ac:dyDescent="0.25">
      <c r="B110" s="252"/>
      <c r="C110" s="12"/>
      <c r="D110" s="53"/>
      <c r="E110" s="53"/>
      <c r="F110" s="53"/>
      <c r="G110" s="53"/>
      <c r="H110" s="310"/>
      <c r="I110" s="53"/>
    </row>
    <row r="111" spans="2:9" x14ac:dyDescent="0.25">
      <c r="B111" s="252"/>
      <c r="C111" s="12"/>
      <c r="D111" s="53"/>
      <c r="E111" s="53"/>
      <c r="F111" s="53"/>
      <c r="G111" s="53"/>
      <c r="H111" s="310"/>
      <c r="I111" s="53"/>
    </row>
  </sheetData>
  <mergeCells count="4">
    <mergeCell ref="O44:P44"/>
    <mergeCell ref="G13:G14"/>
    <mergeCell ref="B51:B52"/>
    <mergeCell ref="B67:B69"/>
  </mergeCells>
  <conditionalFormatting sqref="Q7">
    <cfRule type="expression" dxfId="215" priority="46">
      <formula>Q7&gt;0</formula>
    </cfRule>
    <cfRule type="expression" dxfId="21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213" priority="39">
      <formula>F81&gt;0</formula>
    </cfRule>
    <cfRule type="expression" dxfId="212" priority="40">
      <formula>F81&lt;0</formula>
    </cfRule>
  </conditionalFormatting>
  <conditionalFormatting sqref="F101:F111">
    <cfRule type="expression" dxfId="211" priority="33">
      <formula>F101&gt;0</formula>
    </cfRule>
    <cfRule type="expression" dxfId="210" priority="34">
      <formula>F101&lt;0</formula>
    </cfRule>
  </conditionalFormatting>
  <conditionalFormatting sqref="H81:H92">
    <cfRule type="expression" dxfId="209" priority="31">
      <formula>H81&gt;0</formula>
    </cfRule>
    <cfRule type="expression" dxfId="208" priority="32">
      <formula>H81&lt;0</formula>
    </cfRule>
  </conditionalFormatting>
  <conditionalFormatting sqref="H93">
    <cfRule type="expression" dxfId="207" priority="21">
      <formula>H93&gt;0</formula>
    </cfRule>
    <cfRule type="expression" dxfId="206" priority="22">
      <formula>H93&lt;0</formula>
    </cfRule>
  </conditionalFormatting>
  <conditionalFormatting sqref="F101:F111">
    <cfRule type="expression" dxfId="205" priority="19">
      <formula>F101&gt;0</formula>
    </cfRule>
    <cfRule type="expression" dxfId="204" priority="20">
      <formula>F101&lt;0</formula>
    </cfRule>
  </conditionalFormatting>
  <conditionalFormatting sqref="H94">
    <cfRule type="expression" dxfId="203" priority="17">
      <formula>H94&gt;0</formula>
    </cfRule>
    <cfRule type="expression" dxfId="202" priority="18">
      <formula>H94&lt;0</formula>
    </cfRule>
  </conditionalFormatting>
  <conditionalFormatting sqref="H95:H100">
    <cfRule type="expression" dxfId="201" priority="13">
      <formula>H95&gt;0</formula>
    </cfRule>
    <cfRule type="expression" dxfId="200" priority="14">
      <formula>H95&lt;0</formula>
    </cfRule>
  </conditionalFormatting>
  <conditionalFormatting sqref="F101:F111">
    <cfRule type="expression" dxfId="199" priority="3">
      <formula>F101&gt;0</formula>
    </cfRule>
    <cfRule type="expression" dxfId="198" priority="4">
      <formula>F101&lt;0</formula>
    </cfRule>
  </conditionalFormatting>
  <conditionalFormatting sqref="H101:H111">
    <cfRule type="expression" dxfId="197" priority="1">
      <formula>H101&gt;0</formula>
    </cfRule>
    <cfRule type="expression" dxfId="196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127</v>
      </c>
      <c r="W1" s="124" t="s">
        <v>128</v>
      </c>
      <c r="X1" s="124" t="s">
        <v>129</v>
      </c>
      <c r="Y1" s="124" t="s">
        <v>130</v>
      </c>
      <c r="Z1" s="124" t="s">
        <v>131</v>
      </c>
      <c r="AA1" s="115" t="s">
        <v>132</v>
      </c>
      <c r="AB1" s="115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42360</v>
      </c>
      <c r="W2" s="125">
        <v>34.36</v>
      </c>
      <c r="X2" s="125">
        <v>34.78</v>
      </c>
      <c r="Y2" s="125">
        <v>34.270000000000003</v>
      </c>
      <c r="Z2" s="125">
        <v>34.729999999999997</v>
      </c>
      <c r="AA2" s="123">
        <v>17915600</v>
      </c>
      <c r="AB2" s="122">
        <v>34.729999999999997</v>
      </c>
      <c r="AC2" s="2">
        <f>X2-Y2</f>
        <v>0.50999999999999801</v>
      </c>
      <c r="AD2" s="167">
        <f>AB2/AB3-1</f>
        <v>1.4310747663551338E-2</v>
      </c>
    </row>
    <row r="3" spans="1:30" x14ac:dyDescent="0.25">
      <c r="A3" s="26" t="s">
        <v>71</v>
      </c>
      <c r="B3" s="1">
        <v>42166</v>
      </c>
      <c r="C3" s="302">
        <v>30</v>
      </c>
      <c r="D3" s="303">
        <v>31.3</v>
      </c>
      <c r="E3" s="303">
        <v>0</v>
      </c>
      <c r="F3" s="30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35</v>
      </c>
      <c r="S3" s="137"/>
      <c r="T3" s="20"/>
      <c r="U3" s="20"/>
      <c r="V3" s="121">
        <v>42359</v>
      </c>
      <c r="W3" s="125">
        <v>34.11</v>
      </c>
      <c r="X3" s="125">
        <v>34.299999999999997</v>
      </c>
      <c r="Y3" s="125">
        <v>33.82</v>
      </c>
      <c r="Z3" s="125">
        <v>34.24</v>
      </c>
      <c r="AA3" s="123">
        <v>17746800</v>
      </c>
      <c r="AB3" s="122">
        <v>34.24</v>
      </c>
      <c r="AC3" s="2">
        <f t="shared" ref="AC3:AC66" si="2">X3-Y3</f>
        <v>0.47999999999999687</v>
      </c>
      <c r="AD3" s="167">
        <f t="shared" ref="AD3:AD66" si="3">AB3/AB4-1</f>
        <v>1.092412164157075E-2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35</v>
      </c>
      <c r="V4" s="121">
        <v>42356</v>
      </c>
      <c r="W4" s="125">
        <v>34.729999999999997</v>
      </c>
      <c r="X4" s="125">
        <v>34.75</v>
      </c>
      <c r="Y4" s="125">
        <v>33.86</v>
      </c>
      <c r="Z4" s="125">
        <v>33.869999999999997</v>
      </c>
      <c r="AA4" s="123">
        <v>40357700</v>
      </c>
      <c r="AB4" s="122">
        <v>33.869999999999997</v>
      </c>
      <c r="AC4" s="2">
        <f t="shared" si="2"/>
        <v>0.89000000000000057</v>
      </c>
      <c r="AD4" s="167">
        <f t="shared" si="3"/>
        <v>-2.979089086221709E-2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42355</v>
      </c>
      <c r="W5" s="125">
        <v>35.32</v>
      </c>
      <c r="X5" s="125">
        <v>35.369999999999997</v>
      </c>
      <c r="Y5" s="125">
        <v>34.76</v>
      </c>
      <c r="Z5" s="125">
        <v>34.909999999999997</v>
      </c>
      <c r="AA5" s="123">
        <v>24847600</v>
      </c>
      <c r="AB5" s="122">
        <v>34.909999999999997</v>
      </c>
      <c r="AC5" s="2">
        <f t="shared" si="2"/>
        <v>0.60999999999999943</v>
      </c>
      <c r="AD5" s="167">
        <f t="shared" si="3"/>
        <v>-1.104815864022668E-2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42354</v>
      </c>
      <c r="W6" s="125">
        <v>35.36</v>
      </c>
      <c r="X6" s="125">
        <v>35.47</v>
      </c>
      <c r="Y6" s="125">
        <v>34.770000000000003</v>
      </c>
      <c r="Z6" s="125">
        <v>35.299999999999997</v>
      </c>
      <c r="AA6" s="123">
        <v>23135700</v>
      </c>
      <c r="AB6" s="122">
        <v>35.299999999999997</v>
      </c>
      <c r="AC6" s="2">
        <f t="shared" si="2"/>
        <v>0.69999999999999574</v>
      </c>
      <c r="AD6" s="167">
        <f t="shared" si="3"/>
        <v>3.4110289937463456E-3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7"/>
      <c r="V7" s="121">
        <v>42353</v>
      </c>
      <c r="W7" s="125">
        <v>34.65</v>
      </c>
      <c r="X7" s="125">
        <v>35.35</v>
      </c>
      <c r="Y7" s="125">
        <v>34.64</v>
      </c>
      <c r="Z7" s="125">
        <v>35.18</v>
      </c>
      <c r="AA7" s="123">
        <v>24051300</v>
      </c>
      <c r="AB7" s="122">
        <v>35.18</v>
      </c>
      <c r="AC7" s="2">
        <f t="shared" si="2"/>
        <v>0.71000000000000085</v>
      </c>
      <c r="AD7" s="167">
        <f t="shared" si="3"/>
        <v>2.0597621119814447E-2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7">
        <f>(Q4-Q3)/Q3</f>
        <v>0</v>
      </c>
      <c r="S8" s="150"/>
      <c r="V8" s="121">
        <v>42352</v>
      </c>
      <c r="W8" s="125">
        <v>34.380000000000003</v>
      </c>
      <c r="X8" s="125">
        <v>34.479999999999997</v>
      </c>
      <c r="Y8" s="125">
        <v>33.880000000000003</v>
      </c>
      <c r="Z8" s="125">
        <v>34.47</v>
      </c>
      <c r="AA8" s="123">
        <v>19357100</v>
      </c>
      <c r="AB8" s="122">
        <v>34.47</v>
      </c>
      <c r="AC8" s="2">
        <f t="shared" si="2"/>
        <v>0.59999999999999432</v>
      </c>
      <c r="AD8" s="167">
        <f t="shared" si="3"/>
        <v>5.8360081704114108E-3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42349</v>
      </c>
      <c r="W9" s="125">
        <v>34.31</v>
      </c>
      <c r="X9" s="125">
        <v>34.65</v>
      </c>
      <c r="Y9" s="125">
        <v>34.200000000000003</v>
      </c>
      <c r="Z9" s="125">
        <v>34.270000000000003</v>
      </c>
      <c r="AA9" s="123">
        <v>20818200</v>
      </c>
      <c r="AB9" s="122">
        <v>34.270000000000003</v>
      </c>
      <c r="AC9" s="2">
        <f t="shared" si="2"/>
        <v>0.44999999999999574</v>
      </c>
      <c r="AD9" s="167">
        <f t="shared" si="3"/>
        <v>-1.4380212827149852E-2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4">
        <v>110</v>
      </c>
      <c r="I10" s="302">
        <v>34.450000000000003</v>
      </c>
      <c r="J10" s="302">
        <v>7.0000000000000007E-2</v>
      </c>
      <c r="K10" s="305">
        <f t="shared" si="0"/>
        <v>3789.4300000000003</v>
      </c>
      <c r="V10" s="121">
        <v>42348</v>
      </c>
      <c r="W10" s="125">
        <v>34.85</v>
      </c>
      <c r="X10" s="125">
        <v>35.07</v>
      </c>
      <c r="Y10" s="125">
        <v>34.659999999999997</v>
      </c>
      <c r="Z10" s="125">
        <v>34.770000000000003</v>
      </c>
      <c r="AA10" s="123">
        <v>17350500</v>
      </c>
      <c r="AB10" s="122">
        <v>34.770000000000003</v>
      </c>
      <c r="AC10" s="2">
        <f t="shared" si="2"/>
        <v>0.41000000000000369</v>
      </c>
      <c r="AD10" s="167">
        <f t="shared" si="3"/>
        <v>-1.1490950876185124E-3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42347</v>
      </c>
      <c r="W11" s="125">
        <v>34.880000000000003</v>
      </c>
      <c r="X11" s="125">
        <v>35.22</v>
      </c>
      <c r="Y11" s="125">
        <v>34.51</v>
      </c>
      <c r="Z11" s="125">
        <v>34.81</v>
      </c>
      <c r="AA11" s="123">
        <v>22047700</v>
      </c>
      <c r="AB11" s="122">
        <v>34.81</v>
      </c>
      <c r="AC11" s="2">
        <f t="shared" si="2"/>
        <v>0.71000000000000085</v>
      </c>
      <c r="AD11" s="167">
        <f t="shared" si="3"/>
        <v>1.7266187050359871E-3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42346</v>
      </c>
      <c r="W12" s="125">
        <v>34.67</v>
      </c>
      <c r="X12" s="125">
        <v>34.950000000000003</v>
      </c>
      <c r="Y12" s="125">
        <v>34.42</v>
      </c>
      <c r="Z12" s="125">
        <v>34.75</v>
      </c>
      <c r="AA12" s="123">
        <v>13332900</v>
      </c>
      <c r="AB12" s="122">
        <v>34.75</v>
      </c>
      <c r="AC12" s="2">
        <f t="shared" si="2"/>
        <v>0.53000000000000114</v>
      </c>
      <c r="AD12" s="167">
        <f t="shared" si="3"/>
        <v>-6.8591026007430722E-3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42345</v>
      </c>
      <c r="W13" s="125">
        <v>34.79</v>
      </c>
      <c r="X13" s="125">
        <v>35.17</v>
      </c>
      <c r="Y13" s="125">
        <v>34.75</v>
      </c>
      <c r="Z13" s="125">
        <v>34.99</v>
      </c>
      <c r="AA13" s="123">
        <v>17668900</v>
      </c>
      <c r="AB13" s="122">
        <v>34.99</v>
      </c>
      <c r="AC13" s="2">
        <f t="shared" si="2"/>
        <v>0.42000000000000171</v>
      </c>
      <c r="AD13" s="167">
        <f t="shared" si="3"/>
        <v>1.4310246136235438E-3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42342</v>
      </c>
      <c r="W14" s="125">
        <v>34.11</v>
      </c>
      <c r="X14" s="125">
        <v>35.03</v>
      </c>
      <c r="Y14" s="125">
        <v>34</v>
      </c>
      <c r="Z14" s="125">
        <v>34.94</v>
      </c>
      <c r="AA14" s="123">
        <v>24484400</v>
      </c>
      <c r="AB14" s="122">
        <v>34.94</v>
      </c>
      <c r="AC14" s="2">
        <f t="shared" si="2"/>
        <v>1.0300000000000011</v>
      </c>
      <c r="AD14" s="167">
        <f t="shared" si="3"/>
        <v>2.6439482961222005E-2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42341</v>
      </c>
      <c r="W15" s="125">
        <v>34.97</v>
      </c>
      <c r="X15" s="125">
        <v>34.99</v>
      </c>
      <c r="Y15" s="125">
        <v>34</v>
      </c>
      <c r="Z15" s="125">
        <v>34.04</v>
      </c>
      <c r="AA15" s="123">
        <v>29829200</v>
      </c>
      <c r="AB15" s="122">
        <v>34.04</v>
      </c>
      <c r="AC15" s="2">
        <f t="shared" si="2"/>
        <v>0.99000000000000199</v>
      </c>
      <c r="AD15" s="167">
        <f t="shared" si="3"/>
        <v>-2.2681596325007103E-2</v>
      </c>
    </row>
    <row r="16" spans="1:30" x14ac:dyDescent="0.25">
      <c r="B16" s="1">
        <v>42293</v>
      </c>
      <c r="C16" s="302">
        <v>80</v>
      </c>
      <c r="D16" s="303">
        <v>31.95</v>
      </c>
      <c r="E16" s="303">
        <v>0</v>
      </c>
      <c r="F16" s="303">
        <f t="shared" si="1"/>
        <v>2556</v>
      </c>
      <c r="V16" s="121">
        <v>42340</v>
      </c>
      <c r="W16" s="125">
        <v>35.090000000000003</v>
      </c>
      <c r="X16" s="125">
        <v>35.409999999999997</v>
      </c>
      <c r="Y16" s="125">
        <v>34.81</v>
      </c>
      <c r="Z16" s="125">
        <v>34.83</v>
      </c>
      <c r="AA16" s="123">
        <v>18644100</v>
      </c>
      <c r="AB16" s="122">
        <v>34.83</v>
      </c>
      <c r="AC16" s="2">
        <f t="shared" si="2"/>
        <v>0.59999999999999432</v>
      </c>
      <c r="AD16" s="167">
        <f t="shared" si="3"/>
        <v>-7.4095183813053245E-3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42339</v>
      </c>
      <c r="W17" s="125">
        <v>35</v>
      </c>
      <c r="X17" s="125">
        <v>35.200000000000003</v>
      </c>
      <c r="Y17" s="125">
        <v>34.71</v>
      </c>
      <c r="Z17" s="125">
        <v>35.090000000000003</v>
      </c>
      <c r="AA17" s="123">
        <v>23352200</v>
      </c>
      <c r="AB17" s="122">
        <v>35.090000000000003</v>
      </c>
      <c r="AC17" s="2">
        <f t="shared" si="2"/>
        <v>0.49000000000000199</v>
      </c>
      <c r="AD17" s="167">
        <f t="shared" si="3"/>
        <v>9.2033362093759674E-3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42338</v>
      </c>
      <c r="W18" s="125">
        <v>34.549999999999997</v>
      </c>
      <c r="X18" s="125">
        <v>34.9</v>
      </c>
      <c r="Y18" s="125">
        <v>34.43</v>
      </c>
      <c r="Z18" s="125">
        <v>34.770000000000003</v>
      </c>
      <c r="AA18" s="123">
        <v>20131700</v>
      </c>
      <c r="AB18" s="122">
        <v>34.770000000000003</v>
      </c>
      <c r="AC18" s="2">
        <f t="shared" si="2"/>
        <v>0.46999999999999886</v>
      </c>
      <c r="AD18" s="167">
        <f t="shared" si="3"/>
        <v>8.9959373186303537E-3</v>
      </c>
    </row>
    <row r="19" spans="1:30" x14ac:dyDescent="0.25">
      <c r="E19" s="2"/>
      <c r="G19" s="2"/>
      <c r="I19" s="2"/>
      <c r="K19" s="2"/>
      <c r="V19" s="121">
        <v>42335</v>
      </c>
      <c r="W19" s="125">
        <v>34.54</v>
      </c>
      <c r="X19" s="125">
        <v>34.68</v>
      </c>
      <c r="Y19" s="125">
        <v>34.4</v>
      </c>
      <c r="Z19" s="125">
        <v>34.46</v>
      </c>
      <c r="AA19" s="123">
        <v>6617200</v>
      </c>
      <c r="AB19" s="122">
        <v>34.46</v>
      </c>
      <c r="AC19" s="2">
        <f t="shared" si="2"/>
        <v>0.28000000000000114</v>
      </c>
      <c r="AD19" s="167">
        <f t="shared" si="3"/>
        <v>2.9027576197382388E-4</v>
      </c>
    </row>
    <row r="20" spans="1:30" x14ac:dyDescent="0.25">
      <c r="V20" s="121">
        <v>42333</v>
      </c>
      <c r="W20" s="125">
        <v>34.26</v>
      </c>
      <c r="X20" s="125">
        <v>34.74</v>
      </c>
      <c r="Y20" s="125">
        <v>34.14</v>
      </c>
      <c r="Z20" s="125">
        <v>34.450000000000003</v>
      </c>
      <c r="AA20" s="123">
        <v>17939400</v>
      </c>
      <c r="AB20" s="122">
        <v>34.450000000000003</v>
      </c>
      <c r="AC20" s="2">
        <f t="shared" si="2"/>
        <v>0.60000000000000142</v>
      </c>
      <c r="AD20" s="167">
        <f t="shared" si="3"/>
        <v>2.6193247962749133E-3</v>
      </c>
    </row>
    <row r="21" spans="1:30" x14ac:dyDescent="0.25">
      <c r="V21" s="121">
        <v>42332</v>
      </c>
      <c r="W21" s="125">
        <v>34.33</v>
      </c>
      <c r="X21" s="125">
        <v>34.44</v>
      </c>
      <c r="Y21" s="125">
        <v>33.9</v>
      </c>
      <c r="Z21" s="125">
        <v>34.36</v>
      </c>
      <c r="AA21" s="123">
        <v>21413500</v>
      </c>
      <c r="AB21" s="122">
        <v>34.36</v>
      </c>
      <c r="AC21" s="2">
        <f t="shared" si="2"/>
        <v>0.53999999999999915</v>
      </c>
      <c r="AD21" s="167">
        <f t="shared" si="3"/>
        <v>-3.4802784222737193E-3</v>
      </c>
    </row>
    <row r="22" spans="1:30" x14ac:dyDescent="0.25">
      <c r="V22" s="121">
        <v>42331</v>
      </c>
      <c r="W22" s="125">
        <v>34.659999999999997</v>
      </c>
      <c r="X22" s="125">
        <v>34.85</v>
      </c>
      <c r="Y22" s="125">
        <v>34.409999999999997</v>
      </c>
      <c r="Z22" s="125">
        <v>34.479999999999997</v>
      </c>
      <c r="AA22" s="123">
        <v>20152900</v>
      </c>
      <c r="AB22" s="122">
        <v>34.479999999999997</v>
      </c>
      <c r="AC22" s="2">
        <f t="shared" si="2"/>
        <v>0.44000000000000483</v>
      </c>
      <c r="AD22" s="167">
        <f t="shared" si="3"/>
        <v>-5.1933064050778688E-3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1">
        <v>42328</v>
      </c>
      <c r="W23" s="125">
        <v>34.479999999999997</v>
      </c>
      <c r="X23" s="125">
        <v>35.29</v>
      </c>
      <c r="Y23" s="125">
        <v>34.479999999999997</v>
      </c>
      <c r="Z23" s="125">
        <v>34.659999999999997</v>
      </c>
      <c r="AA23" s="123">
        <v>41137700</v>
      </c>
      <c r="AB23" s="122">
        <v>34.659999999999997</v>
      </c>
      <c r="AC23" s="2">
        <f t="shared" si="2"/>
        <v>0.81000000000000227</v>
      </c>
      <c r="AD23" s="167">
        <f t="shared" si="3"/>
        <v>1.0495626822157433E-2</v>
      </c>
    </row>
    <row r="24" spans="1:30" x14ac:dyDescent="0.25">
      <c r="V24" s="121">
        <v>42327</v>
      </c>
      <c r="W24" s="125">
        <v>33.22</v>
      </c>
      <c r="X24" s="125">
        <v>34.729999999999997</v>
      </c>
      <c r="Y24" s="125">
        <v>33.130000000000003</v>
      </c>
      <c r="Z24" s="125">
        <v>34.299999999999997</v>
      </c>
      <c r="AA24" s="123">
        <v>45381600</v>
      </c>
      <c r="AB24" s="122">
        <v>34.299999999999997</v>
      </c>
      <c r="AC24" s="2">
        <f t="shared" si="2"/>
        <v>1.5999999999999943</v>
      </c>
      <c r="AD24" s="167">
        <f t="shared" si="3"/>
        <v>3.4378769601929982E-2</v>
      </c>
    </row>
    <row r="25" spans="1:30" x14ac:dyDescent="0.25">
      <c r="B25" s="250" t="s">
        <v>127</v>
      </c>
      <c r="C25" s="250" t="s">
        <v>211</v>
      </c>
      <c r="D25" s="251" t="s">
        <v>210</v>
      </c>
      <c r="E25" s="253" t="s">
        <v>212</v>
      </c>
      <c r="F25" s="254" t="s">
        <v>65</v>
      </c>
      <c r="G25" s="299" t="s">
        <v>218</v>
      </c>
      <c r="V25" s="121">
        <v>42326</v>
      </c>
      <c r="W25" s="125">
        <v>32.729999999999997</v>
      </c>
      <c r="X25" s="125">
        <v>33.24</v>
      </c>
      <c r="Y25" s="125">
        <v>32.619999999999997</v>
      </c>
      <c r="Z25" s="125">
        <v>33.159999999999997</v>
      </c>
      <c r="AA25" s="123">
        <v>18619800</v>
      </c>
      <c r="AB25" s="122">
        <v>33.159999999999997</v>
      </c>
      <c r="AC25" s="2">
        <f t="shared" si="2"/>
        <v>0.62000000000000455</v>
      </c>
      <c r="AD25" s="167">
        <f t="shared" si="3"/>
        <v>1.5931372549019551E-2</v>
      </c>
    </row>
    <row r="26" spans="1:30" x14ac:dyDescent="0.25">
      <c r="B26" s="252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42325</v>
      </c>
      <c r="W26" s="125">
        <v>32.15</v>
      </c>
      <c r="X26" s="125">
        <v>32.880000000000003</v>
      </c>
      <c r="Y26" s="125">
        <v>32.01</v>
      </c>
      <c r="Z26" s="125">
        <v>32.64</v>
      </c>
      <c r="AA26" s="123">
        <v>22636400</v>
      </c>
      <c r="AB26" s="122">
        <v>32.64</v>
      </c>
      <c r="AC26" s="2">
        <f t="shared" si="2"/>
        <v>0.87000000000000455</v>
      </c>
      <c r="AD26" s="167">
        <f t="shared" si="3"/>
        <v>1.6822429906542036E-2</v>
      </c>
    </row>
    <row r="27" spans="1:30" x14ac:dyDescent="0.25">
      <c r="B27" s="252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42324</v>
      </c>
      <c r="W27" s="125">
        <v>32.090000000000003</v>
      </c>
      <c r="X27" s="125">
        <v>32.26</v>
      </c>
      <c r="Y27" s="125">
        <v>31.93</v>
      </c>
      <c r="Z27" s="125">
        <v>32.1</v>
      </c>
      <c r="AA27" s="123">
        <v>29899700</v>
      </c>
      <c r="AB27" s="122">
        <v>32.1</v>
      </c>
      <c r="AC27" s="2">
        <f t="shared" si="2"/>
        <v>0.32999999999999829</v>
      </c>
      <c r="AD27" s="167">
        <f t="shared" si="3"/>
        <v>-3.1142946122697523E-4</v>
      </c>
    </row>
    <row r="28" spans="1:30" x14ac:dyDescent="0.25">
      <c r="B28" s="12"/>
      <c r="C28" s="12"/>
      <c r="D28" s="53"/>
      <c r="E28" s="53"/>
      <c r="F28" s="53"/>
      <c r="G28" s="53"/>
      <c r="V28" s="121">
        <v>42321</v>
      </c>
      <c r="W28" s="125">
        <v>32.270000000000003</v>
      </c>
      <c r="X28" s="125">
        <v>32.380000000000003</v>
      </c>
      <c r="Y28" s="125">
        <v>31.96</v>
      </c>
      <c r="Z28" s="125">
        <v>32.11</v>
      </c>
      <c r="AA28" s="123">
        <v>23673200</v>
      </c>
      <c r="AB28" s="122">
        <v>32.11</v>
      </c>
      <c r="AC28" s="2">
        <f t="shared" si="2"/>
        <v>0.42000000000000171</v>
      </c>
      <c r="AD28" s="167">
        <f t="shared" si="3"/>
        <v>-8.9506172839506348E-3</v>
      </c>
    </row>
    <row r="29" spans="1:30" x14ac:dyDescent="0.25">
      <c r="B29" s="12"/>
      <c r="C29" s="12"/>
      <c r="D29" s="53"/>
      <c r="E29" s="53"/>
      <c r="F29" s="53"/>
      <c r="G29" s="53"/>
      <c r="V29" s="121">
        <v>42320</v>
      </c>
      <c r="W29" s="125">
        <v>32.71</v>
      </c>
      <c r="X29" s="125">
        <v>32.92</v>
      </c>
      <c r="Y29" s="125">
        <v>32.39</v>
      </c>
      <c r="Z29" s="125">
        <v>32.4</v>
      </c>
      <c r="AA29" s="123">
        <v>23265400</v>
      </c>
      <c r="AB29" s="122">
        <v>32.4</v>
      </c>
      <c r="AC29" s="2">
        <f t="shared" si="2"/>
        <v>0.53000000000000114</v>
      </c>
      <c r="AD29" s="167">
        <f t="shared" si="3"/>
        <v>-1.3998782714546576E-2</v>
      </c>
    </row>
    <row r="30" spans="1:30" x14ac:dyDescent="0.25">
      <c r="B30" s="12"/>
      <c r="C30" s="12"/>
      <c r="D30" s="53"/>
      <c r="E30" s="53"/>
      <c r="F30" s="53"/>
      <c r="G30" s="53"/>
      <c r="V30" s="121">
        <v>42319</v>
      </c>
      <c r="W30" s="125">
        <v>33.159999999999997</v>
      </c>
      <c r="X30" s="125">
        <v>33.380000000000003</v>
      </c>
      <c r="Y30" s="125">
        <v>32.799999999999997</v>
      </c>
      <c r="Z30" s="125">
        <v>32.86</v>
      </c>
      <c r="AA30" s="123">
        <v>19864700</v>
      </c>
      <c r="AB30" s="122">
        <v>32.86</v>
      </c>
      <c r="AC30" s="2">
        <f t="shared" si="2"/>
        <v>0.5800000000000054</v>
      </c>
      <c r="AD30" s="167">
        <f t="shared" si="3"/>
        <v>-1.0538994278831759E-2</v>
      </c>
    </row>
    <row r="31" spans="1:30" x14ac:dyDescent="0.25">
      <c r="B31" s="12"/>
      <c r="C31" s="12"/>
      <c r="D31" s="53"/>
      <c r="E31" s="53"/>
      <c r="F31" s="53"/>
      <c r="G31" s="53"/>
      <c r="V31" s="121">
        <v>42318</v>
      </c>
      <c r="W31" s="125">
        <v>33.17</v>
      </c>
      <c r="X31" s="125">
        <v>33.270000000000003</v>
      </c>
      <c r="Y31" s="125">
        <v>32.81</v>
      </c>
      <c r="Z31" s="125">
        <v>33.21</v>
      </c>
      <c r="AA31" s="123">
        <v>22451700</v>
      </c>
      <c r="AB31" s="122">
        <v>33.21</v>
      </c>
      <c r="AC31" s="2">
        <f t="shared" si="2"/>
        <v>0.46000000000000085</v>
      </c>
      <c r="AD31" s="167">
        <f t="shared" si="3"/>
        <v>-4.1979010494752611E-3</v>
      </c>
    </row>
    <row r="32" spans="1:30" x14ac:dyDescent="0.25">
      <c r="B32" s="12"/>
      <c r="C32" s="12"/>
      <c r="D32" s="53"/>
      <c r="E32" s="53"/>
      <c r="F32" s="53"/>
      <c r="G32" s="53"/>
      <c r="V32" s="121">
        <v>42317</v>
      </c>
      <c r="W32" s="125">
        <v>33.6</v>
      </c>
      <c r="X32" s="125">
        <v>33.83</v>
      </c>
      <c r="Y32" s="125">
        <v>33.08</v>
      </c>
      <c r="Z32" s="125">
        <v>33.35</v>
      </c>
      <c r="AA32" s="123">
        <v>24168700</v>
      </c>
      <c r="AB32" s="122">
        <v>33.35</v>
      </c>
      <c r="AC32" s="2">
        <f t="shared" si="2"/>
        <v>0.75</v>
      </c>
      <c r="AD32" s="167">
        <f t="shared" si="3"/>
        <v>-1.4479905437352336E-2</v>
      </c>
    </row>
    <row r="33" spans="2:30" x14ac:dyDescent="0.25">
      <c r="B33" s="12"/>
      <c r="C33" s="12"/>
      <c r="D33" s="53"/>
      <c r="E33" s="53"/>
      <c r="F33" s="53"/>
      <c r="G33" s="53"/>
      <c r="V33" s="121">
        <v>42314</v>
      </c>
      <c r="W33" s="125">
        <v>33.93</v>
      </c>
      <c r="X33" s="125">
        <v>33.97</v>
      </c>
      <c r="Y33" s="125">
        <v>33.409999999999997</v>
      </c>
      <c r="Z33" s="125">
        <v>33.840000000000003</v>
      </c>
      <c r="AA33" s="123">
        <v>23701700</v>
      </c>
      <c r="AB33" s="122">
        <v>33.840000000000003</v>
      </c>
      <c r="AC33" s="2">
        <f t="shared" si="2"/>
        <v>0.56000000000000227</v>
      </c>
      <c r="AD33" s="167">
        <f t="shared" si="3"/>
        <v>-4.7058823529411153E-3</v>
      </c>
    </row>
    <row r="34" spans="2:30" x14ac:dyDescent="0.25">
      <c r="B34" s="12"/>
      <c r="C34" s="12"/>
      <c r="D34" s="53"/>
      <c r="E34" s="53"/>
      <c r="F34" s="53"/>
      <c r="G34" s="53"/>
      <c r="V34" s="121">
        <v>42313</v>
      </c>
      <c r="W34" s="125">
        <v>34.1</v>
      </c>
      <c r="X34" s="125">
        <v>34.200000000000003</v>
      </c>
      <c r="Y34" s="125">
        <v>33.729999999999997</v>
      </c>
      <c r="Z34" s="125">
        <v>34</v>
      </c>
      <c r="AA34" s="123">
        <v>16486100</v>
      </c>
      <c r="AB34" s="122">
        <v>34</v>
      </c>
      <c r="AC34" s="2">
        <f t="shared" si="2"/>
        <v>0.47000000000000597</v>
      </c>
      <c r="AD34" s="167">
        <f t="shared" si="3"/>
        <v>-4.3923865300146137E-3</v>
      </c>
    </row>
    <row r="35" spans="2:30" x14ac:dyDescent="0.25">
      <c r="B35" s="12"/>
      <c r="C35" s="12"/>
      <c r="D35" s="53"/>
      <c r="E35" s="53"/>
      <c r="F35" s="53"/>
      <c r="G35" s="53"/>
      <c r="V35" s="121">
        <v>42312</v>
      </c>
      <c r="W35" s="125">
        <v>34.270000000000003</v>
      </c>
      <c r="X35" s="125">
        <v>34.270000000000003</v>
      </c>
      <c r="Y35" s="125">
        <v>33.9</v>
      </c>
      <c r="Z35" s="125">
        <v>34.15</v>
      </c>
      <c r="AA35" s="123">
        <v>20762100</v>
      </c>
      <c r="AB35" s="122">
        <v>34.15</v>
      </c>
      <c r="AC35" s="2">
        <f t="shared" si="2"/>
        <v>0.37000000000000455</v>
      </c>
      <c r="AD35" s="167" t="e">
        <f t="shared" si="3"/>
        <v>#DIV/0!</v>
      </c>
    </row>
    <row r="36" spans="2:30" x14ac:dyDescent="0.25">
      <c r="V36" s="121">
        <v>42312</v>
      </c>
      <c r="W36" s="125" t="s">
        <v>136</v>
      </c>
      <c r="X36" s="125"/>
      <c r="Y36" s="125"/>
      <c r="Z36" s="125"/>
      <c r="AA36" s="123"/>
      <c r="AB36" s="122"/>
      <c r="AC36" s="2">
        <f t="shared" si="2"/>
        <v>0</v>
      </c>
      <c r="AD36" s="167">
        <f t="shared" si="3"/>
        <v>-1</v>
      </c>
    </row>
    <row r="37" spans="2:30" x14ac:dyDescent="0.25">
      <c r="V37" s="121">
        <v>42311</v>
      </c>
      <c r="W37" s="125">
        <v>34</v>
      </c>
      <c r="X37" s="125">
        <v>34.409999999999997</v>
      </c>
      <c r="Y37" s="125">
        <v>33.979999999999997</v>
      </c>
      <c r="Z37" s="125">
        <v>34.31</v>
      </c>
      <c r="AA37" s="123">
        <v>18167000</v>
      </c>
      <c r="AB37" s="122">
        <v>34.07</v>
      </c>
      <c r="AC37" s="2">
        <f t="shared" si="2"/>
        <v>0.42999999999999972</v>
      </c>
      <c r="AD37" s="167">
        <f t="shared" si="3"/>
        <v>5.9049306170653182E-3</v>
      </c>
    </row>
    <row r="38" spans="2:30" x14ac:dyDescent="0.25">
      <c r="V38" s="121">
        <v>42310</v>
      </c>
      <c r="W38" s="125">
        <v>33.729999999999997</v>
      </c>
      <c r="X38" s="125">
        <v>34.28</v>
      </c>
      <c r="Y38" s="125">
        <v>33.64</v>
      </c>
      <c r="Z38" s="125">
        <v>34.11</v>
      </c>
      <c r="AA38" s="123">
        <v>21743100</v>
      </c>
      <c r="AB38" s="122">
        <v>33.869999999999997</v>
      </c>
      <c r="AC38" s="2">
        <f t="shared" si="2"/>
        <v>0.64000000000000057</v>
      </c>
      <c r="AD38" s="167">
        <f t="shared" si="3"/>
        <v>7.4360499702557092E-3</v>
      </c>
    </row>
    <row r="39" spans="2:30" x14ac:dyDescent="0.25">
      <c r="V39" s="121">
        <v>42307</v>
      </c>
      <c r="W39" s="125">
        <v>34.1</v>
      </c>
      <c r="X39" s="125">
        <v>34.29</v>
      </c>
      <c r="Y39" s="125">
        <v>33.86</v>
      </c>
      <c r="Z39" s="125">
        <v>33.86</v>
      </c>
      <c r="AA39" s="123">
        <v>24693900</v>
      </c>
      <c r="AB39" s="122">
        <v>33.619999999999997</v>
      </c>
      <c r="AC39" s="2">
        <f t="shared" si="2"/>
        <v>0.42999999999999972</v>
      </c>
      <c r="AD39" s="167">
        <f t="shared" si="3"/>
        <v>-5.0310742823320709E-3</v>
      </c>
    </row>
    <row r="40" spans="2:30" ht="20.25" thickBot="1" x14ac:dyDescent="0.35">
      <c r="O40" s="343" t="s">
        <v>78</v>
      </c>
      <c r="P40" s="343"/>
      <c r="S40" s="113" t="s">
        <v>126</v>
      </c>
      <c r="V40" s="121">
        <v>42306</v>
      </c>
      <c r="W40" s="125">
        <v>34.200000000000003</v>
      </c>
      <c r="X40" s="125">
        <v>34.29</v>
      </c>
      <c r="Y40" s="125">
        <v>33.770000000000003</v>
      </c>
      <c r="Z40" s="125">
        <v>34.03</v>
      </c>
      <c r="AA40" s="123">
        <v>21325200</v>
      </c>
      <c r="AB40" s="122">
        <v>33.79</v>
      </c>
      <c r="AC40" s="2">
        <f t="shared" si="2"/>
        <v>0.51999999999999602</v>
      </c>
      <c r="AD40" s="167">
        <f t="shared" si="3"/>
        <v>-1.9727299100667284E-2</v>
      </c>
    </row>
    <row r="41" spans="2:30" ht="15.75" thickTop="1" x14ac:dyDescent="0.25">
      <c r="O41" s="105">
        <v>1.1000000000000001</v>
      </c>
      <c r="P41" s="105">
        <f>O41*$Q$4</f>
        <v>38.5</v>
      </c>
      <c r="Q41" s="2"/>
      <c r="S41" s="119" t="s">
        <v>111</v>
      </c>
      <c r="T41" s="120">
        <v>34.24</v>
      </c>
      <c r="V41" s="121">
        <v>42305</v>
      </c>
      <c r="W41" s="125">
        <v>34.47</v>
      </c>
      <c r="X41" s="125">
        <v>34.71</v>
      </c>
      <c r="Y41" s="125">
        <v>34.119999999999997</v>
      </c>
      <c r="Z41" s="125">
        <v>34.71</v>
      </c>
      <c r="AA41" s="123">
        <v>21908400</v>
      </c>
      <c r="AB41" s="122">
        <v>34.47</v>
      </c>
      <c r="AC41" s="2">
        <f t="shared" si="2"/>
        <v>0.59000000000000341</v>
      </c>
      <c r="AD41" s="167">
        <f t="shared" si="3"/>
        <v>7.0113935144611172E-3</v>
      </c>
    </row>
    <row r="42" spans="2:30" x14ac:dyDescent="0.25">
      <c r="O42" s="105">
        <v>1.0900000000000001</v>
      </c>
      <c r="P42" s="105">
        <f t="shared" ref="P42:P61" si="4">O42*$Q$4</f>
        <v>38.150000000000006</v>
      </c>
      <c r="Q42" s="2"/>
      <c r="S42" s="109" t="s">
        <v>112</v>
      </c>
      <c r="T42" s="110">
        <v>34.299999999999997</v>
      </c>
      <c r="V42" s="121">
        <v>42304</v>
      </c>
      <c r="W42" s="125">
        <v>34.409999999999997</v>
      </c>
      <c r="X42" s="125">
        <v>34.549999999999997</v>
      </c>
      <c r="Y42" s="125">
        <v>34.31</v>
      </c>
      <c r="Z42" s="125">
        <v>34.47</v>
      </c>
      <c r="AA42" s="123">
        <v>22630100</v>
      </c>
      <c r="AB42" s="122">
        <v>34.229999999999997</v>
      </c>
      <c r="AC42" s="2">
        <f t="shared" si="2"/>
        <v>0.23999999999999488</v>
      </c>
      <c r="AD42" s="167">
        <f t="shared" si="3"/>
        <v>-3.4934497816595522E-3</v>
      </c>
    </row>
    <row r="43" spans="2:30" x14ac:dyDescent="0.25">
      <c r="O43" s="105">
        <v>1.08</v>
      </c>
      <c r="P43" s="105">
        <f t="shared" si="4"/>
        <v>37.800000000000004</v>
      </c>
      <c r="Q43" s="2"/>
      <c r="S43" s="109" t="s">
        <v>113</v>
      </c>
      <c r="T43" s="110" t="s">
        <v>335</v>
      </c>
      <c r="V43" s="121">
        <v>42303</v>
      </c>
      <c r="W43" s="125">
        <v>34.770000000000003</v>
      </c>
      <c r="X43" s="125">
        <v>34.96</v>
      </c>
      <c r="Y43" s="125">
        <v>34.549999999999997</v>
      </c>
      <c r="Z43" s="125">
        <v>34.590000000000003</v>
      </c>
      <c r="AA43" s="123">
        <v>22646900</v>
      </c>
      <c r="AB43" s="122">
        <v>34.35</v>
      </c>
      <c r="AC43" s="2">
        <f t="shared" si="2"/>
        <v>0.41000000000000369</v>
      </c>
      <c r="AD43" s="167">
        <f t="shared" si="3"/>
        <v>-8.9440276976340272E-3</v>
      </c>
    </row>
    <row r="44" spans="2:30" x14ac:dyDescent="0.25">
      <c r="O44" s="105">
        <v>1.07</v>
      </c>
      <c r="P44" s="105">
        <f t="shared" si="4"/>
        <v>37.450000000000003</v>
      </c>
      <c r="Q44" s="2"/>
      <c r="S44" s="109" t="s">
        <v>114</v>
      </c>
      <c r="T44" s="110" t="s">
        <v>336</v>
      </c>
      <c r="V44" s="121">
        <v>42300</v>
      </c>
      <c r="W44" s="125">
        <v>34.54</v>
      </c>
      <c r="X44" s="125">
        <v>35.03</v>
      </c>
      <c r="Y44" s="125">
        <v>34.4</v>
      </c>
      <c r="Z44" s="125">
        <v>34.9</v>
      </c>
      <c r="AA44" s="123">
        <v>42796600</v>
      </c>
      <c r="AB44" s="122">
        <v>34.659999999999997</v>
      </c>
      <c r="AC44" s="2">
        <f t="shared" si="2"/>
        <v>0.63000000000000256</v>
      </c>
      <c r="AD44" s="167">
        <f t="shared" si="3"/>
        <v>1.4637002341920446E-2</v>
      </c>
    </row>
    <row r="45" spans="2:30" x14ac:dyDescent="0.25">
      <c r="O45" s="105">
        <v>1.06</v>
      </c>
      <c r="P45" s="105">
        <f t="shared" si="4"/>
        <v>37.1</v>
      </c>
      <c r="Q45" s="2"/>
      <c r="S45" s="109" t="s">
        <v>115</v>
      </c>
      <c r="T45" s="110">
        <v>36.159999999999997</v>
      </c>
      <c r="V45" s="121">
        <v>42299</v>
      </c>
      <c r="W45" s="125">
        <v>33.700000000000003</v>
      </c>
      <c r="X45" s="125">
        <v>34.5</v>
      </c>
      <c r="Y45" s="125">
        <v>33.590000000000003</v>
      </c>
      <c r="Z45" s="125">
        <v>34.4</v>
      </c>
      <c r="AA45" s="123">
        <v>39572600</v>
      </c>
      <c r="AB45" s="122">
        <v>34.159999999999997</v>
      </c>
      <c r="AC45" s="2">
        <f t="shared" si="2"/>
        <v>0.90999999999999659</v>
      </c>
      <c r="AD45" s="167">
        <f t="shared" si="3"/>
        <v>3.0778515389257466E-2</v>
      </c>
    </row>
    <row r="46" spans="2:30" x14ac:dyDescent="0.25">
      <c r="O46" s="105">
        <v>1.05</v>
      </c>
      <c r="P46" s="105">
        <f t="shared" si="4"/>
        <v>36.75</v>
      </c>
      <c r="Q46" s="2"/>
      <c r="S46" s="109" t="s">
        <v>116</v>
      </c>
      <c r="T46" s="110">
        <v>0.85702800000000001</v>
      </c>
      <c r="V46" s="121">
        <v>42298</v>
      </c>
      <c r="W46" s="125">
        <v>33.67</v>
      </c>
      <c r="X46" s="125">
        <v>34.049999999999997</v>
      </c>
      <c r="Y46" s="125">
        <v>33.32</v>
      </c>
      <c r="Z46" s="125">
        <v>33.369999999999997</v>
      </c>
      <c r="AA46" s="123">
        <v>31928800</v>
      </c>
      <c r="AB46" s="122">
        <v>33.14</v>
      </c>
      <c r="AC46" s="2">
        <f t="shared" si="2"/>
        <v>0.72999999999999687</v>
      </c>
      <c r="AD46" s="167">
        <f t="shared" si="3"/>
        <v>-2.1077988557663963E-3</v>
      </c>
    </row>
    <row r="47" spans="2:30" x14ac:dyDescent="0.25">
      <c r="O47" s="105">
        <v>1.04</v>
      </c>
      <c r="P47" s="105">
        <f t="shared" si="4"/>
        <v>36.4</v>
      </c>
      <c r="Q47" s="2"/>
      <c r="S47" s="109" t="s">
        <v>137</v>
      </c>
      <c r="T47" s="111" t="s">
        <v>205</v>
      </c>
      <c r="V47" s="121">
        <v>42297</v>
      </c>
      <c r="W47" s="125">
        <v>33.4</v>
      </c>
      <c r="X47" s="125">
        <v>33.700000000000003</v>
      </c>
      <c r="Y47" s="125">
        <v>33.31</v>
      </c>
      <c r="Z47" s="125">
        <v>33.44</v>
      </c>
      <c r="AA47" s="123">
        <v>24416100</v>
      </c>
      <c r="AB47" s="122">
        <v>33.21</v>
      </c>
      <c r="AC47" s="2">
        <f t="shared" si="2"/>
        <v>0.39000000000000057</v>
      </c>
      <c r="AD47" s="167">
        <f t="shared" si="3"/>
        <v>-4.4964028776978138E-3</v>
      </c>
    </row>
    <row r="48" spans="2:30" x14ac:dyDescent="0.25">
      <c r="O48" s="105">
        <v>1.03</v>
      </c>
      <c r="P48" s="105">
        <f t="shared" si="4"/>
        <v>36.050000000000004</v>
      </c>
      <c r="Q48" s="2"/>
      <c r="S48" s="109"/>
      <c r="T48" s="110"/>
      <c r="V48" s="121">
        <v>42296</v>
      </c>
      <c r="W48" s="125">
        <v>32.880000000000003</v>
      </c>
      <c r="X48" s="125">
        <v>33.619999999999997</v>
      </c>
      <c r="Y48" s="125">
        <v>32.869999999999997</v>
      </c>
      <c r="Z48" s="125">
        <v>33.590000000000003</v>
      </c>
      <c r="AA48" s="123">
        <v>37624000</v>
      </c>
      <c r="AB48" s="122">
        <v>33.36</v>
      </c>
      <c r="AC48" s="2">
        <f t="shared" si="2"/>
        <v>0.75</v>
      </c>
      <c r="AD48" s="167">
        <f t="shared" si="3"/>
        <v>1.6763181956720441E-2</v>
      </c>
    </row>
    <row r="49" spans="15:30" x14ac:dyDescent="0.25">
      <c r="O49" s="105">
        <v>1.02</v>
      </c>
      <c r="P49" s="105">
        <f t="shared" si="4"/>
        <v>35.700000000000003</v>
      </c>
      <c r="Q49" s="2"/>
      <c r="S49" s="109" t="s">
        <v>118</v>
      </c>
      <c r="T49" s="110" t="s">
        <v>337</v>
      </c>
      <c r="V49" s="121">
        <v>42293</v>
      </c>
      <c r="W49" s="125">
        <v>32.75</v>
      </c>
      <c r="X49" s="125">
        <v>33.200000000000003</v>
      </c>
      <c r="Y49" s="125">
        <v>32.479999999999997</v>
      </c>
      <c r="Z49" s="125">
        <v>33.04</v>
      </c>
      <c r="AA49" s="123">
        <v>28659200</v>
      </c>
      <c r="AB49" s="122">
        <v>32.81</v>
      </c>
      <c r="AC49" s="2">
        <f t="shared" si="2"/>
        <v>0.72000000000000597</v>
      </c>
      <c r="AD49" s="167">
        <f t="shared" si="3"/>
        <v>8.9175891758916936E-3</v>
      </c>
    </row>
    <row r="50" spans="15:30" x14ac:dyDescent="0.25">
      <c r="O50" s="105">
        <v>1.01</v>
      </c>
      <c r="P50" s="105">
        <f t="shared" si="4"/>
        <v>35.35</v>
      </c>
      <c r="Q50" s="2"/>
      <c r="S50" s="109" t="s">
        <v>119</v>
      </c>
      <c r="T50" s="110" t="s">
        <v>305</v>
      </c>
      <c r="V50" s="121">
        <v>42292</v>
      </c>
      <c r="W50" s="125">
        <v>32.840000000000003</v>
      </c>
      <c r="X50" s="125">
        <v>33.06</v>
      </c>
      <c r="Y50" s="125">
        <v>32.46</v>
      </c>
      <c r="Z50" s="125">
        <v>32.75</v>
      </c>
      <c r="AA50" s="123">
        <v>37634800</v>
      </c>
      <c r="AB50" s="122">
        <v>32.520000000000003</v>
      </c>
      <c r="AC50" s="2">
        <f t="shared" si="2"/>
        <v>0.60000000000000142</v>
      </c>
      <c r="AD50" s="167">
        <f t="shared" si="3"/>
        <v>-1.535155050660042E-3</v>
      </c>
    </row>
    <row r="51" spans="15:30" x14ac:dyDescent="0.25">
      <c r="O51" s="105">
        <v>1</v>
      </c>
      <c r="P51" s="105">
        <f t="shared" si="4"/>
        <v>35</v>
      </c>
      <c r="Q51" s="2"/>
      <c r="S51" s="109" t="s">
        <v>120</v>
      </c>
      <c r="T51" s="112">
        <v>18421967</v>
      </c>
      <c r="V51" s="121">
        <v>42291</v>
      </c>
      <c r="W51" s="125">
        <v>31.39</v>
      </c>
      <c r="X51" s="125">
        <v>32.93</v>
      </c>
      <c r="Y51" s="125">
        <v>30.85</v>
      </c>
      <c r="Z51" s="125">
        <v>32.799999999999997</v>
      </c>
      <c r="AA51" s="123">
        <v>75954800</v>
      </c>
      <c r="AB51" s="122">
        <v>32.57</v>
      </c>
      <c r="AC51" s="2">
        <f t="shared" si="2"/>
        <v>2.0799999999999983</v>
      </c>
      <c r="AD51" s="167">
        <f t="shared" si="3"/>
        <v>2.3570081709616497E-2</v>
      </c>
    </row>
    <row r="52" spans="15:30" x14ac:dyDescent="0.25">
      <c r="O52" s="105">
        <v>0.99</v>
      </c>
      <c r="P52" s="105">
        <f t="shared" si="4"/>
        <v>34.65</v>
      </c>
      <c r="Q52" s="2"/>
      <c r="S52" s="109" t="s">
        <v>123</v>
      </c>
      <c r="T52" s="112">
        <v>26984600</v>
      </c>
      <c r="V52" s="121">
        <v>42290</v>
      </c>
      <c r="W52" s="125">
        <v>32.03</v>
      </c>
      <c r="X52" s="125">
        <v>32.479999999999997</v>
      </c>
      <c r="Y52" s="125">
        <v>31.98</v>
      </c>
      <c r="Z52" s="125">
        <v>32.04</v>
      </c>
      <c r="AA52" s="123">
        <v>35588600</v>
      </c>
      <c r="AB52" s="122">
        <v>31.82</v>
      </c>
      <c r="AC52" s="2">
        <f t="shared" si="2"/>
        <v>0.49999999999999645</v>
      </c>
      <c r="AD52" s="167">
        <f t="shared" si="3"/>
        <v>-5.0031269543464596E-3</v>
      </c>
    </row>
    <row r="53" spans="15:30" x14ac:dyDescent="0.25">
      <c r="O53" s="105">
        <v>0.98</v>
      </c>
      <c r="P53" s="105">
        <f t="shared" si="4"/>
        <v>34.299999999999997</v>
      </c>
      <c r="Q53" s="2"/>
      <c r="S53" s="109" t="s">
        <v>121</v>
      </c>
      <c r="T53" s="110" t="s">
        <v>338</v>
      </c>
      <c r="V53" s="121">
        <v>42289</v>
      </c>
      <c r="W53" s="125">
        <v>32.159999999999997</v>
      </c>
      <c r="X53" s="125">
        <v>32.32</v>
      </c>
      <c r="Y53" s="125">
        <v>32</v>
      </c>
      <c r="Z53" s="125">
        <v>32.21</v>
      </c>
      <c r="AA53" s="123">
        <v>18795000</v>
      </c>
      <c r="AB53" s="122">
        <v>31.98</v>
      </c>
      <c r="AC53" s="2">
        <f t="shared" si="2"/>
        <v>0.32000000000000028</v>
      </c>
      <c r="AD53" s="167">
        <f t="shared" si="3"/>
        <v>1.879699248120259E-3</v>
      </c>
    </row>
    <row r="54" spans="15:30" x14ac:dyDescent="0.25">
      <c r="O54" s="105">
        <v>0.97</v>
      </c>
      <c r="P54" s="105">
        <f t="shared" si="4"/>
        <v>33.949999999999996</v>
      </c>
      <c r="S54" s="109" t="s">
        <v>124</v>
      </c>
      <c r="T54" s="110">
        <v>14.93</v>
      </c>
      <c r="V54" s="121">
        <v>42286</v>
      </c>
      <c r="W54" s="125">
        <v>32.369999999999997</v>
      </c>
      <c r="X54" s="125">
        <v>32.549999999999997</v>
      </c>
      <c r="Y54" s="125">
        <v>31.94</v>
      </c>
      <c r="Z54" s="125">
        <v>32.14</v>
      </c>
      <c r="AA54" s="123">
        <v>24209900</v>
      </c>
      <c r="AB54" s="122">
        <v>31.92</v>
      </c>
      <c r="AC54" s="2">
        <f t="shared" si="2"/>
        <v>0.60999999999999588</v>
      </c>
      <c r="AD54" s="167">
        <f t="shared" si="3"/>
        <v>-1.1458655930628558E-2</v>
      </c>
    </row>
    <row r="55" spans="15:30" x14ac:dyDescent="0.25">
      <c r="O55" s="105">
        <v>0.96</v>
      </c>
      <c r="P55" s="105">
        <f t="shared" si="4"/>
        <v>33.6</v>
      </c>
      <c r="S55" s="109" t="s">
        <v>125</v>
      </c>
      <c r="T55" s="110">
        <v>2.33</v>
      </c>
      <c r="V55" s="121">
        <v>42285</v>
      </c>
      <c r="W55" s="125">
        <v>32.229999999999997</v>
      </c>
      <c r="X55" s="125">
        <v>32.6</v>
      </c>
      <c r="Y55" s="125">
        <v>31.98</v>
      </c>
      <c r="Z55" s="125">
        <v>32.520000000000003</v>
      </c>
      <c r="AA55" s="123">
        <v>27794600</v>
      </c>
      <c r="AB55" s="122">
        <v>32.29</v>
      </c>
      <c r="AC55" s="2">
        <f t="shared" si="2"/>
        <v>0.62000000000000099</v>
      </c>
      <c r="AD55" s="167">
        <f t="shared" si="3"/>
        <v>6.2324711748207307E-3</v>
      </c>
    </row>
    <row r="56" spans="15:30" x14ac:dyDescent="0.25">
      <c r="O56" s="105">
        <v>0.95</v>
      </c>
      <c r="P56" s="105">
        <f t="shared" si="4"/>
        <v>33.25</v>
      </c>
      <c r="S56" s="109" t="s">
        <v>122</v>
      </c>
      <c r="T56" s="110" t="s">
        <v>339</v>
      </c>
      <c r="V56" s="121">
        <v>42284</v>
      </c>
      <c r="W56" s="125">
        <v>32</v>
      </c>
      <c r="X56" s="125">
        <v>32.42</v>
      </c>
      <c r="Y56" s="125">
        <v>31.72</v>
      </c>
      <c r="Z56" s="125">
        <v>32.32</v>
      </c>
      <c r="AA56" s="123">
        <v>36930100</v>
      </c>
      <c r="AB56" s="122">
        <v>32.090000000000003</v>
      </c>
      <c r="AC56" s="2">
        <f t="shared" si="2"/>
        <v>0.70000000000000284</v>
      </c>
      <c r="AD56" s="167">
        <f t="shared" si="3"/>
        <v>1.8083756345177893E-2</v>
      </c>
    </row>
    <row r="57" spans="15:30" x14ac:dyDescent="0.25">
      <c r="O57" s="105">
        <v>0.94</v>
      </c>
      <c r="P57" s="105">
        <f t="shared" si="4"/>
        <v>32.9</v>
      </c>
      <c r="V57" s="121">
        <v>42283</v>
      </c>
      <c r="W57" s="125">
        <v>31.16</v>
      </c>
      <c r="X57" s="125">
        <v>31.85</v>
      </c>
      <c r="Y57" s="125">
        <v>31.11</v>
      </c>
      <c r="Z57" s="125">
        <v>31.74</v>
      </c>
      <c r="AA57" s="123">
        <v>35530200</v>
      </c>
      <c r="AB57" s="122">
        <v>31.52</v>
      </c>
      <c r="AC57" s="2">
        <f t="shared" si="2"/>
        <v>0.74000000000000199</v>
      </c>
      <c r="AD57" s="167">
        <f t="shared" si="3"/>
        <v>1.7102291061632746E-2</v>
      </c>
    </row>
    <row r="58" spans="15:30" x14ac:dyDescent="0.25">
      <c r="O58" s="105">
        <v>0.93</v>
      </c>
      <c r="P58" s="105">
        <f t="shared" si="4"/>
        <v>32.550000000000004</v>
      </c>
      <c r="V58" s="121">
        <v>42282</v>
      </c>
      <c r="W58" s="125">
        <v>30.73</v>
      </c>
      <c r="X58" s="125">
        <v>31.38</v>
      </c>
      <c r="Y58" s="125">
        <v>30.56</v>
      </c>
      <c r="Z58" s="125">
        <v>31.21</v>
      </c>
      <c r="AA58" s="123">
        <v>34842500</v>
      </c>
      <c r="AB58" s="122">
        <v>30.99</v>
      </c>
      <c r="AC58" s="2">
        <f t="shared" si="2"/>
        <v>0.82000000000000028</v>
      </c>
      <c r="AD58" s="167">
        <f t="shared" si="3"/>
        <v>2.2772277227722793E-2</v>
      </c>
    </row>
    <row r="59" spans="15:30" x14ac:dyDescent="0.25">
      <c r="O59" s="105">
        <v>0.92</v>
      </c>
      <c r="P59" s="105">
        <f t="shared" si="4"/>
        <v>32.200000000000003</v>
      </c>
      <c r="V59" s="121">
        <v>42279</v>
      </c>
      <c r="W59" s="125">
        <v>29.67</v>
      </c>
      <c r="X59" s="125">
        <v>30.53</v>
      </c>
      <c r="Y59" s="125">
        <v>29.53</v>
      </c>
      <c r="Z59" s="125">
        <v>30.51</v>
      </c>
      <c r="AA59" s="123">
        <v>27901500</v>
      </c>
      <c r="AB59" s="122">
        <v>30.3</v>
      </c>
      <c r="AC59" s="2">
        <f t="shared" si="2"/>
        <v>1</v>
      </c>
      <c r="AD59" s="167">
        <f t="shared" si="3"/>
        <v>1.7119838872104776E-2</v>
      </c>
    </row>
    <row r="60" spans="15:30" x14ac:dyDescent="0.25">
      <c r="O60" s="105">
        <v>0.91</v>
      </c>
      <c r="P60" s="105">
        <f t="shared" si="4"/>
        <v>31.85</v>
      </c>
      <c r="V60" s="121">
        <v>42278</v>
      </c>
      <c r="W60" s="125">
        <v>30.21</v>
      </c>
      <c r="X60" s="125">
        <v>30.28</v>
      </c>
      <c r="Y60" s="125">
        <v>29.46</v>
      </c>
      <c r="Z60" s="125">
        <v>30</v>
      </c>
      <c r="AA60" s="123">
        <v>29832800</v>
      </c>
      <c r="AB60" s="122">
        <v>29.79</v>
      </c>
      <c r="AC60" s="2">
        <f t="shared" si="2"/>
        <v>0.82000000000000028</v>
      </c>
      <c r="AD60" s="167">
        <f t="shared" si="3"/>
        <v>-4.6775810223855796E-3</v>
      </c>
    </row>
    <row r="61" spans="15:30" x14ac:dyDescent="0.25">
      <c r="O61" s="105">
        <v>0.9</v>
      </c>
      <c r="P61" s="105">
        <f t="shared" si="4"/>
        <v>31.5</v>
      </c>
      <c r="V61" s="121">
        <v>42277</v>
      </c>
      <c r="W61" s="125">
        <v>29.56</v>
      </c>
      <c r="X61" s="125">
        <v>30.32</v>
      </c>
      <c r="Y61" s="125">
        <v>29.54</v>
      </c>
      <c r="Z61" s="125">
        <v>30.14</v>
      </c>
      <c r="AA61" s="123">
        <v>41051700</v>
      </c>
      <c r="AB61" s="122">
        <v>29.93</v>
      </c>
      <c r="AC61" s="2">
        <f t="shared" si="2"/>
        <v>0.78000000000000114</v>
      </c>
      <c r="AD61" s="167">
        <f t="shared" si="3"/>
        <v>3.0647382920110156E-2</v>
      </c>
    </row>
    <row r="62" spans="15:30" x14ac:dyDescent="0.25">
      <c r="V62" s="121">
        <v>42276</v>
      </c>
      <c r="W62" s="125">
        <v>28.83</v>
      </c>
      <c r="X62" s="125">
        <v>29.35</v>
      </c>
      <c r="Y62" s="125">
        <v>28.76</v>
      </c>
      <c r="Z62" s="125">
        <v>29.24</v>
      </c>
      <c r="AA62" s="123">
        <v>34169600</v>
      </c>
      <c r="AB62" s="122">
        <v>29.04</v>
      </c>
      <c r="AC62" s="2">
        <f t="shared" si="2"/>
        <v>0.58999999999999986</v>
      </c>
      <c r="AD62" s="167">
        <f t="shared" si="3"/>
        <v>1.6806722689075571E-2</v>
      </c>
    </row>
    <row r="63" spans="15:30" x14ac:dyDescent="0.25">
      <c r="V63" s="121">
        <v>42275</v>
      </c>
      <c r="W63" s="125">
        <v>28.68</v>
      </c>
      <c r="X63" s="125">
        <v>29.36</v>
      </c>
      <c r="Y63" s="125">
        <v>28.64</v>
      </c>
      <c r="Z63" s="125">
        <v>28.76</v>
      </c>
      <c r="AA63" s="123">
        <v>42291000</v>
      </c>
      <c r="AB63" s="122">
        <v>28.56</v>
      </c>
      <c r="AC63" s="2">
        <f t="shared" si="2"/>
        <v>0.71999999999999886</v>
      </c>
      <c r="AD63" s="167">
        <f t="shared" si="3"/>
        <v>-1.747640685075158E-3</v>
      </c>
    </row>
    <row r="64" spans="15:30" x14ac:dyDescent="0.25">
      <c r="V64" s="121">
        <v>42272</v>
      </c>
      <c r="W64" s="125">
        <v>28.94</v>
      </c>
      <c r="X64" s="125">
        <v>29.12</v>
      </c>
      <c r="Y64" s="125">
        <v>28.63</v>
      </c>
      <c r="Z64" s="125">
        <v>28.81</v>
      </c>
      <c r="AA64" s="123">
        <v>29192300</v>
      </c>
      <c r="AB64" s="122">
        <v>28.61</v>
      </c>
      <c r="AC64" s="2">
        <f t="shared" si="2"/>
        <v>0.49000000000000199</v>
      </c>
      <c r="AD64" s="167">
        <f t="shared" si="3"/>
        <v>1.1669024045261711E-2</v>
      </c>
    </row>
    <row r="65" spans="22:30" x14ac:dyDescent="0.25">
      <c r="V65" s="121">
        <v>42271</v>
      </c>
      <c r="W65" s="125">
        <v>28.38</v>
      </c>
      <c r="X65" s="125">
        <v>28.67</v>
      </c>
      <c r="Y65" s="125">
        <v>27.87</v>
      </c>
      <c r="Z65" s="125">
        <v>28.48</v>
      </c>
      <c r="AA65" s="123">
        <v>32754700</v>
      </c>
      <c r="AB65" s="122">
        <v>28.28</v>
      </c>
      <c r="AC65" s="2">
        <f t="shared" si="2"/>
        <v>0.80000000000000071</v>
      </c>
      <c r="AD65" s="167">
        <f t="shared" si="3"/>
        <v>-9.1100210231254142E-3</v>
      </c>
    </row>
    <row r="66" spans="22:30" x14ac:dyDescent="0.25">
      <c r="V66" s="121">
        <v>42270</v>
      </c>
      <c r="W66" s="125">
        <v>29.02</v>
      </c>
      <c r="X66" s="125">
        <v>29.09</v>
      </c>
      <c r="Y66" s="125">
        <v>28.59</v>
      </c>
      <c r="Z66" s="125">
        <v>28.74</v>
      </c>
      <c r="AA66" s="123">
        <v>25984000</v>
      </c>
      <c r="AB66" s="122">
        <v>28.54</v>
      </c>
      <c r="AC66" s="2">
        <f t="shared" si="2"/>
        <v>0.5</v>
      </c>
      <c r="AD66" s="167">
        <f t="shared" si="3"/>
        <v>2.4587284861257164E-3</v>
      </c>
    </row>
    <row r="67" spans="22:30" x14ac:dyDescent="0.25">
      <c r="V67" s="121">
        <v>42269</v>
      </c>
      <c r="W67" s="125">
        <v>28.67</v>
      </c>
      <c r="X67" s="125">
        <v>28.9</v>
      </c>
      <c r="Y67" s="125">
        <v>28.48</v>
      </c>
      <c r="Z67" s="125">
        <v>28.67</v>
      </c>
      <c r="AA67" s="123">
        <v>28576200</v>
      </c>
      <c r="AB67" s="122">
        <v>28.47</v>
      </c>
      <c r="AC67" s="2">
        <f>X67-Y67</f>
        <v>0.41999999999999815</v>
      </c>
      <c r="AD67" s="167">
        <f>AB67/AB68-1</f>
        <v>-1.6919889502762464E-2</v>
      </c>
    </row>
    <row r="68" spans="22:30" x14ac:dyDescent="0.25">
      <c r="V68" s="121">
        <v>42268</v>
      </c>
      <c r="W68" s="125">
        <v>29.09</v>
      </c>
      <c r="X68" s="125">
        <v>29.34</v>
      </c>
      <c r="Y68" s="125">
        <v>28.94</v>
      </c>
      <c r="Z68" s="125">
        <v>29.16</v>
      </c>
      <c r="AA68" s="123">
        <v>24417100</v>
      </c>
      <c r="AB68" s="122">
        <v>28.96</v>
      </c>
      <c r="AC68" s="2">
        <f>X68-Y68</f>
        <v>0.39999999999999858</v>
      </c>
      <c r="AD68" s="167" t="e">
        <f>AB68/AB69-1</f>
        <v>#DIV/0!</v>
      </c>
    </row>
    <row r="69" spans="22:30" x14ac:dyDescent="0.25">
      <c r="V69" s="121" t="s">
        <v>135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95" priority="12">
      <formula>Q7&gt;0</formula>
    </cfRule>
    <cfRule type="expression" dxfId="19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93" priority="3">
      <formula>F26&gt;0</formula>
    </cfRule>
    <cfRule type="expression" dxfId="192" priority="4">
      <formula>F26&lt;0</formula>
    </cfRule>
  </conditionalFormatting>
  <conditionalFormatting sqref="F27">
    <cfRule type="expression" dxfId="191" priority="1">
      <formula>F27&gt;0</formula>
    </cfRule>
    <cfRule type="expression" dxfId="19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59" t="s">
        <v>5</v>
      </c>
      <c r="E1" s="62" t="s">
        <v>98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127</v>
      </c>
      <c r="X1" s="155" t="s">
        <v>128</v>
      </c>
      <c r="Y1" s="155" t="s">
        <v>129</v>
      </c>
      <c r="Z1" s="155" t="s">
        <v>130</v>
      </c>
      <c r="AA1" s="155" t="s">
        <v>131</v>
      </c>
      <c r="AB1" s="154" t="s">
        <v>132</v>
      </c>
      <c r="AC1" s="155" t="s">
        <v>133</v>
      </c>
      <c r="AD1" s="61" t="s">
        <v>150</v>
      </c>
      <c r="AE1" s="61" t="s">
        <v>151</v>
      </c>
      <c r="AH1" s="61" t="s">
        <v>231</v>
      </c>
      <c r="AI1" s="61" t="s">
        <v>232</v>
      </c>
      <c r="AJ1" s="61" t="s">
        <v>233</v>
      </c>
      <c r="AK1" s="61" t="s">
        <v>234</v>
      </c>
      <c r="AN1" s="61" t="s">
        <v>235</v>
      </c>
      <c r="AO1" s="61" t="s">
        <v>59</v>
      </c>
      <c r="AP1" s="61" t="s">
        <v>237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8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7" si="1">H2*I2-J2</f>
        <v>1501.22</v>
      </c>
      <c r="L2" s="1">
        <v>42185</v>
      </c>
      <c r="M2" s="2">
        <v>5</v>
      </c>
      <c r="O2" s="13" t="s">
        <v>57</v>
      </c>
      <c r="Q2">
        <f>C42-H42</f>
        <v>600</v>
      </c>
      <c r="W2" s="132">
        <v>42360</v>
      </c>
      <c r="X2" s="54">
        <v>47.72</v>
      </c>
      <c r="Y2" s="54">
        <v>48.76</v>
      </c>
      <c r="Z2" s="54">
        <v>47.37</v>
      </c>
      <c r="AA2" s="54">
        <v>48.48</v>
      </c>
      <c r="AB2" s="126">
        <v>3295300</v>
      </c>
      <c r="AC2" s="54">
        <v>48.48</v>
      </c>
      <c r="AD2" s="2">
        <f>Y2-Z2</f>
        <v>1.3900000000000006</v>
      </c>
      <c r="AE2" s="167">
        <f>AC2/AC3-1</f>
        <v>2.1922428330522825E-2</v>
      </c>
      <c r="AO2" t="s">
        <v>236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(F42-K42-M42)/Q2</f>
        <v>47.124733333333324</v>
      </c>
      <c r="W3" s="132">
        <v>42359</v>
      </c>
      <c r="X3" s="54">
        <v>48.87</v>
      </c>
      <c r="Y3" s="54">
        <v>49.24</v>
      </c>
      <c r="Z3" s="54">
        <v>47.04</v>
      </c>
      <c r="AA3" s="54">
        <v>47.44</v>
      </c>
      <c r="AB3" s="126">
        <v>5436300</v>
      </c>
      <c r="AC3" s="54">
        <v>47.44</v>
      </c>
      <c r="AD3" s="2">
        <f t="shared" ref="AD3:AD66" si="2">Y3-Z3</f>
        <v>2.2000000000000028</v>
      </c>
      <c r="AE3" s="167">
        <f t="shared" ref="AE3:AE66" si="3">AC3/AC4-1</f>
        <v>-2.1855670103092861E-2</v>
      </c>
      <c r="AH3" t="s">
        <v>255</v>
      </c>
      <c r="AI3">
        <v>40</v>
      </c>
      <c r="AJ3">
        <v>58.6</v>
      </c>
      <c r="AK3" s="314">
        <v>2344</v>
      </c>
      <c r="AN3" s="314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2">
        <v>51.27</v>
      </c>
      <c r="T4" s="153"/>
      <c r="U4" s="43"/>
      <c r="V4" s="48"/>
      <c r="W4" s="132">
        <v>42356</v>
      </c>
      <c r="X4" s="54">
        <v>49.2</v>
      </c>
      <c r="Y4" s="54">
        <v>50.84</v>
      </c>
      <c r="Z4" s="54">
        <v>48.47</v>
      </c>
      <c r="AA4" s="54">
        <v>48.5</v>
      </c>
      <c r="AB4" s="126">
        <v>5523600</v>
      </c>
      <c r="AC4" s="54">
        <v>48.5</v>
      </c>
      <c r="AD4" s="2">
        <f t="shared" si="2"/>
        <v>2.3700000000000045</v>
      </c>
      <c r="AE4" s="167">
        <f t="shared" si="3"/>
        <v>-1.4227642276422814E-2</v>
      </c>
      <c r="AH4" t="s">
        <v>283</v>
      </c>
      <c r="AI4">
        <v>40</v>
      </c>
      <c r="AJ4">
        <v>53.18</v>
      </c>
      <c r="AK4" s="314">
        <v>2127.35</v>
      </c>
      <c r="AN4" s="314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30762.000000000004</v>
      </c>
      <c r="U5" t="s">
        <v>147</v>
      </c>
      <c r="W5" s="132">
        <v>42355</v>
      </c>
      <c r="X5" s="54">
        <v>51.04</v>
      </c>
      <c r="Y5" s="54">
        <v>51.18</v>
      </c>
      <c r="Z5" s="54">
        <v>48.47</v>
      </c>
      <c r="AA5" s="54">
        <v>49.2</v>
      </c>
      <c r="AB5" s="126">
        <v>4490000</v>
      </c>
      <c r="AC5" s="54">
        <v>49.2</v>
      </c>
      <c r="AD5" s="2">
        <f t="shared" si="2"/>
        <v>2.7100000000000009</v>
      </c>
      <c r="AE5" s="167">
        <f t="shared" si="3"/>
        <v>-3.3778476040848382E-2</v>
      </c>
      <c r="AK5" s="314"/>
      <c r="AN5" s="314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28274.839999999997</v>
      </c>
      <c r="W6" s="132">
        <v>42354</v>
      </c>
      <c r="X6" s="54">
        <v>51.37</v>
      </c>
      <c r="Y6" s="54">
        <v>52.52</v>
      </c>
      <c r="Z6" s="54">
        <v>50.4</v>
      </c>
      <c r="AA6" s="54">
        <v>50.92</v>
      </c>
      <c r="AB6" s="126">
        <v>4409000</v>
      </c>
      <c r="AC6" s="54">
        <v>50.92</v>
      </c>
      <c r="AD6" s="2">
        <f t="shared" si="2"/>
        <v>2.1200000000000045</v>
      </c>
      <c r="AE6" s="167">
        <f t="shared" si="3"/>
        <v>-1.5658225401121162E-2</v>
      </c>
      <c r="AK6" s="314"/>
      <c r="AN6" s="314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2487.1600000000071</v>
      </c>
      <c r="R7" s="248"/>
      <c r="W7" s="132">
        <v>42353</v>
      </c>
      <c r="X7" s="54">
        <v>51.12</v>
      </c>
      <c r="Y7" s="54">
        <v>51.94</v>
      </c>
      <c r="Z7" s="54">
        <v>50.79</v>
      </c>
      <c r="AA7" s="54">
        <v>51.73</v>
      </c>
      <c r="AB7" s="126">
        <v>4095000</v>
      </c>
      <c r="AC7" s="54">
        <v>51.73</v>
      </c>
      <c r="AD7" s="2">
        <f t="shared" si="2"/>
        <v>1.1499999999999986</v>
      </c>
      <c r="AE7" s="167" t="e">
        <f t="shared" si="3"/>
        <v>#DIV/0!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7">
        <f>(Q4-Q3)/Q3</f>
        <v>8.7963716151886542E-2</v>
      </c>
      <c r="W8" s="132">
        <v>42353</v>
      </c>
      <c r="X8" s="54" t="s">
        <v>148</v>
      </c>
      <c r="Y8" s="54"/>
      <c r="Z8" s="54"/>
      <c r="AA8" s="54"/>
      <c r="AB8" s="126"/>
      <c r="AC8" s="54"/>
      <c r="AD8" s="2">
        <f t="shared" si="2"/>
        <v>0</v>
      </c>
      <c r="AE8" s="167">
        <f t="shared" si="3"/>
        <v>-1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42352</v>
      </c>
      <c r="X9" s="54">
        <v>49.85</v>
      </c>
      <c r="Y9" s="54">
        <v>50.72</v>
      </c>
      <c r="Z9" s="54">
        <v>48.89</v>
      </c>
      <c r="AA9" s="54">
        <v>50.12</v>
      </c>
      <c r="AB9" s="126">
        <v>4079200</v>
      </c>
      <c r="AC9" s="54">
        <v>49.87</v>
      </c>
      <c r="AD9" s="2">
        <f t="shared" si="2"/>
        <v>1.8299999999999983</v>
      </c>
      <c r="AE9" s="167">
        <f t="shared" si="3"/>
        <v>-6.1777600637704655E-3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42349</v>
      </c>
      <c r="X10" s="54">
        <v>51.73</v>
      </c>
      <c r="Y10" s="54">
        <v>51.75</v>
      </c>
      <c r="Z10" s="54">
        <v>49.5</v>
      </c>
      <c r="AA10" s="54">
        <v>50.43</v>
      </c>
      <c r="AB10" s="126">
        <v>4142200</v>
      </c>
      <c r="AC10" s="54">
        <v>50.18</v>
      </c>
      <c r="AD10" s="2">
        <f t="shared" si="2"/>
        <v>2.25</v>
      </c>
      <c r="AE10" s="167">
        <f t="shared" si="3"/>
        <v>-3.9065492148601999E-2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195</v>
      </c>
      <c r="W11" s="132">
        <v>42348</v>
      </c>
      <c r="X11" s="54">
        <v>51.62</v>
      </c>
      <c r="Y11" s="54">
        <v>53.11</v>
      </c>
      <c r="Z11" s="54">
        <v>51.1</v>
      </c>
      <c r="AA11" s="54">
        <v>52.48</v>
      </c>
      <c r="AB11" s="126">
        <v>3718700</v>
      </c>
      <c r="AC11" s="54">
        <v>52.22</v>
      </c>
      <c r="AD11" s="2">
        <f t="shared" si="2"/>
        <v>2.009999999999998</v>
      </c>
      <c r="AE11" s="167">
        <f t="shared" si="3"/>
        <v>9.8626958035195056E-3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307</v>
      </c>
      <c r="W12" s="132">
        <v>42347</v>
      </c>
      <c r="X12" s="54">
        <v>52.4</v>
      </c>
      <c r="Y12" s="54">
        <v>54.12</v>
      </c>
      <c r="Z12" s="54">
        <v>51.43</v>
      </c>
      <c r="AA12" s="54">
        <v>51.97</v>
      </c>
      <c r="AB12" s="126">
        <v>3336000</v>
      </c>
      <c r="AC12" s="54">
        <v>51.71</v>
      </c>
      <c r="AD12" s="2">
        <f t="shared" si="2"/>
        <v>2.6899999999999977</v>
      </c>
      <c r="AE12" s="167">
        <f t="shared" si="3"/>
        <v>3.8692203520995783E-4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42346</v>
      </c>
      <c r="X13" s="54">
        <v>51.43</v>
      </c>
      <c r="Y13" s="54">
        <v>53.08</v>
      </c>
      <c r="Z13" s="54">
        <v>50.62</v>
      </c>
      <c r="AA13" s="54">
        <v>51.95</v>
      </c>
      <c r="AB13" s="126">
        <v>3666000</v>
      </c>
      <c r="AC13" s="54">
        <v>51.69</v>
      </c>
      <c r="AD13" s="2">
        <f t="shared" si="2"/>
        <v>2.4600000000000009</v>
      </c>
      <c r="AE13" s="167">
        <f t="shared" si="3"/>
        <v>-1.9908987485779406E-2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G14" s="1">
        <v>42354</v>
      </c>
      <c r="H14" s="104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2">
        <v>42345</v>
      </c>
      <c r="X14" s="54">
        <v>53.01</v>
      </c>
      <c r="Y14" s="54">
        <v>53.47</v>
      </c>
      <c r="Z14" s="54">
        <v>51.83</v>
      </c>
      <c r="AA14" s="54">
        <v>53</v>
      </c>
      <c r="AB14" s="126">
        <v>4956800</v>
      </c>
      <c r="AC14" s="54">
        <v>52.74</v>
      </c>
      <c r="AD14" s="2">
        <f t="shared" si="2"/>
        <v>1.6400000000000006</v>
      </c>
      <c r="AE14" s="167">
        <f t="shared" si="3"/>
        <v>-3.4596375617792385E-2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G15" s="1">
        <v>42354</v>
      </c>
      <c r="H15" s="104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2">
        <v>42342</v>
      </c>
      <c r="X15" s="54">
        <v>54.36</v>
      </c>
      <c r="Y15" s="54">
        <v>55.23</v>
      </c>
      <c r="Z15" s="54">
        <v>53.15</v>
      </c>
      <c r="AA15" s="54">
        <v>54.9</v>
      </c>
      <c r="AB15" s="126">
        <v>4964600</v>
      </c>
      <c r="AC15" s="54">
        <v>54.63</v>
      </c>
      <c r="AD15" s="2">
        <f t="shared" si="2"/>
        <v>2.0799999999999983</v>
      </c>
      <c r="AE15" s="167">
        <f t="shared" si="3"/>
        <v>-1.1758321273516614E-2</v>
      </c>
    </row>
    <row r="16" spans="1:42" x14ac:dyDescent="0.25">
      <c r="B16" s="347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G16" s="1">
        <v>42354</v>
      </c>
      <c r="H16" s="104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2">
        <v>42341</v>
      </c>
      <c r="X16" s="54">
        <v>57.15</v>
      </c>
      <c r="Y16" s="54">
        <v>57.99</v>
      </c>
      <c r="Z16" s="54">
        <v>55.36</v>
      </c>
      <c r="AA16" s="54">
        <v>55.56</v>
      </c>
      <c r="AB16" s="126">
        <v>5252200</v>
      </c>
      <c r="AC16" s="54">
        <v>55.28</v>
      </c>
      <c r="AD16" s="2">
        <f t="shared" si="2"/>
        <v>2.6300000000000026</v>
      </c>
      <c r="AE16" s="167">
        <f t="shared" si="3"/>
        <v>-2.0899752036840247E-2</v>
      </c>
    </row>
    <row r="17" spans="2:31" x14ac:dyDescent="0.25">
      <c r="B17" s="347"/>
      <c r="C17" s="7">
        <v>20</v>
      </c>
      <c r="D17" s="101">
        <v>55.45</v>
      </c>
      <c r="E17" s="57">
        <v>0</v>
      </c>
      <c r="F17" s="57">
        <f t="shared" si="0"/>
        <v>1109</v>
      </c>
      <c r="G17" s="1">
        <v>42367</v>
      </c>
      <c r="H17" s="104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2">
        <v>42340</v>
      </c>
      <c r="X17" s="54">
        <v>58.89</v>
      </c>
      <c r="Y17" s="54">
        <v>59.06</v>
      </c>
      <c r="Z17" s="54">
        <v>56.29</v>
      </c>
      <c r="AA17" s="54">
        <v>56.74</v>
      </c>
      <c r="AB17" s="126">
        <v>3292700</v>
      </c>
      <c r="AC17" s="54">
        <v>56.46</v>
      </c>
      <c r="AD17" s="2">
        <f t="shared" si="2"/>
        <v>2.7700000000000031</v>
      </c>
      <c r="AE17" s="167">
        <f t="shared" si="3"/>
        <v>-4.7088607594936716E-2</v>
      </c>
    </row>
    <row r="18" spans="2:31" x14ac:dyDescent="0.25">
      <c r="B18" s="344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42339</v>
      </c>
      <c r="X18" s="54">
        <v>59.32</v>
      </c>
      <c r="Y18" s="54">
        <v>59.64</v>
      </c>
      <c r="Z18" s="54">
        <v>58.44</v>
      </c>
      <c r="AA18" s="54">
        <v>59.55</v>
      </c>
      <c r="AB18" s="126">
        <v>2215700</v>
      </c>
      <c r="AC18" s="54">
        <v>59.25</v>
      </c>
      <c r="AD18" s="2">
        <f t="shared" si="2"/>
        <v>1.2000000000000028</v>
      </c>
      <c r="AE18" s="167">
        <f t="shared" si="3"/>
        <v>9.1977516607051335E-3</v>
      </c>
    </row>
    <row r="19" spans="2:31" x14ac:dyDescent="0.25">
      <c r="B19" s="344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42338</v>
      </c>
      <c r="X19" s="54">
        <v>59.32</v>
      </c>
      <c r="Y19" s="54">
        <v>59.95</v>
      </c>
      <c r="Z19" s="54">
        <v>58.65</v>
      </c>
      <c r="AA19" s="54">
        <v>59</v>
      </c>
      <c r="AB19" s="126">
        <v>2273300</v>
      </c>
      <c r="AC19" s="54">
        <v>58.71</v>
      </c>
      <c r="AD19" s="2">
        <f t="shared" si="2"/>
        <v>1.3000000000000043</v>
      </c>
      <c r="AE19" s="167">
        <f t="shared" si="3"/>
        <v>-1.530612244897922E-3</v>
      </c>
    </row>
    <row r="20" spans="2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42335</v>
      </c>
      <c r="X20" s="54">
        <v>60.14</v>
      </c>
      <c r="Y20" s="54">
        <v>60.51</v>
      </c>
      <c r="Z20" s="54">
        <v>58.47</v>
      </c>
      <c r="AA20" s="54">
        <v>59.09</v>
      </c>
      <c r="AB20" s="126">
        <v>995600</v>
      </c>
      <c r="AC20" s="54">
        <v>58.8</v>
      </c>
      <c r="AD20" s="2">
        <f t="shared" si="2"/>
        <v>2.0399999999999991</v>
      </c>
      <c r="AE20" s="167">
        <f t="shared" si="3"/>
        <v>-2.9382634532849172E-2</v>
      </c>
    </row>
    <row r="21" spans="2:31" x14ac:dyDescent="0.25">
      <c r="B21" s="344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42333</v>
      </c>
      <c r="X21" s="54">
        <v>60.67</v>
      </c>
      <c r="Y21" s="54">
        <v>61.53</v>
      </c>
      <c r="Z21" s="54">
        <v>59.94</v>
      </c>
      <c r="AA21" s="54">
        <v>60.88</v>
      </c>
      <c r="AB21" s="126">
        <v>2001500</v>
      </c>
      <c r="AC21" s="54">
        <v>60.58</v>
      </c>
      <c r="AD21" s="2">
        <f t="shared" si="2"/>
        <v>1.5900000000000034</v>
      </c>
      <c r="AE21" s="167">
        <f t="shared" si="3"/>
        <v>-7.6986076986076402E-3</v>
      </c>
    </row>
    <row r="22" spans="2:31" x14ac:dyDescent="0.25">
      <c r="B22" s="344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42332</v>
      </c>
      <c r="X22" s="54">
        <v>59.23</v>
      </c>
      <c r="Y22" s="54">
        <v>61.68</v>
      </c>
      <c r="Z22" s="54">
        <v>59.15</v>
      </c>
      <c r="AA22" s="54">
        <v>61.36</v>
      </c>
      <c r="AB22" s="126">
        <v>2771500</v>
      </c>
      <c r="AC22" s="54">
        <v>61.05</v>
      </c>
      <c r="AD22" s="2">
        <f t="shared" si="2"/>
        <v>2.5300000000000011</v>
      </c>
      <c r="AE22" s="167">
        <f t="shared" si="3"/>
        <v>4.4303797468354444E-2</v>
      </c>
    </row>
    <row r="23" spans="2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42331</v>
      </c>
      <c r="X23" s="54">
        <v>58.94</v>
      </c>
      <c r="Y23" s="54">
        <v>59.55</v>
      </c>
      <c r="Z23" s="54">
        <v>58.35</v>
      </c>
      <c r="AA23" s="54">
        <v>58.75</v>
      </c>
      <c r="AB23" s="126">
        <v>2097100</v>
      </c>
      <c r="AC23" s="54">
        <v>58.46</v>
      </c>
      <c r="AD23" s="2">
        <f t="shared" si="2"/>
        <v>1.1999999999999957</v>
      </c>
      <c r="AE23" s="167">
        <f t="shared" si="3"/>
        <v>-3.2395566922420738E-3</v>
      </c>
    </row>
    <row r="24" spans="2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42328</v>
      </c>
      <c r="X24" s="54">
        <v>60.04</v>
      </c>
      <c r="Y24" s="54">
        <v>60.69</v>
      </c>
      <c r="Z24" s="54">
        <v>58.74</v>
      </c>
      <c r="AA24" s="54">
        <v>58.94</v>
      </c>
      <c r="AB24" s="126">
        <v>3401500</v>
      </c>
      <c r="AC24" s="54">
        <v>58.65</v>
      </c>
      <c r="AD24" s="2">
        <f t="shared" si="2"/>
        <v>1.9499999999999957</v>
      </c>
      <c r="AE24" s="167">
        <f t="shared" si="3"/>
        <v>-1.9230769230769162E-2</v>
      </c>
    </row>
    <row r="25" spans="2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42327</v>
      </c>
      <c r="X25" s="54">
        <v>60.78</v>
      </c>
      <c r="Y25" s="54">
        <v>61.17</v>
      </c>
      <c r="Z25" s="54">
        <v>59.32</v>
      </c>
      <c r="AA25" s="54">
        <v>60.1</v>
      </c>
      <c r="AB25" s="126">
        <v>2059200</v>
      </c>
      <c r="AC25" s="54">
        <v>59.8</v>
      </c>
      <c r="AD25" s="2">
        <f t="shared" si="2"/>
        <v>1.8500000000000014</v>
      </c>
      <c r="AE25" s="167">
        <f t="shared" si="3"/>
        <v>-1.7417022674991789E-2</v>
      </c>
    </row>
    <row r="26" spans="2:31" x14ac:dyDescent="0.25">
      <c r="B26" s="22">
        <v>42310</v>
      </c>
      <c r="C26" s="7">
        <v>40</v>
      </c>
      <c r="D26" s="101">
        <v>53.01</v>
      </c>
      <c r="E26" s="57">
        <v>6.95</v>
      </c>
      <c r="F26" s="57">
        <f t="shared" si="0"/>
        <v>2127.35</v>
      </c>
      <c r="W26" s="132">
        <v>42326</v>
      </c>
      <c r="X26" s="54">
        <v>60.52</v>
      </c>
      <c r="Y26" s="54">
        <v>61.71</v>
      </c>
      <c r="Z26" s="54">
        <v>59.57</v>
      </c>
      <c r="AA26" s="54">
        <v>61.17</v>
      </c>
      <c r="AB26" s="126">
        <v>2329100</v>
      </c>
      <c r="AC26" s="54">
        <v>60.86</v>
      </c>
      <c r="AD26" s="2">
        <f t="shared" si="2"/>
        <v>2.1400000000000006</v>
      </c>
      <c r="AE26" s="167">
        <f t="shared" si="3"/>
        <v>1.7895969225623087E-2</v>
      </c>
    </row>
    <row r="27" spans="2:31" x14ac:dyDescent="0.25">
      <c r="B27" s="22">
        <v>42340</v>
      </c>
      <c r="C27" s="7">
        <v>40</v>
      </c>
      <c r="D27" s="101">
        <v>58.6</v>
      </c>
      <c r="E27" s="57">
        <v>0</v>
      </c>
      <c r="F27" s="57">
        <f t="shared" si="0"/>
        <v>2344</v>
      </c>
      <c r="W27" s="132">
        <v>42325</v>
      </c>
      <c r="X27" s="54">
        <v>60.76</v>
      </c>
      <c r="Y27" s="54">
        <v>61.13</v>
      </c>
      <c r="Z27" s="54">
        <v>59.21</v>
      </c>
      <c r="AA27" s="54">
        <v>60.09</v>
      </c>
      <c r="AB27" s="126">
        <v>2501100</v>
      </c>
      <c r="AC27" s="54">
        <v>59.79</v>
      </c>
      <c r="AD27" s="2">
        <f t="shared" si="2"/>
        <v>1.9200000000000017</v>
      </c>
      <c r="AE27" s="167">
        <f t="shared" si="3"/>
        <v>-2.8278888347147757E-2</v>
      </c>
    </row>
    <row r="28" spans="2:31" x14ac:dyDescent="0.25">
      <c r="B28" s="348" t="s">
        <v>311</v>
      </c>
      <c r="C28" s="7">
        <v>45</v>
      </c>
      <c r="D28" s="101">
        <v>50.45</v>
      </c>
      <c r="E28" s="57">
        <v>0</v>
      </c>
      <c r="F28" s="57">
        <f t="shared" si="0"/>
        <v>2270.25</v>
      </c>
      <c r="W28" s="132">
        <v>42324</v>
      </c>
      <c r="X28" s="54">
        <v>60</v>
      </c>
      <c r="Y28" s="54">
        <v>61.85</v>
      </c>
      <c r="Z28" s="54">
        <v>59.47</v>
      </c>
      <c r="AA28" s="54">
        <v>61.84</v>
      </c>
      <c r="AB28" s="126">
        <v>2414600</v>
      </c>
      <c r="AC28" s="54">
        <v>61.53</v>
      </c>
      <c r="AD28" s="2">
        <f t="shared" si="2"/>
        <v>2.3800000000000026</v>
      </c>
      <c r="AE28" s="167">
        <f t="shared" si="3"/>
        <v>3.4813319878910232E-2</v>
      </c>
    </row>
    <row r="29" spans="2:31" x14ac:dyDescent="0.25">
      <c r="B29" s="348"/>
      <c r="C29" s="7">
        <v>75</v>
      </c>
      <c r="D29" s="101">
        <v>50.42</v>
      </c>
      <c r="E29" s="57">
        <v>0</v>
      </c>
      <c r="F29" s="57">
        <f t="shared" ref="F29:F36" si="4">D29*C29+E29</f>
        <v>3781.5</v>
      </c>
      <c r="W29" s="132">
        <v>42321</v>
      </c>
      <c r="X29" s="54">
        <v>59.44</v>
      </c>
      <c r="Y29" s="54">
        <v>60.56</v>
      </c>
      <c r="Z29" s="54">
        <v>58.53</v>
      </c>
      <c r="AA29" s="54">
        <v>59.76</v>
      </c>
      <c r="AB29" s="126">
        <v>2179400</v>
      </c>
      <c r="AC29" s="54">
        <v>59.46</v>
      </c>
      <c r="AD29" s="2">
        <f t="shared" si="2"/>
        <v>2.0300000000000011</v>
      </c>
      <c r="AE29" s="167">
        <f t="shared" si="3"/>
        <v>6.7317401548305789E-4</v>
      </c>
    </row>
    <row r="30" spans="2:31" x14ac:dyDescent="0.25">
      <c r="B30" s="348"/>
      <c r="C30" s="7">
        <v>100</v>
      </c>
      <c r="D30" s="101">
        <v>50.33</v>
      </c>
      <c r="E30" s="57">
        <v>0</v>
      </c>
      <c r="F30" s="57">
        <f t="shared" si="4"/>
        <v>5033</v>
      </c>
      <c r="W30" s="132">
        <v>42320</v>
      </c>
      <c r="X30" s="54">
        <v>60.01</v>
      </c>
      <c r="Y30" s="54">
        <v>60.96</v>
      </c>
      <c r="Z30" s="54">
        <v>59.45</v>
      </c>
      <c r="AA30" s="54">
        <v>59.72</v>
      </c>
      <c r="AB30" s="126">
        <v>2747300</v>
      </c>
      <c r="AC30" s="54">
        <v>59.42</v>
      </c>
      <c r="AD30" s="2">
        <f t="shared" si="2"/>
        <v>1.509999999999998</v>
      </c>
      <c r="AE30" s="167">
        <f t="shared" si="3"/>
        <v>-2.3500410846343467E-2</v>
      </c>
    </row>
    <row r="31" spans="2:31" x14ac:dyDescent="0.25">
      <c r="B31" s="348"/>
      <c r="C31" s="7">
        <v>100</v>
      </c>
      <c r="D31" s="101">
        <v>50.25</v>
      </c>
      <c r="E31" s="57">
        <v>0</v>
      </c>
      <c r="F31" s="57">
        <f t="shared" si="4"/>
        <v>5025</v>
      </c>
      <c r="W31" s="132">
        <v>42319</v>
      </c>
      <c r="X31" s="258">
        <v>62.75</v>
      </c>
      <c r="Y31" s="54">
        <v>63.21</v>
      </c>
      <c r="Z31" s="54">
        <v>60.95</v>
      </c>
      <c r="AA31" s="54">
        <v>61.16</v>
      </c>
      <c r="AB31" s="126">
        <v>3459900</v>
      </c>
      <c r="AC31" s="54">
        <v>60.85</v>
      </c>
      <c r="AD31" s="2">
        <f t="shared" si="2"/>
        <v>2.259999999999998</v>
      </c>
      <c r="AE31" s="167">
        <f t="shared" si="3"/>
        <v>-2.6088348271446793E-2</v>
      </c>
    </row>
    <row r="32" spans="2:31" x14ac:dyDescent="0.25">
      <c r="B32" s="348"/>
      <c r="C32" s="7">
        <v>100</v>
      </c>
      <c r="D32" s="101">
        <v>50.05</v>
      </c>
      <c r="E32" s="57">
        <v>0</v>
      </c>
      <c r="F32" s="57">
        <f t="shared" si="4"/>
        <v>5005</v>
      </c>
      <c r="W32" s="132">
        <v>42318</v>
      </c>
      <c r="X32" s="54">
        <v>61.6</v>
      </c>
      <c r="Y32" s="54">
        <v>62.91</v>
      </c>
      <c r="Z32" s="54">
        <v>61.3</v>
      </c>
      <c r="AA32" s="54">
        <v>62.79</v>
      </c>
      <c r="AB32" s="126">
        <v>2415400</v>
      </c>
      <c r="AC32" s="54">
        <v>62.48</v>
      </c>
      <c r="AD32" s="2">
        <f t="shared" si="2"/>
        <v>1.6099999999999994</v>
      </c>
      <c r="AE32" s="167">
        <f t="shared" si="3"/>
        <v>1.3134425166207109E-2</v>
      </c>
    </row>
    <row r="33" spans="1:31" x14ac:dyDescent="0.25">
      <c r="B33" s="348"/>
      <c r="C33" s="7">
        <v>100</v>
      </c>
      <c r="D33" s="101">
        <v>49.99</v>
      </c>
      <c r="E33" s="57">
        <v>0</v>
      </c>
      <c r="F33" s="57">
        <f t="shared" si="4"/>
        <v>4999</v>
      </c>
      <c r="W33" s="132">
        <v>42317</v>
      </c>
      <c r="X33" s="54">
        <v>62.65</v>
      </c>
      <c r="Y33" s="54">
        <v>64</v>
      </c>
      <c r="Z33" s="54">
        <v>61.57</v>
      </c>
      <c r="AA33" s="54">
        <v>61.98</v>
      </c>
      <c r="AB33" s="126">
        <v>3114100</v>
      </c>
      <c r="AC33" s="54">
        <v>61.67</v>
      </c>
      <c r="AD33" s="2">
        <f t="shared" si="2"/>
        <v>2.4299999999999997</v>
      </c>
      <c r="AE33" s="167">
        <f t="shared" si="3"/>
        <v>-1.2489991993594907E-2</v>
      </c>
    </row>
    <row r="34" spans="1:31" x14ac:dyDescent="0.25">
      <c r="B34" s="348"/>
      <c r="C34" s="7">
        <v>200</v>
      </c>
      <c r="D34" s="101">
        <v>49.69</v>
      </c>
      <c r="E34" s="57">
        <v>0</v>
      </c>
      <c r="F34" s="57">
        <f t="shared" si="4"/>
        <v>9938</v>
      </c>
      <c r="W34" s="132">
        <v>42314</v>
      </c>
      <c r="X34" s="54">
        <v>61.68</v>
      </c>
      <c r="Y34" s="54">
        <v>62.86</v>
      </c>
      <c r="Z34" s="54">
        <v>61.37</v>
      </c>
      <c r="AA34" s="54">
        <v>62.76</v>
      </c>
      <c r="AB34" s="126">
        <v>3044000</v>
      </c>
      <c r="AC34" s="54">
        <v>62.45</v>
      </c>
      <c r="AD34" s="2">
        <f t="shared" si="2"/>
        <v>1.490000000000002</v>
      </c>
      <c r="AE34" s="167">
        <f t="shared" si="3"/>
        <v>9.2113768584356492E-3</v>
      </c>
    </row>
    <row r="35" spans="1:31" x14ac:dyDescent="0.25">
      <c r="B35" s="22">
        <v>42362</v>
      </c>
      <c r="C35" s="4">
        <v>300</v>
      </c>
      <c r="D35" s="102">
        <v>48.18</v>
      </c>
      <c r="E35" s="2">
        <v>0</v>
      </c>
      <c r="F35" s="2">
        <f t="shared" si="4"/>
        <v>14454</v>
      </c>
      <c r="W35" s="132">
        <v>42313</v>
      </c>
      <c r="X35" s="54">
        <v>60.53</v>
      </c>
      <c r="Y35" s="54">
        <v>64.08</v>
      </c>
      <c r="Z35" s="54">
        <v>60.21</v>
      </c>
      <c r="AA35" s="54">
        <v>62.19</v>
      </c>
      <c r="AB35" s="126">
        <v>7542400</v>
      </c>
      <c r="AC35" s="54">
        <v>61.88</v>
      </c>
      <c r="AD35" s="2">
        <f t="shared" si="2"/>
        <v>3.8699999999999974</v>
      </c>
      <c r="AE35" s="167">
        <f t="shared" si="3"/>
        <v>2.9274783765801837E-2</v>
      </c>
    </row>
    <row r="36" spans="1:31" x14ac:dyDescent="0.25">
      <c r="B36" s="22">
        <v>42362</v>
      </c>
      <c r="C36" s="4">
        <v>300</v>
      </c>
      <c r="D36" s="102">
        <v>47.73</v>
      </c>
      <c r="E36" s="2">
        <v>-0.03</v>
      </c>
      <c r="F36" s="2">
        <f t="shared" si="4"/>
        <v>14318.969999999998</v>
      </c>
      <c r="W36" s="132">
        <v>42312</v>
      </c>
      <c r="X36" s="54">
        <v>60.15</v>
      </c>
      <c r="Y36" s="54">
        <v>61.55</v>
      </c>
      <c r="Z36" s="54">
        <v>58.94</v>
      </c>
      <c r="AA36" s="54">
        <v>60.42</v>
      </c>
      <c r="AB36" s="126">
        <v>3905900</v>
      </c>
      <c r="AC36" s="54">
        <v>60.12</v>
      </c>
      <c r="AD36" s="2">
        <f t="shared" si="2"/>
        <v>2.6099999999999994</v>
      </c>
      <c r="AE36" s="167">
        <f t="shared" si="3"/>
        <v>4.5112781954885772E-3</v>
      </c>
    </row>
    <row r="37" spans="1:31" x14ac:dyDescent="0.25">
      <c r="W37" s="132">
        <v>42311</v>
      </c>
      <c r="X37" s="54">
        <v>58.3</v>
      </c>
      <c r="Y37" s="54">
        <v>60.71</v>
      </c>
      <c r="Z37" s="54">
        <v>58.1</v>
      </c>
      <c r="AA37" s="54">
        <v>60.15</v>
      </c>
      <c r="AB37" s="126">
        <v>2945500</v>
      </c>
      <c r="AC37" s="54">
        <v>59.85</v>
      </c>
      <c r="AD37" s="2">
        <f t="shared" si="2"/>
        <v>2.6099999999999994</v>
      </c>
      <c r="AE37" s="167">
        <f t="shared" si="3"/>
        <v>4.3956043956044022E-2</v>
      </c>
    </row>
    <row r="38" spans="1:31" x14ac:dyDescent="0.25">
      <c r="W38" s="132">
        <v>42310</v>
      </c>
      <c r="X38" s="54">
        <v>55.74</v>
      </c>
      <c r="Y38" s="54">
        <v>57.85</v>
      </c>
      <c r="Z38" s="54">
        <v>55.69</v>
      </c>
      <c r="AA38" s="54">
        <v>57.62</v>
      </c>
      <c r="AB38" s="126">
        <v>2984000</v>
      </c>
      <c r="AC38" s="54">
        <v>57.33</v>
      </c>
      <c r="AD38" s="2">
        <f t="shared" si="2"/>
        <v>2.1600000000000037</v>
      </c>
      <c r="AE38" s="167">
        <f t="shared" si="3"/>
        <v>2.5031289111389299E-2</v>
      </c>
    </row>
    <row r="39" spans="1:31" x14ac:dyDescent="0.25">
      <c r="W39" s="132">
        <v>42307</v>
      </c>
      <c r="X39" s="54">
        <v>56.52</v>
      </c>
      <c r="Y39" s="54">
        <v>57</v>
      </c>
      <c r="Z39" s="54">
        <v>54.68</v>
      </c>
      <c r="AA39" s="54">
        <v>56.21</v>
      </c>
      <c r="AB39" s="126">
        <v>3721600</v>
      </c>
      <c r="AC39" s="54">
        <v>55.93</v>
      </c>
      <c r="AD39" s="2">
        <f t="shared" si="2"/>
        <v>2.3200000000000003</v>
      </c>
      <c r="AE39" s="167">
        <f t="shared" si="3"/>
        <v>1.2531328320801727E-3</v>
      </c>
    </row>
    <row r="40" spans="1:31" x14ac:dyDescent="0.25">
      <c r="W40" s="132">
        <v>42306</v>
      </c>
      <c r="X40" s="54">
        <v>57.05</v>
      </c>
      <c r="Y40" s="54">
        <v>58.61</v>
      </c>
      <c r="Z40" s="54">
        <v>56.07</v>
      </c>
      <c r="AA40" s="54">
        <v>56.14</v>
      </c>
      <c r="AB40" s="126">
        <v>4218700</v>
      </c>
      <c r="AC40" s="54">
        <v>55.86</v>
      </c>
      <c r="AD40" s="2">
        <f t="shared" si="2"/>
        <v>2.5399999999999991</v>
      </c>
      <c r="AE40" s="167">
        <f t="shared" si="3"/>
        <v>-1.6376122556788109E-2</v>
      </c>
    </row>
    <row r="41" spans="1:31" x14ac:dyDescent="0.25">
      <c r="W41" s="132">
        <v>42305</v>
      </c>
      <c r="X41" s="54">
        <v>53.3</v>
      </c>
      <c r="Y41" s="54">
        <v>57.54</v>
      </c>
      <c r="Z41" s="54">
        <v>53.05</v>
      </c>
      <c r="AA41" s="54">
        <v>57.07</v>
      </c>
      <c r="AB41" s="126">
        <v>7166700</v>
      </c>
      <c r="AC41" s="54">
        <v>56.79</v>
      </c>
      <c r="AD41" s="2">
        <f t="shared" si="2"/>
        <v>4.490000000000002</v>
      </c>
      <c r="AE41" s="167">
        <f t="shared" si="3"/>
        <v>2.4713150926742866E-3</v>
      </c>
    </row>
    <row r="42" spans="1:31" x14ac:dyDescent="0.25">
      <c r="A42" s="45" t="s">
        <v>81</v>
      </c>
      <c r="B42" s="140"/>
      <c r="C42" s="16">
        <f>SUM(C2:C41)</f>
        <v>2180</v>
      </c>
      <c r="D42" s="103"/>
      <c r="E42" s="16"/>
      <c r="F42" s="21">
        <f>SUM(F2:F41)</f>
        <v>113956.37</v>
      </c>
      <c r="G42" s="16"/>
      <c r="H42" s="94">
        <f>SUM(H2:H25)</f>
        <v>1580</v>
      </c>
      <c r="I42" s="16"/>
      <c r="J42" s="16"/>
      <c r="K42" s="21">
        <f>SUM(K2:K25)</f>
        <v>85639.03</v>
      </c>
      <c r="L42" s="16"/>
      <c r="M42" s="21">
        <f>SUM(M2:M25)</f>
        <v>42.5</v>
      </c>
      <c r="W42" s="132">
        <v>42304</v>
      </c>
      <c r="X42" s="54">
        <v>57.78</v>
      </c>
      <c r="Y42" s="54">
        <v>57.87</v>
      </c>
      <c r="Z42" s="54">
        <v>55.74</v>
      </c>
      <c r="AA42" s="54">
        <v>56.93</v>
      </c>
      <c r="AB42" s="126">
        <v>4287200</v>
      </c>
      <c r="AC42" s="54">
        <v>56.65</v>
      </c>
      <c r="AD42" s="2">
        <f t="shared" si="2"/>
        <v>2.1299999999999955</v>
      </c>
      <c r="AE42" s="167">
        <f t="shared" si="3"/>
        <v>-3.0297843204382113E-2</v>
      </c>
    </row>
    <row r="43" spans="1:31" x14ac:dyDescent="0.25">
      <c r="W43" s="132">
        <v>42303</v>
      </c>
      <c r="X43" s="54">
        <v>60.58</v>
      </c>
      <c r="Y43" s="54">
        <v>60.64</v>
      </c>
      <c r="Z43" s="54">
        <v>58.6</v>
      </c>
      <c r="AA43" s="54">
        <v>58.71</v>
      </c>
      <c r="AB43" s="126">
        <v>2256600</v>
      </c>
      <c r="AC43" s="54">
        <v>58.42</v>
      </c>
      <c r="AD43" s="2">
        <f t="shared" si="2"/>
        <v>2.0399999999999991</v>
      </c>
      <c r="AE43" s="167">
        <f t="shared" si="3"/>
        <v>-3.5496120191513936E-2</v>
      </c>
    </row>
    <row r="44" spans="1:31" ht="20.25" thickBot="1" x14ac:dyDescent="0.35">
      <c r="B44" s="250" t="s">
        <v>127</v>
      </c>
      <c r="C44" s="250" t="s">
        <v>211</v>
      </c>
      <c r="D44" s="260" t="s">
        <v>210</v>
      </c>
      <c r="E44" s="253" t="s">
        <v>212</v>
      </c>
      <c r="F44" s="254" t="s">
        <v>65</v>
      </c>
      <c r="G44" s="299" t="s">
        <v>218</v>
      </c>
      <c r="H44" s="254" t="s">
        <v>96</v>
      </c>
      <c r="J44" s="2" t="s">
        <v>143</v>
      </c>
      <c r="O44" s="343" t="s">
        <v>78</v>
      </c>
      <c r="P44" s="343"/>
      <c r="T44" s="127" t="s">
        <v>100</v>
      </c>
      <c r="U44" s="47"/>
      <c r="W44" s="132">
        <v>42300</v>
      </c>
      <c r="X44" s="54">
        <v>60.71</v>
      </c>
      <c r="Y44" s="54">
        <v>61.8</v>
      </c>
      <c r="Z44" s="54">
        <v>60.01</v>
      </c>
      <c r="AA44" s="54">
        <v>60.87</v>
      </c>
      <c r="AB44" s="126">
        <v>2159900</v>
      </c>
      <c r="AC44" s="54">
        <v>60.57</v>
      </c>
      <c r="AD44" s="2">
        <f t="shared" si="2"/>
        <v>1.7899999999999991</v>
      </c>
      <c r="AE44" s="167">
        <f t="shared" si="3"/>
        <v>-4.2742068058523319E-3</v>
      </c>
    </row>
    <row r="45" spans="1:31" ht="15.75" thickTop="1" x14ac:dyDescent="0.25">
      <c r="B45" s="252">
        <v>42304</v>
      </c>
      <c r="C45" s="12">
        <v>5</v>
      </c>
      <c r="D45" s="261">
        <v>-47.95</v>
      </c>
      <c r="E45" s="53">
        <v>56.93</v>
      </c>
      <c r="F45" s="53">
        <v>524.4</v>
      </c>
      <c r="G45" s="53">
        <f t="shared" ref="G45:G58" si="5">IF(C45=0, 0,D45*C45)</f>
        <v>-239.75</v>
      </c>
      <c r="H45" s="310">
        <f t="shared" ref="H45:H58" si="6">IF(C45=0, D45, (E45-D45)/D45)</f>
        <v>-2.187278415015641</v>
      </c>
      <c r="O45" s="105">
        <v>1.1000000000000001</v>
      </c>
      <c r="P45" s="105">
        <f>O45*$Q$4</f>
        <v>56.397000000000006</v>
      </c>
      <c r="R45" s="47"/>
      <c r="T45" s="130" t="s">
        <v>111</v>
      </c>
      <c r="U45" s="128">
        <v>47.44</v>
      </c>
      <c r="W45" s="132">
        <v>42299</v>
      </c>
      <c r="X45" s="54">
        <v>59.75</v>
      </c>
      <c r="Y45" s="54">
        <v>61.18</v>
      </c>
      <c r="Z45" s="54">
        <v>59.59</v>
      </c>
      <c r="AA45" s="54">
        <v>61.13</v>
      </c>
      <c r="AB45" s="126">
        <v>2721100</v>
      </c>
      <c r="AC45" s="54">
        <v>60.83</v>
      </c>
      <c r="AD45" s="2">
        <f t="shared" si="2"/>
        <v>1.5899999999999963</v>
      </c>
      <c r="AE45" s="167">
        <f t="shared" si="3"/>
        <v>3.4699778873958032E-2</v>
      </c>
    </row>
    <row r="46" spans="1:31" x14ac:dyDescent="0.25">
      <c r="B46" s="252">
        <v>42305</v>
      </c>
      <c r="C46" s="12">
        <v>125</v>
      </c>
      <c r="D46" s="261">
        <v>50.5</v>
      </c>
      <c r="E46" s="53">
        <v>57.07</v>
      </c>
      <c r="F46" s="53">
        <v>821.2</v>
      </c>
      <c r="G46" s="53">
        <f t="shared" si="5"/>
        <v>6312.5</v>
      </c>
      <c r="H46" s="310">
        <f t="shared" si="6"/>
        <v>0.1300990099009901</v>
      </c>
      <c r="O46" s="105">
        <v>1.0900000000000001</v>
      </c>
      <c r="P46" s="105">
        <f t="shared" ref="P46:P65" si="7">O46*$Q$4</f>
        <v>55.88430000000001</v>
      </c>
      <c r="Q46" s="2"/>
      <c r="R46" s="47"/>
      <c r="T46" s="130" t="s">
        <v>112</v>
      </c>
      <c r="U46" s="128">
        <v>47.72</v>
      </c>
      <c r="W46" s="132">
        <v>42298</v>
      </c>
      <c r="X46" s="54">
        <v>60.05</v>
      </c>
      <c r="Y46" s="54">
        <v>60.37</v>
      </c>
      <c r="Z46" s="54">
        <v>58.97</v>
      </c>
      <c r="AA46" s="54">
        <v>59.08</v>
      </c>
      <c r="AB46" s="126">
        <v>1738500</v>
      </c>
      <c r="AC46" s="54">
        <v>58.79</v>
      </c>
      <c r="AD46" s="2">
        <f t="shared" si="2"/>
        <v>1.3999999999999986</v>
      </c>
      <c r="AE46" s="167">
        <f t="shared" si="3"/>
        <v>-2.0982514571190602E-2</v>
      </c>
    </row>
    <row r="47" spans="1:31" x14ac:dyDescent="0.25">
      <c r="B47" s="252">
        <v>42311</v>
      </c>
      <c r="C47" s="12">
        <v>115</v>
      </c>
      <c r="D47" s="261">
        <v>49.704999999999998</v>
      </c>
      <c r="E47" s="53">
        <v>60.15</v>
      </c>
      <c r="F47" s="53">
        <v>1201.19</v>
      </c>
      <c r="G47" s="53">
        <f t="shared" si="5"/>
        <v>5716.0749999999998</v>
      </c>
      <c r="H47" s="310">
        <f t="shared" si="6"/>
        <v>0.21013982496730713</v>
      </c>
      <c r="O47" s="105">
        <v>1.08</v>
      </c>
      <c r="P47" s="105">
        <f t="shared" si="7"/>
        <v>55.371600000000008</v>
      </c>
      <c r="Q47" s="2"/>
      <c r="R47" s="47"/>
      <c r="T47" s="130" t="s">
        <v>113</v>
      </c>
      <c r="U47" s="128" t="s">
        <v>340</v>
      </c>
      <c r="W47" s="132">
        <v>42297</v>
      </c>
      <c r="X47" s="54">
        <v>59.36</v>
      </c>
      <c r="Y47" s="54">
        <v>60.64</v>
      </c>
      <c r="Z47" s="54">
        <v>59.13</v>
      </c>
      <c r="AA47" s="54">
        <v>60.35</v>
      </c>
      <c r="AB47" s="126">
        <v>3065200</v>
      </c>
      <c r="AC47" s="54">
        <v>60.05</v>
      </c>
      <c r="AD47" s="2">
        <f t="shared" si="2"/>
        <v>1.509999999999998</v>
      </c>
      <c r="AE47" s="167">
        <f t="shared" si="3"/>
        <v>8.9045698924730132E-3</v>
      </c>
    </row>
    <row r="48" spans="1:31" x14ac:dyDescent="0.25">
      <c r="B48" s="252">
        <v>42332</v>
      </c>
      <c r="C48" s="12">
        <v>40</v>
      </c>
      <c r="D48" s="261">
        <v>27.61</v>
      </c>
      <c r="E48" s="53">
        <v>61.36</v>
      </c>
      <c r="F48" s="53">
        <v>1350.0100000000007</v>
      </c>
      <c r="G48" s="53">
        <f t="shared" si="5"/>
        <v>1104.4000000000001</v>
      </c>
      <c r="H48" s="310">
        <f t="shared" si="6"/>
        <v>1.2223831944947483</v>
      </c>
      <c r="O48" s="105">
        <v>1.07</v>
      </c>
      <c r="P48" s="105">
        <f t="shared" si="7"/>
        <v>54.858900000000006</v>
      </c>
      <c r="Q48" s="2"/>
      <c r="R48" s="47"/>
      <c r="T48" s="130" t="s">
        <v>114</v>
      </c>
      <c r="U48" s="128" t="s">
        <v>341</v>
      </c>
      <c r="W48" s="132">
        <v>42296</v>
      </c>
      <c r="X48" s="54">
        <v>60.23</v>
      </c>
      <c r="Y48" s="54">
        <v>60.49</v>
      </c>
      <c r="Z48" s="54">
        <v>59.23</v>
      </c>
      <c r="AA48" s="54">
        <v>59.82</v>
      </c>
      <c r="AB48" s="126">
        <v>2408000</v>
      </c>
      <c r="AC48" s="54">
        <v>59.52</v>
      </c>
      <c r="AD48" s="2">
        <f t="shared" si="2"/>
        <v>1.2600000000000051</v>
      </c>
      <c r="AE48" s="167">
        <f t="shared" si="3"/>
        <v>-1.9924254898731952E-2</v>
      </c>
    </row>
    <row r="49" spans="2:31" x14ac:dyDescent="0.25">
      <c r="B49" s="252">
        <v>42335</v>
      </c>
      <c r="C49" s="12">
        <v>80</v>
      </c>
      <c r="D49" s="261">
        <v>43.104999999999997</v>
      </c>
      <c r="E49" s="53">
        <v>59.09</v>
      </c>
      <c r="F49" s="53">
        <v>1278.81</v>
      </c>
      <c r="G49" s="53">
        <f t="shared" si="5"/>
        <v>3448.3999999999996</v>
      </c>
      <c r="H49" s="310">
        <f t="shared" si="6"/>
        <v>0.37083864980860709</v>
      </c>
      <c r="O49" s="105">
        <v>1.06</v>
      </c>
      <c r="P49" s="105">
        <f t="shared" si="7"/>
        <v>54.346200000000003</v>
      </c>
      <c r="Q49" s="2"/>
      <c r="R49" s="47"/>
      <c r="T49" s="130" t="s">
        <v>115</v>
      </c>
      <c r="U49" s="128">
        <v>67.8</v>
      </c>
      <c r="W49" s="132">
        <v>42293</v>
      </c>
      <c r="X49" s="54">
        <v>61.74</v>
      </c>
      <c r="Y49" s="54">
        <v>62.32</v>
      </c>
      <c r="Z49" s="54">
        <v>60.21</v>
      </c>
      <c r="AA49" s="54">
        <v>61.03</v>
      </c>
      <c r="AB49" s="126">
        <v>2151900</v>
      </c>
      <c r="AC49" s="54">
        <v>60.73</v>
      </c>
      <c r="AD49" s="2">
        <f t="shared" si="2"/>
        <v>2.1099999999999994</v>
      </c>
      <c r="AE49" s="167">
        <f t="shared" si="3"/>
        <v>-6.2182948780887815E-3</v>
      </c>
    </row>
    <row r="50" spans="2:31" x14ac:dyDescent="0.25">
      <c r="B50" s="252">
        <v>42344</v>
      </c>
      <c r="C50" s="12">
        <v>80</v>
      </c>
      <c r="D50" s="261">
        <v>43.104999999999997</v>
      </c>
      <c r="E50" s="53">
        <v>54.9</v>
      </c>
      <c r="F50" s="53">
        <v>943.61</v>
      </c>
      <c r="G50" s="53">
        <f t="shared" si="5"/>
        <v>3448.3999999999996</v>
      </c>
      <c r="H50" s="310">
        <f t="shared" si="6"/>
        <v>0.27363414917062989</v>
      </c>
      <c r="O50" s="105">
        <v>1.05</v>
      </c>
      <c r="P50" s="105">
        <f t="shared" si="7"/>
        <v>53.833500000000008</v>
      </c>
      <c r="Q50" s="2"/>
      <c r="R50" s="47"/>
      <c r="T50" s="130" t="s">
        <v>116</v>
      </c>
      <c r="U50" s="128">
        <v>1.50241</v>
      </c>
      <c r="W50" s="132">
        <v>42292</v>
      </c>
      <c r="X50" s="54">
        <v>60.15</v>
      </c>
      <c r="Y50" s="54">
        <v>61.55</v>
      </c>
      <c r="Z50" s="54">
        <v>59.6</v>
      </c>
      <c r="AA50" s="54">
        <v>61.42</v>
      </c>
      <c r="AB50" s="126">
        <v>1665700</v>
      </c>
      <c r="AC50" s="54">
        <v>61.11</v>
      </c>
      <c r="AD50" s="2">
        <f t="shared" si="2"/>
        <v>1.9499999999999957</v>
      </c>
      <c r="AE50" s="167">
        <f t="shared" si="3"/>
        <v>2.0030045067601421E-2</v>
      </c>
    </row>
    <row r="51" spans="2:31" x14ac:dyDescent="0.25">
      <c r="B51" s="252">
        <v>42349</v>
      </c>
      <c r="C51" s="12">
        <v>125</v>
      </c>
      <c r="D51" s="261">
        <v>45.75</v>
      </c>
      <c r="E51" s="53">
        <v>50.43</v>
      </c>
      <c r="F51" s="53">
        <v>726</v>
      </c>
      <c r="G51" s="53">
        <f t="shared" si="5"/>
        <v>5718.75</v>
      </c>
      <c r="H51" s="310">
        <f t="shared" si="6"/>
        <v>0.10229508196721311</v>
      </c>
      <c r="O51" s="105">
        <v>1.04</v>
      </c>
      <c r="P51" s="105">
        <f t="shared" si="7"/>
        <v>53.320800000000006</v>
      </c>
      <c r="Q51" s="2"/>
      <c r="R51" s="47"/>
      <c r="T51" s="130" t="s">
        <v>117</v>
      </c>
      <c r="U51" s="128" t="s">
        <v>153</v>
      </c>
      <c r="W51" s="132">
        <v>42291</v>
      </c>
      <c r="X51" s="54">
        <v>59.97</v>
      </c>
      <c r="Y51" s="54">
        <v>60.59</v>
      </c>
      <c r="Z51" s="54">
        <v>59.5</v>
      </c>
      <c r="AA51" s="54">
        <v>60.21</v>
      </c>
      <c r="AB51" s="126">
        <v>1993500</v>
      </c>
      <c r="AC51" s="54">
        <v>59.91</v>
      </c>
      <c r="AD51" s="2">
        <f t="shared" si="2"/>
        <v>1.0900000000000034</v>
      </c>
      <c r="AE51" s="167">
        <f t="shared" si="3"/>
        <v>-1.1670556852284575E-3</v>
      </c>
    </row>
    <row r="52" spans="2:31" x14ac:dyDescent="0.25">
      <c r="B52" s="252">
        <v>42349</v>
      </c>
      <c r="C52" s="12">
        <v>200</v>
      </c>
      <c r="D52" s="261">
        <v>47.5</v>
      </c>
      <c r="E52" s="53">
        <v>50.43</v>
      </c>
      <c r="F52" s="53">
        <v>726</v>
      </c>
      <c r="G52" s="53">
        <f t="shared" si="5"/>
        <v>9500</v>
      </c>
      <c r="H52" s="310">
        <f t="shared" si="6"/>
        <v>6.1684210526315786E-2</v>
      </c>
      <c r="O52" s="105">
        <v>1.03</v>
      </c>
      <c r="P52" s="105">
        <f t="shared" si="7"/>
        <v>52.808100000000003</v>
      </c>
      <c r="Q52" s="2"/>
      <c r="R52" s="47"/>
      <c r="T52" s="130"/>
      <c r="U52" s="128"/>
      <c r="W52" s="132">
        <v>42290</v>
      </c>
      <c r="X52" s="54">
        <v>59.53</v>
      </c>
      <c r="Y52" s="54">
        <v>60.85</v>
      </c>
      <c r="Z52" s="54">
        <v>58.92</v>
      </c>
      <c r="AA52" s="54">
        <v>60.28</v>
      </c>
      <c r="AB52" s="126">
        <v>3316100</v>
      </c>
      <c r="AC52" s="54">
        <v>59.98</v>
      </c>
      <c r="AD52" s="2">
        <f t="shared" si="2"/>
        <v>1.9299999999999997</v>
      </c>
      <c r="AE52" s="167">
        <f t="shared" si="3"/>
        <v>2.5071034598027619E-3</v>
      </c>
    </row>
    <row r="53" spans="2:31" x14ac:dyDescent="0.25">
      <c r="B53" s="252">
        <v>42349</v>
      </c>
      <c r="C53" s="12">
        <v>700</v>
      </c>
      <c r="D53" s="261">
        <v>49.27</v>
      </c>
      <c r="E53" s="53">
        <v>50.43</v>
      </c>
      <c r="F53" s="53">
        <v>726</v>
      </c>
      <c r="G53" s="53">
        <f t="shared" si="5"/>
        <v>34489</v>
      </c>
      <c r="H53" s="310">
        <f t="shared" si="6"/>
        <v>2.3543738583316348E-2</v>
      </c>
      <c r="O53" s="105">
        <v>1.02</v>
      </c>
      <c r="P53" s="105">
        <f t="shared" si="7"/>
        <v>52.295400000000001</v>
      </c>
      <c r="Q53" s="2"/>
      <c r="R53" s="47"/>
      <c r="T53" s="130" t="s">
        <v>118</v>
      </c>
      <c r="U53" s="128" t="s">
        <v>342</v>
      </c>
      <c r="W53" s="132">
        <v>42289</v>
      </c>
      <c r="X53" s="54">
        <v>61.91</v>
      </c>
      <c r="Y53" s="54">
        <v>62.13</v>
      </c>
      <c r="Z53" s="54">
        <v>59.59</v>
      </c>
      <c r="AA53" s="54">
        <v>60.13</v>
      </c>
      <c r="AB53" s="126">
        <v>2552000</v>
      </c>
      <c r="AC53" s="54">
        <v>59.83</v>
      </c>
      <c r="AD53" s="2">
        <f t="shared" si="2"/>
        <v>2.5399999999999991</v>
      </c>
      <c r="AE53" s="167">
        <f t="shared" si="3"/>
        <v>-2.8733766233766334E-2</v>
      </c>
    </row>
    <row r="54" spans="2:31" x14ac:dyDescent="0.25">
      <c r="B54" s="252">
        <v>42349</v>
      </c>
      <c r="C54" s="12">
        <v>500</v>
      </c>
      <c r="D54" s="261">
        <v>48.92</v>
      </c>
      <c r="E54" s="53">
        <v>50.43</v>
      </c>
      <c r="F54" s="53">
        <v>726</v>
      </c>
      <c r="G54" s="53">
        <f t="shared" si="5"/>
        <v>24460</v>
      </c>
      <c r="H54" s="310">
        <f t="shared" si="6"/>
        <v>3.0866721177432502E-2</v>
      </c>
      <c r="O54" s="105">
        <v>1.01</v>
      </c>
      <c r="P54" s="105">
        <f t="shared" si="7"/>
        <v>51.782700000000006</v>
      </c>
      <c r="Q54" s="2"/>
      <c r="R54" s="47"/>
      <c r="T54" s="130" t="s">
        <v>119</v>
      </c>
      <c r="U54" s="128" t="s">
        <v>343</v>
      </c>
      <c r="W54" s="132">
        <v>42286</v>
      </c>
      <c r="X54" s="54">
        <v>62.51</v>
      </c>
      <c r="Y54" s="54">
        <v>63.21</v>
      </c>
      <c r="Z54" s="54">
        <v>61.03</v>
      </c>
      <c r="AA54" s="54">
        <v>61.91</v>
      </c>
      <c r="AB54" s="126">
        <v>3059100</v>
      </c>
      <c r="AC54" s="54">
        <v>61.6</v>
      </c>
      <c r="AD54" s="2">
        <f t="shared" si="2"/>
        <v>2.1799999999999997</v>
      </c>
      <c r="AE54" s="167">
        <f t="shared" si="3"/>
        <v>-1.0600706713780883E-2</v>
      </c>
    </row>
    <row r="55" spans="2:31" x14ac:dyDescent="0.25">
      <c r="B55" s="252">
        <v>42349</v>
      </c>
      <c r="C55" s="12">
        <v>400</v>
      </c>
      <c r="D55" s="261">
        <v>48.61</v>
      </c>
      <c r="E55" s="53">
        <v>50.43</v>
      </c>
      <c r="F55" s="53">
        <v>726</v>
      </c>
      <c r="G55" s="53">
        <f t="shared" si="5"/>
        <v>19444</v>
      </c>
      <c r="H55" s="310">
        <f t="shared" si="6"/>
        <v>3.7440855790989512E-2</v>
      </c>
      <c r="O55" s="105">
        <v>1</v>
      </c>
      <c r="P55" s="105">
        <f t="shared" si="7"/>
        <v>51.27</v>
      </c>
      <c r="Q55" s="2"/>
      <c r="R55" s="47"/>
      <c r="T55" s="130" t="s">
        <v>120</v>
      </c>
      <c r="U55" s="129">
        <v>3320152</v>
      </c>
      <c r="W55" s="132">
        <v>42285</v>
      </c>
      <c r="X55" s="54">
        <v>59.95</v>
      </c>
      <c r="Y55" s="54">
        <v>63.16</v>
      </c>
      <c r="Z55" s="54">
        <v>59.84</v>
      </c>
      <c r="AA55" s="54">
        <v>62.57</v>
      </c>
      <c r="AB55" s="126">
        <v>5269400</v>
      </c>
      <c r="AC55" s="54">
        <v>62.26</v>
      </c>
      <c r="AD55" s="2">
        <f t="shared" si="2"/>
        <v>3.3199999999999932</v>
      </c>
      <c r="AE55" s="167">
        <f t="shared" si="3"/>
        <v>4.3230563002681022E-2</v>
      </c>
    </row>
    <row r="56" spans="2:31" x14ac:dyDescent="0.25">
      <c r="B56" s="252">
        <v>42356</v>
      </c>
      <c r="C56" s="12">
        <v>400</v>
      </c>
      <c r="D56" s="261">
        <v>48.61</v>
      </c>
      <c r="E56" s="53">
        <v>49.2</v>
      </c>
      <c r="F56" s="53">
        <v>234.5</v>
      </c>
      <c r="G56" s="53">
        <f t="shared" si="5"/>
        <v>19444</v>
      </c>
      <c r="H56" s="310">
        <f t="shared" si="6"/>
        <v>1.2137420283892274E-2</v>
      </c>
      <c r="O56" s="105">
        <v>0.99</v>
      </c>
      <c r="P56" s="105">
        <f t="shared" si="7"/>
        <v>50.757300000000001</v>
      </c>
      <c r="Q56" s="2"/>
      <c r="R56" s="47"/>
      <c r="T56" s="130" t="s">
        <v>123</v>
      </c>
      <c r="U56" s="129">
        <v>3349090</v>
      </c>
      <c r="W56" s="132">
        <v>42284</v>
      </c>
      <c r="X56" s="54">
        <v>60.23</v>
      </c>
      <c r="Y56" s="54">
        <v>61.31</v>
      </c>
      <c r="Z56" s="54">
        <v>57.95</v>
      </c>
      <c r="AA56" s="54">
        <v>59.98</v>
      </c>
      <c r="AB56" s="126">
        <v>4463900</v>
      </c>
      <c r="AC56" s="54">
        <v>59.68</v>
      </c>
      <c r="AD56" s="2">
        <f t="shared" si="2"/>
        <v>3.3599999999999994</v>
      </c>
      <c r="AE56" s="167">
        <f t="shared" si="3"/>
        <v>2.0345358180885675E-2</v>
      </c>
    </row>
    <row r="57" spans="2:31" x14ac:dyDescent="0.25">
      <c r="B57" s="252">
        <v>42359</v>
      </c>
      <c r="C57" s="12">
        <v>1000</v>
      </c>
      <c r="D57" s="261">
        <v>48.22</v>
      </c>
      <c r="E57" s="53">
        <v>48.02</v>
      </c>
      <c r="F57" s="53">
        <v>-198</v>
      </c>
      <c r="G57" s="53">
        <f t="shared" si="5"/>
        <v>48220</v>
      </c>
      <c r="H57" s="310">
        <f t="shared" si="6"/>
        <v>-4.1476565740355817E-3</v>
      </c>
      <c r="O57" s="105">
        <v>0.98</v>
      </c>
      <c r="P57" s="105">
        <f t="shared" si="7"/>
        <v>50.244600000000005</v>
      </c>
      <c r="Q57" s="2"/>
      <c r="R57" s="47"/>
      <c r="T57" s="130" t="s">
        <v>121</v>
      </c>
      <c r="U57" s="128" t="s">
        <v>344</v>
      </c>
      <c r="W57" s="132">
        <v>42283</v>
      </c>
      <c r="X57" s="54">
        <v>55.91</v>
      </c>
      <c r="Y57" s="54">
        <v>59.19</v>
      </c>
      <c r="Z57" s="54">
        <v>55.7</v>
      </c>
      <c r="AA57" s="54">
        <v>58.78</v>
      </c>
      <c r="AB57" s="126">
        <v>4388400</v>
      </c>
      <c r="AC57" s="54">
        <v>58.49</v>
      </c>
      <c r="AD57" s="2">
        <f t="shared" si="2"/>
        <v>3.4899999999999949</v>
      </c>
      <c r="AE57" s="167">
        <f t="shared" si="3"/>
        <v>5.1978417266187016E-2</v>
      </c>
    </row>
    <row r="58" spans="2:31" x14ac:dyDescent="0.25">
      <c r="B58" s="252">
        <v>42361</v>
      </c>
      <c r="C58" s="12">
        <v>600</v>
      </c>
      <c r="D58" s="261">
        <v>47.125</v>
      </c>
      <c r="E58" s="53">
        <v>51.27</v>
      </c>
      <c r="F58" s="53">
        <v>2487</v>
      </c>
      <c r="G58" s="53">
        <f t="shared" si="5"/>
        <v>28275</v>
      </c>
      <c r="H58" s="310">
        <f t="shared" si="6"/>
        <v>8.7957559681697675E-2</v>
      </c>
      <c r="O58" s="105">
        <v>0.97</v>
      </c>
      <c r="P58" s="105">
        <f t="shared" si="7"/>
        <v>49.731900000000003</v>
      </c>
      <c r="Q58" s="2"/>
      <c r="R58" s="47"/>
      <c r="T58" s="130" t="s">
        <v>124</v>
      </c>
      <c r="U58" s="128" t="s">
        <v>153</v>
      </c>
      <c r="W58" s="132">
        <v>42282</v>
      </c>
      <c r="X58" s="54">
        <v>53.95</v>
      </c>
      <c r="Y58" s="54">
        <v>56.29</v>
      </c>
      <c r="Z58" s="54">
        <v>53.95</v>
      </c>
      <c r="AA58" s="54">
        <v>55.88</v>
      </c>
      <c r="AB58" s="126">
        <v>4755800</v>
      </c>
      <c r="AC58" s="54">
        <v>55.6</v>
      </c>
      <c r="AD58" s="2">
        <f t="shared" si="2"/>
        <v>2.3399999999999963</v>
      </c>
      <c r="AE58" s="167">
        <f t="shared" si="3"/>
        <v>4.080868588543618E-2</v>
      </c>
    </row>
    <row r="59" spans="2:31" x14ac:dyDescent="0.25">
      <c r="B59" s="252"/>
      <c r="C59" s="12"/>
      <c r="D59" s="261"/>
      <c r="E59" s="53"/>
      <c r="F59" s="53"/>
      <c r="G59" s="53"/>
      <c r="H59" s="310"/>
      <c r="O59" s="105">
        <v>0.96</v>
      </c>
      <c r="P59" s="105">
        <f t="shared" si="7"/>
        <v>49.219200000000001</v>
      </c>
      <c r="T59" s="130" t="s">
        <v>125</v>
      </c>
      <c r="U59" s="128">
        <v>-4.3600000000000003</v>
      </c>
      <c r="W59" s="132">
        <v>42279</v>
      </c>
      <c r="X59" s="54">
        <v>49.64</v>
      </c>
      <c r="Y59" s="54">
        <v>53.92</v>
      </c>
      <c r="Z59" s="54">
        <v>49.64</v>
      </c>
      <c r="AA59" s="54">
        <v>53.69</v>
      </c>
      <c r="AB59" s="126">
        <v>3119200</v>
      </c>
      <c r="AC59" s="54">
        <v>53.42</v>
      </c>
      <c r="AD59" s="2">
        <f t="shared" si="2"/>
        <v>4.2800000000000011</v>
      </c>
      <c r="AE59" s="167">
        <f t="shared" si="3"/>
        <v>5.7821782178217873E-2</v>
      </c>
    </row>
    <row r="60" spans="2:31" x14ac:dyDescent="0.25">
      <c r="B60" s="252"/>
      <c r="C60" s="12"/>
      <c r="D60" s="261"/>
      <c r="E60" s="53"/>
      <c r="F60" s="53"/>
      <c r="G60" s="53"/>
      <c r="H60" s="310"/>
      <c r="O60" s="105">
        <v>0.95</v>
      </c>
      <c r="P60" s="105">
        <f t="shared" si="7"/>
        <v>48.706499999999998</v>
      </c>
      <c r="T60" s="130" t="s">
        <v>122</v>
      </c>
      <c r="U60" s="128" t="s">
        <v>345</v>
      </c>
      <c r="W60" s="132">
        <v>42278</v>
      </c>
      <c r="X60" s="54">
        <v>50.81</v>
      </c>
      <c r="Y60" s="54">
        <v>51.56</v>
      </c>
      <c r="Z60" s="54">
        <v>50.02</v>
      </c>
      <c r="AA60" s="54">
        <v>50.75</v>
      </c>
      <c r="AB60" s="126">
        <v>3373900</v>
      </c>
      <c r="AC60" s="54">
        <v>50.5</v>
      </c>
      <c r="AD60" s="2">
        <f t="shared" si="2"/>
        <v>1.5399999999999991</v>
      </c>
      <c r="AE60" s="167">
        <f t="shared" si="3"/>
        <v>1.3852640032121943E-2</v>
      </c>
    </row>
    <row r="61" spans="2:31" x14ac:dyDescent="0.25">
      <c r="B61" s="252"/>
      <c r="C61" s="12"/>
      <c r="D61" s="261"/>
      <c r="E61" s="53"/>
      <c r="F61" s="53"/>
      <c r="G61" s="53"/>
      <c r="H61" s="310"/>
      <c r="O61" s="105">
        <v>0.94</v>
      </c>
      <c r="P61" s="105">
        <f t="shared" si="7"/>
        <v>48.193800000000003</v>
      </c>
      <c r="W61" s="132">
        <v>42277</v>
      </c>
      <c r="X61" s="54">
        <v>48.64</v>
      </c>
      <c r="Y61" s="54">
        <v>50.15</v>
      </c>
      <c r="Z61" s="54">
        <v>48.45</v>
      </c>
      <c r="AA61" s="54">
        <v>50.06</v>
      </c>
      <c r="AB61" s="126">
        <v>3316600</v>
      </c>
      <c r="AC61" s="54">
        <v>49.81</v>
      </c>
      <c r="AD61" s="2">
        <f t="shared" si="2"/>
        <v>1.6999999999999957</v>
      </c>
      <c r="AE61" s="167">
        <f t="shared" si="3"/>
        <v>3.6844296419650258E-2</v>
      </c>
    </row>
    <row r="62" spans="2:31" x14ac:dyDescent="0.25">
      <c r="B62" s="252"/>
      <c r="C62" s="12"/>
      <c r="D62" s="261"/>
      <c r="E62" s="53"/>
      <c r="F62" s="53"/>
      <c r="G62" s="53"/>
      <c r="H62" s="310"/>
      <c r="O62" s="105">
        <v>0.93</v>
      </c>
      <c r="P62" s="105">
        <f t="shared" si="7"/>
        <v>47.681100000000008</v>
      </c>
      <c r="W62" s="132">
        <v>42276</v>
      </c>
      <c r="X62" s="54">
        <v>48.47</v>
      </c>
      <c r="Y62" s="54">
        <v>48.89</v>
      </c>
      <c r="Z62" s="54">
        <v>47.84</v>
      </c>
      <c r="AA62" s="54">
        <v>48.28</v>
      </c>
      <c r="AB62" s="126">
        <v>2216800</v>
      </c>
      <c r="AC62" s="54">
        <v>48.04</v>
      </c>
      <c r="AD62" s="2">
        <f t="shared" si="2"/>
        <v>1.0499999999999972</v>
      </c>
      <c r="AE62" s="167">
        <f t="shared" si="3"/>
        <v>4.1649312786340431E-4</v>
      </c>
    </row>
    <row r="63" spans="2:31" x14ac:dyDescent="0.25">
      <c r="O63" s="105">
        <v>0.92</v>
      </c>
      <c r="P63" s="105">
        <f t="shared" si="7"/>
        <v>47.168400000000005</v>
      </c>
      <c r="W63" s="132">
        <v>42275</v>
      </c>
      <c r="X63" s="54">
        <v>49.41</v>
      </c>
      <c r="Y63" s="54">
        <v>49.89</v>
      </c>
      <c r="Z63" s="54">
        <v>48.23</v>
      </c>
      <c r="AA63" s="54">
        <v>48.26</v>
      </c>
      <c r="AB63" s="126">
        <v>2614700</v>
      </c>
      <c r="AC63" s="54">
        <v>48.02</v>
      </c>
      <c r="AD63" s="2">
        <f t="shared" si="2"/>
        <v>1.6600000000000037</v>
      </c>
      <c r="AE63" s="167">
        <f t="shared" si="3"/>
        <v>-3.9984006397441041E-2</v>
      </c>
    </row>
    <row r="64" spans="2:31" x14ac:dyDescent="0.25">
      <c r="O64" s="105">
        <v>0.91</v>
      </c>
      <c r="P64" s="105">
        <f t="shared" si="7"/>
        <v>46.655700000000003</v>
      </c>
      <c r="W64" s="132">
        <v>42272</v>
      </c>
      <c r="X64" s="54">
        <v>50.53</v>
      </c>
      <c r="Y64" s="54">
        <v>50.81</v>
      </c>
      <c r="Z64" s="54">
        <v>49.71</v>
      </c>
      <c r="AA64" s="54">
        <v>50.27</v>
      </c>
      <c r="AB64" s="126">
        <v>2769800</v>
      </c>
      <c r="AC64" s="54">
        <v>50.02</v>
      </c>
      <c r="AD64" s="2">
        <f t="shared" si="2"/>
        <v>1.1000000000000014</v>
      </c>
      <c r="AE64" s="167">
        <f t="shared" si="3"/>
        <v>4.417670682731023E-3</v>
      </c>
    </row>
    <row r="65" spans="15:31" x14ac:dyDescent="0.25">
      <c r="O65" s="105">
        <v>0.9</v>
      </c>
      <c r="P65" s="105">
        <f t="shared" si="7"/>
        <v>46.143000000000001</v>
      </c>
      <c r="W65" s="132">
        <v>42271</v>
      </c>
      <c r="X65" s="54">
        <v>49.86</v>
      </c>
      <c r="Y65" s="54">
        <v>50.4</v>
      </c>
      <c r="Z65" s="54">
        <v>49.31</v>
      </c>
      <c r="AA65" s="54">
        <v>50.05</v>
      </c>
      <c r="AB65" s="126">
        <v>3662400</v>
      </c>
      <c r="AC65" s="54">
        <v>49.8</v>
      </c>
      <c r="AD65" s="2">
        <f t="shared" si="2"/>
        <v>1.0899999999999963</v>
      </c>
      <c r="AE65" s="167">
        <f t="shared" si="3"/>
        <v>-4.0144520272988871E-4</v>
      </c>
    </row>
    <row r="66" spans="15:31" x14ac:dyDescent="0.25">
      <c r="W66" s="132">
        <v>42270</v>
      </c>
      <c r="X66" s="54">
        <v>51.46</v>
      </c>
      <c r="Y66" s="54">
        <v>51.73</v>
      </c>
      <c r="Z66" s="54">
        <v>49.91</v>
      </c>
      <c r="AA66" s="54">
        <v>50.07</v>
      </c>
      <c r="AB66" s="126">
        <v>1853100</v>
      </c>
      <c r="AC66" s="54">
        <v>49.82</v>
      </c>
      <c r="AD66" s="2">
        <f t="shared" si="2"/>
        <v>1.8200000000000003</v>
      </c>
      <c r="AE66" s="167">
        <f t="shared" si="3"/>
        <v>-2.1025741796030673E-2</v>
      </c>
    </row>
    <row r="67" spans="15:31" x14ac:dyDescent="0.25">
      <c r="W67" s="132">
        <v>42269</v>
      </c>
      <c r="X67" s="54">
        <v>51.36</v>
      </c>
      <c r="Y67" s="54">
        <v>52.65</v>
      </c>
      <c r="Z67" s="54">
        <v>50.71</v>
      </c>
      <c r="AA67" s="54">
        <v>51.15</v>
      </c>
      <c r="AB67" s="126">
        <v>2705300</v>
      </c>
      <c r="AC67" s="54">
        <v>50.89</v>
      </c>
      <c r="AD67" s="2">
        <f>Y67-Z67</f>
        <v>1.9399999999999977</v>
      </c>
      <c r="AE67" s="167">
        <f>AC67/AC68-1</f>
        <v>-2.2098385857033054E-2</v>
      </c>
    </row>
    <row r="68" spans="15:31" x14ac:dyDescent="0.25">
      <c r="W68" s="132">
        <v>42268</v>
      </c>
      <c r="X68" s="54">
        <v>52.96</v>
      </c>
      <c r="Y68" s="54">
        <v>53.15</v>
      </c>
      <c r="Z68" s="54">
        <v>52.07</v>
      </c>
      <c r="AA68" s="54">
        <v>52.3</v>
      </c>
      <c r="AB68" s="126">
        <v>4019900</v>
      </c>
      <c r="AC68" s="54">
        <v>52.04</v>
      </c>
      <c r="AD68" s="2">
        <f>Y68-Z68</f>
        <v>1.0799999999999983</v>
      </c>
      <c r="AE68" s="167" t="e">
        <f>AC68/AC69-1</f>
        <v>#DIV/0!</v>
      </c>
    </row>
    <row r="69" spans="15:31" x14ac:dyDescent="0.25">
      <c r="W69" s="132" t="s">
        <v>135</v>
      </c>
      <c r="X69" s="54"/>
      <c r="Y69" s="54"/>
      <c r="Z69" s="54"/>
      <c r="AA69" s="54"/>
      <c r="AB69" s="126"/>
      <c r="AC69" s="54"/>
      <c r="AD69" s="2">
        <f>Y69-Z69</f>
        <v>0</v>
      </c>
      <c r="AE69" s="167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189" priority="16">
      <formula>Q7&gt;0</formula>
    </cfRule>
    <cfRule type="expression" dxfId="188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5:F62">
    <cfRule type="expression" dxfId="187" priority="9">
      <formula>F45&gt;0</formula>
    </cfRule>
    <cfRule type="expression" dxfId="186" priority="10">
      <formula>F45&lt;0</formula>
    </cfRule>
  </conditionalFormatting>
  <conditionalFormatting sqref="H45:H51">
    <cfRule type="expression" dxfId="185" priority="7">
      <formula>H45&gt;0</formula>
    </cfRule>
    <cfRule type="expression" dxfId="184" priority="8">
      <formula>H45&lt;0</formula>
    </cfRule>
  </conditionalFormatting>
  <conditionalFormatting sqref="H52">
    <cfRule type="expression" dxfId="183" priority="5">
      <formula>H52&gt;0</formula>
    </cfRule>
    <cfRule type="expression" dxfId="182" priority="6">
      <formula>H52&lt;0</formula>
    </cfRule>
  </conditionalFormatting>
  <conditionalFormatting sqref="H53">
    <cfRule type="expression" dxfId="181" priority="3">
      <formula>H53&gt;0</formula>
    </cfRule>
    <cfRule type="expression" dxfId="180" priority="4">
      <formula>H53&lt;0</formula>
    </cfRule>
  </conditionalFormatting>
  <conditionalFormatting sqref="H54:H62">
    <cfRule type="expression" dxfId="179" priority="1">
      <formula>H54&gt;0</formula>
    </cfRule>
    <cfRule type="expression" dxfId="178" priority="2">
      <formula>H54&lt;0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91</v>
      </c>
      <c r="W2" s="162">
        <v>42360</v>
      </c>
      <c r="X2" s="12">
        <v>76.06</v>
      </c>
      <c r="Y2" s="12">
        <v>77.59</v>
      </c>
      <c r="Z2" s="12">
        <v>75.87</v>
      </c>
      <c r="AA2" s="12">
        <v>77.06</v>
      </c>
      <c r="AB2" s="117">
        <v>5702600</v>
      </c>
      <c r="AC2" s="12">
        <v>77.06</v>
      </c>
      <c r="AD2" s="2">
        <f>Y2-Z2</f>
        <v>1.7199999999999989</v>
      </c>
      <c r="AE2" s="167">
        <f>AC2/AC3-1</f>
        <v>2.0797456616770571E-2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78.77</v>
      </c>
      <c r="T3" s="55">
        <v>42229</v>
      </c>
      <c r="U3" s="47" t="s">
        <v>149</v>
      </c>
      <c r="W3" s="162">
        <v>42359</v>
      </c>
      <c r="X3" s="12">
        <v>75.989999999999995</v>
      </c>
      <c r="Y3" s="12">
        <v>76.430000000000007</v>
      </c>
      <c r="Z3" s="12">
        <v>75.02</v>
      </c>
      <c r="AA3" s="12">
        <v>75.489999999999995</v>
      </c>
      <c r="AB3" s="117">
        <v>5246100</v>
      </c>
      <c r="AC3" s="12">
        <v>75.489999999999995</v>
      </c>
      <c r="AD3" s="2">
        <f t="shared" ref="AD3:AD66" si="1">Y3-Z3</f>
        <v>1.4100000000000108</v>
      </c>
      <c r="AE3" s="167">
        <f t="shared" ref="AE3:AE66" si="2">AC3/AC4-1</f>
        <v>7.9543948031268741E-4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78.77</v>
      </c>
      <c r="W4" s="162">
        <v>42356</v>
      </c>
      <c r="X4" s="12">
        <v>76.819999999999993</v>
      </c>
      <c r="Y4" s="12">
        <v>76.83</v>
      </c>
      <c r="Z4" s="12">
        <v>75.28</v>
      </c>
      <c r="AA4" s="12">
        <v>75.430000000000007</v>
      </c>
      <c r="AB4" s="117">
        <v>9024900</v>
      </c>
      <c r="AC4" s="12">
        <v>75.430000000000007</v>
      </c>
      <c r="AD4" s="2">
        <f t="shared" si="1"/>
        <v>1.5499999999999972</v>
      </c>
      <c r="AE4" s="167">
        <f t="shared" si="2"/>
        <v>-2.457002457002444E-2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42355</v>
      </c>
      <c r="X5" s="12">
        <v>78.72</v>
      </c>
      <c r="Y5" s="12">
        <v>79.489999999999995</v>
      </c>
      <c r="Z5" s="12">
        <v>77.3</v>
      </c>
      <c r="AA5" s="12">
        <v>77.33</v>
      </c>
      <c r="AB5" s="117">
        <v>5890900</v>
      </c>
      <c r="AC5" s="12">
        <v>77.33</v>
      </c>
      <c r="AD5" s="2">
        <f t="shared" si="1"/>
        <v>2.1899999999999977</v>
      </c>
      <c r="AE5" s="167">
        <f t="shared" si="2"/>
        <v>-2.0022810797110657E-2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42354</v>
      </c>
      <c r="X6" s="12">
        <v>77.099999999999994</v>
      </c>
      <c r="Y6" s="12">
        <v>79.02</v>
      </c>
      <c r="Z6" s="12">
        <v>76.84</v>
      </c>
      <c r="AA6" s="12">
        <v>78.91</v>
      </c>
      <c r="AB6" s="117">
        <v>5746400</v>
      </c>
      <c r="AC6" s="12">
        <v>78.91</v>
      </c>
      <c r="AD6" s="2">
        <f t="shared" si="1"/>
        <v>2.1799999999999926</v>
      </c>
      <c r="AE6" s="167">
        <f t="shared" si="2"/>
        <v>3.2718230598089315E-2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229</v>
      </c>
      <c r="W7" s="162">
        <v>42353</v>
      </c>
      <c r="X7" s="12">
        <v>77.569999999999993</v>
      </c>
      <c r="Y7" s="12">
        <v>77.739999999999995</v>
      </c>
      <c r="Z7" s="12">
        <v>76.12</v>
      </c>
      <c r="AA7" s="12">
        <v>76.41</v>
      </c>
      <c r="AB7" s="117">
        <v>7786800</v>
      </c>
      <c r="AC7" s="12">
        <v>76.41</v>
      </c>
      <c r="AD7" s="2">
        <f t="shared" si="1"/>
        <v>1.6199999999999903</v>
      </c>
      <c r="AE7" s="167">
        <f t="shared" si="2"/>
        <v>-6.1134235171695916E-3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7">
        <f>(Q4-Q3)/Q3</f>
        <v>0</v>
      </c>
      <c r="W8" s="162">
        <v>42352</v>
      </c>
      <c r="X8" s="12">
        <v>77.5</v>
      </c>
      <c r="Y8" s="12">
        <v>77.97</v>
      </c>
      <c r="Z8" s="12">
        <v>76.42</v>
      </c>
      <c r="AA8" s="12">
        <v>76.88</v>
      </c>
      <c r="AB8" s="117">
        <v>7477500</v>
      </c>
      <c r="AC8" s="12">
        <v>76.88</v>
      </c>
      <c r="AD8" s="2">
        <f t="shared" si="1"/>
        <v>1.5499999999999972</v>
      </c>
      <c r="AE8" s="167">
        <f t="shared" si="2"/>
        <v>-5.1759834368531044E-3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42349</v>
      </c>
      <c r="X9" s="12">
        <v>77.45</v>
      </c>
      <c r="Y9" s="12">
        <v>77.95</v>
      </c>
      <c r="Z9" s="12">
        <v>76.38</v>
      </c>
      <c r="AA9" s="12">
        <v>77.28</v>
      </c>
      <c r="AB9" s="117">
        <v>6072900</v>
      </c>
      <c r="AC9" s="12">
        <v>77.28</v>
      </c>
      <c r="AD9" s="2">
        <f t="shared" si="1"/>
        <v>1.5700000000000074</v>
      </c>
      <c r="AE9" s="167">
        <f t="shared" si="2"/>
        <v>-2.1949644932214296E-3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42348</v>
      </c>
      <c r="X10" s="12">
        <v>77.540000000000006</v>
      </c>
      <c r="Y10" s="12">
        <v>78.62</v>
      </c>
      <c r="Z10" s="12">
        <v>77.31</v>
      </c>
      <c r="AA10" s="12">
        <v>77.45</v>
      </c>
      <c r="AB10" s="117">
        <v>6323300</v>
      </c>
      <c r="AC10" s="12">
        <v>77.45</v>
      </c>
      <c r="AD10" s="2">
        <f t="shared" si="1"/>
        <v>1.3100000000000023</v>
      </c>
      <c r="AE10" s="167">
        <f t="shared" si="2"/>
        <v>-1.1606912561259453E-3</v>
      </c>
    </row>
    <row r="11" spans="1:31" x14ac:dyDescent="0.25">
      <c r="T11" s="56" t="s">
        <v>89</v>
      </c>
      <c r="U11" s="46"/>
      <c r="V11" s="13"/>
      <c r="W11" s="121">
        <v>42347</v>
      </c>
      <c r="X11" s="12">
        <v>75.03</v>
      </c>
      <c r="Y11" s="12">
        <v>77.8</v>
      </c>
      <c r="Z11" s="12">
        <v>74.94</v>
      </c>
      <c r="AA11" s="12">
        <v>77.540000000000006</v>
      </c>
      <c r="AB11" s="117">
        <v>9972300</v>
      </c>
      <c r="AC11" s="12">
        <v>77.540000000000006</v>
      </c>
      <c r="AD11" s="2">
        <f t="shared" si="1"/>
        <v>2.8599999999999994</v>
      </c>
      <c r="AE11" s="167">
        <f t="shared" si="2"/>
        <v>2.5661375661375718E-2</v>
      </c>
    </row>
    <row r="12" spans="1:31" x14ac:dyDescent="0.25">
      <c r="T12" s="55">
        <v>42338</v>
      </c>
      <c r="U12" s="166" t="s">
        <v>90</v>
      </c>
      <c r="W12" s="162">
        <v>42346</v>
      </c>
      <c r="X12" s="12">
        <v>76.34</v>
      </c>
      <c r="Y12" s="12">
        <v>76.69</v>
      </c>
      <c r="Z12" s="12">
        <v>74.78</v>
      </c>
      <c r="AA12" s="12">
        <v>75.599999999999994</v>
      </c>
      <c r="AB12" s="117">
        <v>8115300</v>
      </c>
      <c r="AC12" s="12">
        <v>75.599999999999994</v>
      </c>
      <c r="AD12" s="2">
        <f t="shared" si="1"/>
        <v>1.9099999999999966</v>
      </c>
      <c r="AE12" s="167">
        <f t="shared" si="2"/>
        <v>-2.1865700608099559E-2</v>
      </c>
    </row>
    <row r="13" spans="1:31" x14ac:dyDescent="0.25">
      <c r="T13" s="87">
        <v>42299</v>
      </c>
      <c r="U13" s="47" t="s">
        <v>191</v>
      </c>
      <c r="W13" s="162">
        <v>42345</v>
      </c>
      <c r="X13" s="12">
        <v>78.150000000000006</v>
      </c>
      <c r="Y13" s="12">
        <v>78.62</v>
      </c>
      <c r="Z13" s="12">
        <v>76.7</v>
      </c>
      <c r="AA13" s="12">
        <v>77.290000000000006</v>
      </c>
      <c r="AB13" s="117">
        <v>9414300</v>
      </c>
      <c r="AC13" s="12">
        <v>77.290000000000006</v>
      </c>
      <c r="AD13" s="2">
        <f t="shared" si="1"/>
        <v>1.9200000000000017</v>
      </c>
      <c r="AE13" s="167">
        <f t="shared" si="2"/>
        <v>-1.3025156429574691E-2</v>
      </c>
    </row>
    <row r="14" spans="1:31" x14ac:dyDescent="0.25">
      <c r="T14" s="55">
        <v>42370</v>
      </c>
      <c r="U14" s="47" t="s">
        <v>92</v>
      </c>
      <c r="W14" s="162">
        <v>42342</v>
      </c>
      <c r="X14" s="12">
        <v>77.37</v>
      </c>
      <c r="Y14" s="12">
        <v>78.63</v>
      </c>
      <c r="Z14" s="12">
        <v>77.03</v>
      </c>
      <c r="AA14" s="12">
        <v>78.31</v>
      </c>
      <c r="AB14" s="117">
        <v>11007100</v>
      </c>
      <c r="AC14" s="12">
        <v>78.31</v>
      </c>
      <c r="AD14" s="2">
        <f t="shared" si="1"/>
        <v>1.5999999999999943</v>
      </c>
      <c r="AE14" s="167">
        <f t="shared" si="2"/>
        <v>-1.1237373737373768E-2</v>
      </c>
    </row>
    <row r="15" spans="1:31" x14ac:dyDescent="0.25">
      <c r="A15" s="25" t="s">
        <v>81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42341</v>
      </c>
      <c r="X15" s="12">
        <v>82.14</v>
      </c>
      <c r="Y15" s="12">
        <v>82.3</v>
      </c>
      <c r="Z15" s="12">
        <v>78.760000000000005</v>
      </c>
      <c r="AA15" s="12">
        <v>79.2</v>
      </c>
      <c r="AB15" s="117">
        <v>11254200</v>
      </c>
      <c r="AC15" s="12">
        <v>79.2</v>
      </c>
      <c r="AD15" s="2">
        <f t="shared" si="1"/>
        <v>3.539999999999992</v>
      </c>
      <c r="AE15" s="167">
        <f t="shared" si="2"/>
        <v>-3.5087719298245612E-2</v>
      </c>
    </row>
    <row r="16" spans="1:31" x14ac:dyDescent="0.25">
      <c r="W16" s="162">
        <v>42340</v>
      </c>
      <c r="X16" s="12">
        <v>84.19</v>
      </c>
      <c r="Y16" s="12">
        <v>84.37</v>
      </c>
      <c r="Z16" s="12">
        <v>81.680000000000007</v>
      </c>
      <c r="AA16" s="12">
        <v>82.08</v>
      </c>
      <c r="AB16" s="117">
        <v>7544400</v>
      </c>
      <c r="AC16" s="12">
        <v>82.08</v>
      </c>
      <c r="AD16" s="2">
        <f t="shared" si="1"/>
        <v>2.6899999999999977</v>
      </c>
      <c r="AE16" s="167">
        <f t="shared" si="2"/>
        <v>-2.7488151658767834E-2</v>
      </c>
    </row>
    <row r="17" spans="23:31" x14ac:dyDescent="0.25">
      <c r="W17" s="162">
        <v>42339</v>
      </c>
      <c r="X17" s="12">
        <v>83.95</v>
      </c>
      <c r="Y17" s="12">
        <v>85</v>
      </c>
      <c r="Z17" s="12">
        <v>83.12</v>
      </c>
      <c r="AA17" s="12">
        <v>84.4</v>
      </c>
      <c r="AB17" s="117">
        <v>5399500</v>
      </c>
      <c r="AC17" s="12">
        <v>84.4</v>
      </c>
      <c r="AD17" s="2">
        <f t="shared" si="1"/>
        <v>1.8799999999999955</v>
      </c>
      <c r="AE17" s="167">
        <f t="shared" si="2"/>
        <v>5.3603335318641587E-3</v>
      </c>
    </row>
    <row r="18" spans="23:31" x14ac:dyDescent="0.25">
      <c r="W18" s="162">
        <v>42338</v>
      </c>
      <c r="X18" s="12">
        <v>84.84</v>
      </c>
      <c r="Y18" s="12">
        <v>84.95</v>
      </c>
      <c r="Z18" s="12">
        <v>83.94</v>
      </c>
      <c r="AA18" s="12">
        <v>83.95</v>
      </c>
      <c r="AB18" s="117">
        <v>6441200</v>
      </c>
      <c r="AC18" s="12">
        <v>83.95</v>
      </c>
      <c r="AD18" s="2">
        <f t="shared" si="1"/>
        <v>1.0100000000000051</v>
      </c>
      <c r="AE18" s="167">
        <f t="shared" si="2"/>
        <v>-6.5088757396449815E-3</v>
      </c>
    </row>
    <row r="19" spans="23:31" x14ac:dyDescent="0.25">
      <c r="W19" s="162">
        <v>42335</v>
      </c>
      <c r="X19" s="12">
        <v>84.65</v>
      </c>
      <c r="Y19" s="12">
        <v>84.96</v>
      </c>
      <c r="Z19" s="12">
        <v>84.46</v>
      </c>
      <c r="AA19" s="12">
        <v>84.5</v>
      </c>
      <c r="AB19" s="117">
        <v>2120100</v>
      </c>
      <c r="AC19" s="12">
        <v>84.5</v>
      </c>
      <c r="AD19" s="2">
        <f t="shared" si="1"/>
        <v>0.5</v>
      </c>
      <c r="AE19" s="167">
        <f t="shared" si="2"/>
        <v>-1.536098310291778E-3</v>
      </c>
    </row>
    <row r="20" spans="23:31" x14ac:dyDescent="0.25">
      <c r="W20" s="162">
        <v>42333</v>
      </c>
      <c r="X20" s="12">
        <v>84.43</v>
      </c>
      <c r="Y20" s="12">
        <v>84.95</v>
      </c>
      <c r="Z20" s="12">
        <v>84.27</v>
      </c>
      <c r="AA20" s="12">
        <v>84.63</v>
      </c>
      <c r="AB20" s="117">
        <v>3518000</v>
      </c>
      <c r="AC20" s="12">
        <v>84.63</v>
      </c>
      <c r="AD20" s="2">
        <f t="shared" si="1"/>
        <v>0.68000000000000682</v>
      </c>
      <c r="AE20" s="167" t="e">
        <f t="shared" si="2"/>
        <v>#DIV/0!</v>
      </c>
    </row>
    <row r="21" spans="23:31" x14ac:dyDescent="0.25">
      <c r="W21" s="53">
        <v>42333</v>
      </c>
      <c r="X21" s="12" t="s">
        <v>154</v>
      </c>
      <c r="Y21" s="12"/>
      <c r="Z21" s="12"/>
      <c r="AA21" s="12"/>
      <c r="AB21" s="117"/>
      <c r="AC21" s="12"/>
      <c r="AD21" s="2">
        <f t="shared" si="1"/>
        <v>0</v>
      </c>
      <c r="AE21" s="167">
        <f t="shared" si="2"/>
        <v>-1</v>
      </c>
    </row>
    <row r="22" spans="23:31" x14ac:dyDescent="0.25">
      <c r="W22" s="162">
        <v>42332</v>
      </c>
      <c r="X22" s="12">
        <v>84.93</v>
      </c>
      <c r="Y22" s="12">
        <v>85.29</v>
      </c>
      <c r="Z22" s="12">
        <v>84.63</v>
      </c>
      <c r="AA22" s="12">
        <v>84.8</v>
      </c>
      <c r="AB22" s="117">
        <v>5125400</v>
      </c>
      <c r="AC22" s="12">
        <v>84.25</v>
      </c>
      <c r="AD22" s="2">
        <f t="shared" si="1"/>
        <v>0.6600000000000108</v>
      </c>
      <c r="AE22" s="167">
        <f t="shared" si="2"/>
        <v>-3.6660359508041696E-3</v>
      </c>
    </row>
    <row r="23" spans="23:31" x14ac:dyDescent="0.25">
      <c r="W23" s="162">
        <v>42331</v>
      </c>
      <c r="X23" s="12">
        <v>86.86</v>
      </c>
      <c r="Y23" s="12">
        <v>87.48</v>
      </c>
      <c r="Z23" s="12">
        <v>84.91</v>
      </c>
      <c r="AA23" s="12">
        <v>85.11</v>
      </c>
      <c r="AB23" s="117">
        <v>4723200</v>
      </c>
      <c r="AC23" s="12">
        <v>84.56</v>
      </c>
      <c r="AD23" s="2">
        <f t="shared" si="1"/>
        <v>2.5700000000000074</v>
      </c>
      <c r="AE23" s="167">
        <f t="shared" si="2"/>
        <v>-1.8797864933859376E-2</v>
      </c>
    </row>
    <row r="24" spans="23:31" x14ac:dyDescent="0.25">
      <c r="W24" s="162">
        <v>42328</v>
      </c>
      <c r="X24" s="12">
        <v>87.52</v>
      </c>
      <c r="Y24" s="12">
        <v>88.05</v>
      </c>
      <c r="Z24" s="12">
        <v>86.5</v>
      </c>
      <c r="AA24" s="12">
        <v>86.74</v>
      </c>
      <c r="AB24" s="117">
        <v>4401100</v>
      </c>
      <c r="AC24" s="12">
        <v>86.18</v>
      </c>
      <c r="AD24" s="2">
        <f t="shared" si="1"/>
        <v>1.5499999999999972</v>
      </c>
      <c r="AE24" s="167">
        <f t="shared" si="2"/>
        <v>-3.4690101757631764E-3</v>
      </c>
    </row>
    <row r="25" spans="23:31" x14ac:dyDescent="0.25">
      <c r="W25" s="162">
        <v>42327</v>
      </c>
      <c r="X25" s="12">
        <v>87.08</v>
      </c>
      <c r="Y25" s="12">
        <v>87.23</v>
      </c>
      <c r="Z25" s="12">
        <v>85.95</v>
      </c>
      <c r="AA25" s="12">
        <v>87.04</v>
      </c>
      <c r="AB25" s="117">
        <v>6145500</v>
      </c>
      <c r="AC25" s="12">
        <v>86.48</v>
      </c>
      <c r="AD25" s="2">
        <f t="shared" si="1"/>
        <v>1.2800000000000011</v>
      </c>
      <c r="AE25" s="167">
        <f t="shared" si="2"/>
        <v>-8.0878105141524159E-4</v>
      </c>
    </row>
    <row r="26" spans="23:31" x14ac:dyDescent="0.25">
      <c r="W26" s="162">
        <v>42326</v>
      </c>
      <c r="X26" s="12">
        <v>85.74</v>
      </c>
      <c r="Y26" s="12">
        <v>87.75</v>
      </c>
      <c r="Z26" s="12">
        <v>85.62</v>
      </c>
      <c r="AA26" s="12">
        <v>87.11</v>
      </c>
      <c r="AB26" s="117">
        <v>5386900</v>
      </c>
      <c r="AC26" s="12">
        <v>86.55</v>
      </c>
      <c r="AD26" s="2">
        <f t="shared" si="1"/>
        <v>2.1299999999999955</v>
      </c>
      <c r="AE26" s="167">
        <f t="shared" si="2"/>
        <v>2.3654642223536415E-2</v>
      </c>
    </row>
    <row r="27" spans="23:31" x14ac:dyDescent="0.25">
      <c r="W27" s="162">
        <v>42325</v>
      </c>
      <c r="X27" s="12">
        <v>84.37</v>
      </c>
      <c r="Y27" s="12">
        <v>85.95</v>
      </c>
      <c r="Z27" s="12">
        <v>83.12</v>
      </c>
      <c r="AA27" s="12">
        <v>85.1</v>
      </c>
      <c r="AB27" s="117">
        <v>5275300</v>
      </c>
      <c r="AC27" s="12">
        <v>84.55</v>
      </c>
      <c r="AD27" s="2">
        <f t="shared" si="1"/>
        <v>2.8299999999999983</v>
      </c>
      <c r="AE27" s="167">
        <f t="shared" si="2"/>
        <v>8.9498806682577481E-3</v>
      </c>
    </row>
    <row r="28" spans="23:31" x14ac:dyDescent="0.25">
      <c r="W28" s="162">
        <v>42324</v>
      </c>
      <c r="X28" s="12">
        <v>83.59</v>
      </c>
      <c r="Y28" s="12">
        <v>84.57</v>
      </c>
      <c r="Z28" s="12">
        <v>83.1</v>
      </c>
      <c r="AA28" s="12">
        <v>84.35</v>
      </c>
      <c r="AB28" s="117">
        <v>3601900</v>
      </c>
      <c r="AC28" s="12">
        <v>83.8</v>
      </c>
      <c r="AD28" s="2">
        <f t="shared" si="1"/>
        <v>1.4699999999999989</v>
      </c>
      <c r="AE28" s="167">
        <f t="shared" si="2"/>
        <v>6.7275348390196665E-3</v>
      </c>
    </row>
    <row r="29" spans="23:31" x14ac:dyDescent="0.25">
      <c r="W29" s="162">
        <v>42321</v>
      </c>
      <c r="X29" s="12">
        <v>83.55</v>
      </c>
      <c r="Y29" s="12">
        <v>85.09</v>
      </c>
      <c r="Z29" s="12">
        <v>83.52</v>
      </c>
      <c r="AA29" s="12">
        <v>83.78</v>
      </c>
      <c r="AB29" s="117">
        <v>4648100</v>
      </c>
      <c r="AC29" s="12">
        <v>83.24</v>
      </c>
      <c r="AD29" s="2">
        <f t="shared" si="1"/>
        <v>1.5700000000000074</v>
      </c>
      <c r="AE29" s="167">
        <f t="shared" si="2"/>
        <v>-2.0381249250689404E-3</v>
      </c>
    </row>
    <row r="30" spans="23:31" x14ac:dyDescent="0.25">
      <c r="W30" s="162">
        <v>42320</v>
      </c>
      <c r="X30" s="12">
        <v>83.83</v>
      </c>
      <c r="Y30" s="12">
        <v>84.81</v>
      </c>
      <c r="Z30" s="12">
        <v>83.15</v>
      </c>
      <c r="AA30" s="12">
        <v>83.95</v>
      </c>
      <c r="AB30" s="117">
        <v>5392800</v>
      </c>
      <c r="AC30" s="12">
        <v>83.41</v>
      </c>
      <c r="AD30" s="2">
        <f t="shared" si="1"/>
        <v>1.6599999999999966</v>
      </c>
      <c r="AE30" s="167">
        <f t="shared" si="2"/>
        <v>-4.8914340252922406E-3</v>
      </c>
    </row>
    <row r="31" spans="23:31" x14ac:dyDescent="0.25">
      <c r="W31" s="162">
        <v>42319</v>
      </c>
      <c r="X31" s="12">
        <v>85.48</v>
      </c>
      <c r="Y31" s="12">
        <v>85.48</v>
      </c>
      <c r="Z31" s="12">
        <v>84.11</v>
      </c>
      <c r="AA31" s="12">
        <v>84.37</v>
      </c>
      <c r="AB31" s="117">
        <v>4699000</v>
      </c>
      <c r="AC31" s="12">
        <v>83.82</v>
      </c>
      <c r="AD31" s="2">
        <f t="shared" si="1"/>
        <v>1.3700000000000045</v>
      </c>
      <c r="AE31" s="167">
        <f t="shared" si="2"/>
        <v>-5.5759876616444659E-3</v>
      </c>
    </row>
    <row r="32" spans="23:31" x14ac:dyDescent="0.25">
      <c r="W32" s="162">
        <v>42318</v>
      </c>
      <c r="X32" s="12">
        <v>85.67</v>
      </c>
      <c r="Y32" s="12">
        <v>86.31</v>
      </c>
      <c r="Z32" s="12">
        <v>84.5</v>
      </c>
      <c r="AA32" s="12">
        <v>84.84</v>
      </c>
      <c r="AB32" s="117">
        <v>5487300</v>
      </c>
      <c r="AC32" s="12">
        <v>84.29</v>
      </c>
      <c r="AD32" s="2">
        <f t="shared" si="1"/>
        <v>1.8100000000000023</v>
      </c>
      <c r="AE32" s="167">
        <f t="shared" si="2"/>
        <v>-1.5418759490713585E-2</v>
      </c>
    </row>
    <row r="33" spans="4:31" x14ac:dyDescent="0.25">
      <c r="W33" s="162">
        <v>42317</v>
      </c>
      <c r="X33" s="12">
        <v>85.73</v>
      </c>
      <c r="Y33" s="12">
        <v>89.1</v>
      </c>
      <c r="Z33" s="12">
        <v>83.99</v>
      </c>
      <c r="AA33" s="12">
        <v>86.17</v>
      </c>
      <c r="AB33" s="117">
        <v>9109000</v>
      </c>
      <c r="AC33" s="12">
        <v>85.61</v>
      </c>
      <c r="AD33" s="2">
        <f t="shared" si="1"/>
        <v>5.1099999999999994</v>
      </c>
      <c r="AE33" s="167">
        <f t="shared" si="2"/>
        <v>2.2243034418167884E-3</v>
      </c>
    </row>
    <row r="34" spans="4:31" x14ac:dyDescent="0.25">
      <c r="W34" s="162">
        <v>42314</v>
      </c>
      <c r="X34" s="12">
        <v>87</v>
      </c>
      <c r="Y34" s="12">
        <v>87.21</v>
      </c>
      <c r="Z34" s="12">
        <v>85.47</v>
      </c>
      <c r="AA34" s="12">
        <v>85.98</v>
      </c>
      <c r="AB34" s="117">
        <v>6826500</v>
      </c>
      <c r="AC34" s="12">
        <v>85.42</v>
      </c>
      <c r="AD34" s="2">
        <f t="shared" si="1"/>
        <v>1.7399999999999949</v>
      </c>
      <c r="AE34" s="167">
        <f t="shared" si="2"/>
        <v>-1.4081255771006496E-2</v>
      </c>
    </row>
    <row r="35" spans="4:31" x14ac:dyDescent="0.25">
      <c r="W35" s="162">
        <v>42313</v>
      </c>
      <c r="X35" s="12">
        <v>88.29</v>
      </c>
      <c r="Y35" s="12">
        <v>88.51</v>
      </c>
      <c r="Z35" s="12">
        <v>87</v>
      </c>
      <c r="AA35" s="12">
        <v>87.21</v>
      </c>
      <c r="AB35" s="117">
        <v>6426300</v>
      </c>
      <c r="AC35" s="12">
        <v>86.64</v>
      </c>
      <c r="AD35" s="2">
        <f t="shared" si="1"/>
        <v>1.5100000000000051</v>
      </c>
      <c r="AE35" s="167">
        <f t="shared" si="2"/>
        <v>-1.118466103629312E-2</v>
      </c>
    </row>
    <row r="36" spans="4:31" x14ac:dyDescent="0.25">
      <c r="W36" s="162">
        <v>42312</v>
      </c>
      <c r="X36" s="12">
        <v>89.2</v>
      </c>
      <c r="Y36" s="12">
        <v>89.44</v>
      </c>
      <c r="Z36" s="12">
        <v>87.85</v>
      </c>
      <c r="AA36" s="12">
        <v>88.19</v>
      </c>
      <c r="AB36" s="117">
        <v>4714700</v>
      </c>
      <c r="AC36" s="12">
        <v>87.62</v>
      </c>
      <c r="AD36" s="2">
        <f t="shared" si="1"/>
        <v>1.5900000000000034</v>
      </c>
      <c r="AE36" s="167">
        <f t="shared" si="2"/>
        <v>-5.6740807989106301E-3</v>
      </c>
    </row>
    <row r="37" spans="4:31" x14ac:dyDescent="0.25">
      <c r="W37" s="162">
        <v>42311</v>
      </c>
      <c r="X37" s="12">
        <v>88.96</v>
      </c>
      <c r="Y37" s="12">
        <v>89.34</v>
      </c>
      <c r="Z37" s="12">
        <v>88.48</v>
      </c>
      <c r="AA37" s="12">
        <v>88.7</v>
      </c>
      <c r="AB37" s="117">
        <v>4957900</v>
      </c>
      <c r="AC37" s="12">
        <v>88.12</v>
      </c>
      <c r="AD37" s="2">
        <f t="shared" si="1"/>
        <v>0.85999999999999943</v>
      </c>
      <c r="AE37" s="167">
        <f t="shared" si="2"/>
        <v>-4.5187528242204289E-3</v>
      </c>
    </row>
    <row r="38" spans="4:31" x14ac:dyDescent="0.25">
      <c r="D38" s="88"/>
      <c r="W38" s="162">
        <v>42310</v>
      </c>
      <c r="X38" s="12">
        <v>89.36</v>
      </c>
      <c r="Y38" s="12">
        <v>89.76</v>
      </c>
      <c r="Z38" s="12">
        <v>88.58</v>
      </c>
      <c r="AA38" s="12">
        <v>89.1</v>
      </c>
      <c r="AB38" s="117">
        <v>5365600</v>
      </c>
      <c r="AC38" s="12">
        <v>88.52</v>
      </c>
      <c r="AD38" s="2">
        <f t="shared" si="1"/>
        <v>1.1800000000000068</v>
      </c>
      <c r="AE38" s="167">
        <f t="shared" si="2"/>
        <v>-2.8162667567872557E-3</v>
      </c>
    </row>
    <row r="39" spans="4:31" x14ac:dyDescent="0.25">
      <c r="W39" s="162">
        <v>42307</v>
      </c>
      <c r="X39" s="12">
        <v>90.87</v>
      </c>
      <c r="Y39" s="12">
        <v>91.17</v>
      </c>
      <c r="Z39" s="12">
        <v>89.19</v>
      </c>
      <c r="AA39" s="12">
        <v>89.35</v>
      </c>
      <c r="AB39" s="117">
        <v>5603400</v>
      </c>
      <c r="AC39" s="12">
        <v>88.77</v>
      </c>
      <c r="AD39" s="2">
        <f t="shared" si="1"/>
        <v>1.980000000000004</v>
      </c>
      <c r="AE39" s="167">
        <f t="shared" si="2"/>
        <v>-1.289892138329829E-2</v>
      </c>
    </row>
    <row r="40" spans="4:31" x14ac:dyDescent="0.25">
      <c r="W40" s="162">
        <v>42306</v>
      </c>
      <c r="X40" s="12">
        <v>90.03</v>
      </c>
      <c r="Y40" s="12">
        <v>91.51</v>
      </c>
      <c r="Z40" s="12">
        <v>89.76</v>
      </c>
      <c r="AA40" s="12">
        <v>90.52</v>
      </c>
      <c r="AB40" s="117">
        <v>5298600</v>
      </c>
      <c r="AC40" s="12">
        <v>89.93</v>
      </c>
      <c r="AD40" s="2">
        <f t="shared" si="1"/>
        <v>1.75</v>
      </c>
      <c r="AE40" s="167">
        <f t="shared" si="2"/>
        <v>4.5799821268990293E-3</v>
      </c>
    </row>
    <row r="41" spans="4:31" x14ac:dyDescent="0.25">
      <c r="W41" s="162">
        <v>42305</v>
      </c>
      <c r="X41" s="12">
        <v>90.75</v>
      </c>
      <c r="Y41" s="12">
        <v>91.39</v>
      </c>
      <c r="Z41" s="12">
        <v>89.14</v>
      </c>
      <c r="AA41" s="12">
        <v>90.1</v>
      </c>
      <c r="AB41" s="117">
        <v>7342900</v>
      </c>
      <c r="AC41" s="12">
        <v>89.52</v>
      </c>
      <c r="AD41" s="2">
        <f t="shared" si="1"/>
        <v>2.25</v>
      </c>
      <c r="AE41" s="167">
        <f t="shared" si="2"/>
        <v>-1.4500836586727184E-3</v>
      </c>
    </row>
    <row r="42" spans="4:31" x14ac:dyDescent="0.25">
      <c r="W42" s="162">
        <v>42304</v>
      </c>
      <c r="X42" s="12">
        <v>94.2</v>
      </c>
      <c r="Y42" s="12">
        <v>94.2</v>
      </c>
      <c r="Z42" s="12">
        <v>90.22</v>
      </c>
      <c r="AA42" s="12">
        <v>90.24</v>
      </c>
      <c r="AB42" s="117">
        <v>9808700</v>
      </c>
      <c r="AC42" s="12">
        <v>89.65</v>
      </c>
      <c r="AD42" s="2">
        <f t="shared" si="1"/>
        <v>3.980000000000004</v>
      </c>
      <c r="AE42" s="167">
        <f t="shared" si="2"/>
        <v>-5.182443151771543E-2</v>
      </c>
    </row>
    <row r="43" spans="4:31" x14ac:dyDescent="0.25">
      <c r="W43" s="162">
        <v>42303</v>
      </c>
      <c r="X43" s="12">
        <v>96.62</v>
      </c>
      <c r="Y43" s="12">
        <v>97.19</v>
      </c>
      <c r="Z43" s="12">
        <v>95.01</v>
      </c>
      <c r="AA43" s="12">
        <v>95.17</v>
      </c>
      <c r="AB43" s="117">
        <v>4680600</v>
      </c>
      <c r="AC43" s="12">
        <v>94.55</v>
      </c>
      <c r="AD43" s="2">
        <f t="shared" si="1"/>
        <v>2.1799999999999926</v>
      </c>
      <c r="AE43" s="167">
        <f t="shared" si="2"/>
        <v>-1.8070412296188665E-2</v>
      </c>
    </row>
    <row r="44" spans="4:31" x14ac:dyDescent="0.25">
      <c r="W44" s="162">
        <v>42300</v>
      </c>
      <c r="X44" s="12">
        <v>97.42</v>
      </c>
      <c r="Y44" s="12">
        <v>98.26</v>
      </c>
      <c r="Z44" s="12">
        <v>96.16</v>
      </c>
      <c r="AA44" s="12">
        <v>96.92</v>
      </c>
      <c r="AB44" s="117">
        <v>4949100</v>
      </c>
      <c r="AC44" s="12">
        <v>96.29</v>
      </c>
      <c r="AD44" s="2">
        <f t="shared" si="1"/>
        <v>2.1000000000000085</v>
      </c>
      <c r="AE44" s="167">
        <f t="shared" si="2"/>
        <v>-9.3380369371232064E-4</v>
      </c>
    </row>
    <row r="45" spans="4:31" x14ac:dyDescent="0.25">
      <c r="W45" s="162">
        <v>42299</v>
      </c>
      <c r="X45" s="12">
        <v>96.51</v>
      </c>
      <c r="Y45" s="12">
        <v>97.57</v>
      </c>
      <c r="Z45" s="12">
        <v>95.54</v>
      </c>
      <c r="AA45" s="12">
        <v>97.01</v>
      </c>
      <c r="AB45" s="117">
        <v>6998900</v>
      </c>
      <c r="AC45" s="12">
        <v>96.38</v>
      </c>
      <c r="AD45" s="2">
        <f t="shared" si="1"/>
        <v>2.0299999999999869</v>
      </c>
      <c r="AE45" s="167">
        <f t="shared" si="2"/>
        <v>3.8577586206896441E-2</v>
      </c>
    </row>
    <row r="46" spans="4:31" ht="20.25" thickBot="1" x14ac:dyDescent="0.35">
      <c r="O46" s="343" t="s">
        <v>78</v>
      </c>
      <c r="P46" s="343"/>
      <c r="Q46" s="47"/>
      <c r="R46"/>
      <c r="T46" s="113" t="s">
        <v>126</v>
      </c>
      <c r="W46" s="162">
        <v>42298</v>
      </c>
      <c r="X46" s="12">
        <v>94.3</v>
      </c>
      <c r="Y46" s="12">
        <v>94.88</v>
      </c>
      <c r="Z46" s="12">
        <v>93.19</v>
      </c>
      <c r="AA46" s="12">
        <v>93.41</v>
      </c>
      <c r="AB46" s="117">
        <v>4248400</v>
      </c>
      <c r="AC46" s="12">
        <v>92.8</v>
      </c>
      <c r="AD46" s="2">
        <f t="shared" si="1"/>
        <v>1.6899999999999977</v>
      </c>
      <c r="AE46" s="167">
        <f t="shared" si="2"/>
        <v>-3.5434339095887779E-3</v>
      </c>
    </row>
    <row r="47" spans="4:31" ht="15.75" thickTop="1" x14ac:dyDescent="0.25">
      <c r="O47" s="105">
        <v>1.1000000000000001</v>
      </c>
      <c r="P47" s="105">
        <f>O47*$Q$4</f>
        <v>86.647000000000006</v>
      </c>
      <c r="Q47" s="47"/>
      <c r="R47"/>
      <c r="T47" s="119" t="s">
        <v>111</v>
      </c>
      <c r="U47" s="158">
        <v>84.08</v>
      </c>
      <c r="W47" s="162">
        <v>42297</v>
      </c>
      <c r="X47" s="12">
        <v>92.71</v>
      </c>
      <c r="Y47" s="12">
        <v>94.23</v>
      </c>
      <c r="Z47" s="12">
        <v>92.14</v>
      </c>
      <c r="AA47" s="12">
        <v>93.74</v>
      </c>
      <c r="AB47" s="117">
        <v>3384700</v>
      </c>
      <c r="AC47" s="12">
        <v>93.13</v>
      </c>
      <c r="AD47" s="2">
        <f t="shared" si="1"/>
        <v>2.0900000000000034</v>
      </c>
      <c r="AE47" s="167">
        <f t="shared" si="2"/>
        <v>1.1073716208880535E-2</v>
      </c>
    </row>
    <row r="48" spans="4:31" x14ac:dyDescent="0.25">
      <c r="O48" s="105">
        <v>1.0900000000000001</v>
      </c>
      <c r="P48" s="105">
        <f t="shared" ref="P48:P67" si="4">O48*$Q$4</f>
        <v>85.859300000000005</v>
      </c>
      <c r="Q48" s="47"/>
      <c r="R48"/>
      <c r="T48" s="109" t="s">
        <v>112</v>
      </c>
      <c r="U48" s="159">
        <v>84.89</v>
      </c>
      <c r="W48" s="162">
        <v>42296</v>
      </c>
      <c r="X48" s="12">
        <v>92.56</v>
      </c>
      <c r="Y48" s="12">
        <v>92.79</v>
      </c>
      <c r="Z48" s="12">
        <v>91.55</v>
      </c>
      <c r="AA48" s="12">
        <v>92.71</v>
      </c>
      <c r="AB48" s="117">
        <v>3991800</v>
      </c>
      <c r="AC48" s="12">
        <v>92.11</v>
      </c>
      <c r="AD48" s="2">
        <f t="shared" si="1"/>
        <v>1.2400000000000091</v>
      </c>
      <c r="AE48" s="167">
        <f t="shared" si="2"/>
        <v>-2.4907948884557163E-3</v>
      </c>
    </row>
    <row r="49" spans="15:31" x14ac:dyDescent="0.25">
      <c r="O49" s="105">
        <v>1.08</v>
      </c>
      <c r="P49" s="105">
        <f t="shared" si="4"/>
        <v>85.071600000000004</v>
      </c>
      <c r="Q49" s="47"/>
      <c r="R49"/>
      <c r="T49" s="109" t="s">
        <v>113</v>
      </c>
      <c r="U49" s="159" t="s">
        <v>346</v>
      </c>
      <c r="W49" s="162">
        <v>42293</v>
      </c>
      <c r="X49" s="12">
        <v>94.63</v>
      </c>
      <c r="Y49" s="12">
        <v>94.73</v>
      </c>
      <c r="Z49" s="12">
        <v>92.55</v>
      </c>
      <c r="AA49" s="12">
        <v>92.94</v>
      </c>
      <c r="AB49" s="117">
        <v>4580800</v>
      </c>
      <c r="AC49" s="12">
        <v>92.34</v>
      </c>
      <c r="AD49" s="2">
        <f t="shared" si="1"/>
        <v>2.1800000000000068</v>
      </c>
      <c r="AE49" s="167">
        <f t="shared" si="2"/>
        <v>-1.3988254137746958E-2</v>
      </c>
    </row>
    <row r="50" spans="15:31" x14ac:dyDescent="0.25">
      <c r="O50" s="105">
        <v>1.07</v>
      </c>
      <c r="P50" s="105">
        <f t="shared" si="4"/>
        <v>84.283900000000003</v>
      </c>
      <c r="Q50" s="105"/>
      <c r="R50"/>
      <c r="T50" s="109" t="s">
        <v>114</v>
      </c>
      <c r="U50" s="159" t="s">
        <v>347</v>
      </c>
      <c r="W50" s="162">
        <v>42292</v>
      </c>
      <c r="X50" s="12">
        <v>93.67</v>
      </c>
      <c r="Y50" s="12">
        <v>94.53</v>
      </c>
      <c r="Z50" s="12">
        <v>93</v>
      </c>
      <c r="AA50" s="12">
        <v>94.26</v>
      </c>
      <c r="AB50" s="117">
        <v>3276300</v>
      </c>
      <c r="AC50" s="12">
        <v>93.65</v>
      </c>
      <c r="AD50" s="2">
        <f t="shared" si="1"/>
        <v>1.5300000000000011</v>
      </c>
      <c r="AE50" s="167">
        <f t="shared" si="2"/>
        <v>1.4516303759072757E-2</v>
      </c>
    </row>
    <row r="51" spans="15:31" x14ac:dyDescent="0.25">
      <c r="O51" s="105">
        <v>1.06</v>
      </c>
      <c r="P51" s="105">
        <f t="shared" si="4"/>
        <v>83.496200000000002</v>
      </c>
      <c r="Q51" s="105"/>
      <c r="R51"/>
      <c r="T51" s="109" t="s">
        <v>115</v>
      </c>
      <c r="U51" s="159">
        <v>90.62</v>
      </c>
      <c r="W51" s="162">
        <v>42291</v>
      </c>
      <c r="X51" s="12">
        <v>93.44</v>
      </c>
      <c r="Y51" s="12">
        <v>93.75</v>
      </c>
      <c r="Z51" s="12">
        <v>92.6</v>
      </c>
      <c r="AA51" s="12">
        <v>92.91</v>
      </c>
      <c r="AB51" s="117">
        <v>5326500</v>
      </c>
      <c r="AC51" s="12">
        <v>92.31</v>
      </c>
      <c r="AD51" s="2">
        <f t="shared" si="1"/>
        <v>1.1500000000000057</v>
      </c>
      <c r="AE51" s="167">
        <f t="shared" si="2"/>
        <v>-9.4430732911255921E-3</v>
      </c>
    </row>
    <row r="52" spans="15:31" x14ac:dyDescent="0.25">
      <c r="O52" s="105">
        <v>1.05</v>
      </c>
      <c r="P52" s="105">
        <f t="shared" si="4"/>
        <v>82.708500000000001</v>
      </c>
      <c r="Q52" s="105"/>
      <c r="R52"/>
      <c r="T52" s="109" t="s">
        <v>116</v>
      </c>
      <c r="U52" s="159">
        <v>1.0322199999999999</v>
      </c>
      <c r="W52" s="162">
        <v>42290</v>
      </c>
      <c r="X52" s="12">
        <v>94.44</v>
      </c>
      <c r="Y52" s="12">
        <v>95.25</v>
      </c>
      <c r="Z52" s="12">
        <v>93.75</v>
      </c>
      <c r="AA52" s="12">
        <v>93.8</v>
      </c>
      <c r="AB52" s="117">
        <v>3549600</v>
      </c>
      <c r="AC52" s="12">
        <v>93.19</v>
      </c>
      <c r="AD52" s="2">
        <f t="shared" si="1"/>
        <v>1.5</v>
      </c>
      <c r="AE52" s="167">
        <f t="shared" si="2"/>
        <v>-1.532121724429425E-2</v>
      </c>
    </row>
    <row r="53" spans="15:31" x14ac:dyDescent="0.25">
      <c r="O53" s="105">
        <v>1.04</v>
      </c>
      <c r="P53" s="105">
        <f t="shared" si="4"/>
        <v>81.9208</v>
      </c>
      <c r="Q53" s="105"/>
      <c r="R53"/>
      <c r="T53" s="109" t="s">
        <v>117</v>
      </c>
      <c r="U53" s="116" t="s">
        <v>153</v>
      </c>
      <c r="W53" s="162">
        <v>42289</v>
      </c>
      <c r="X53" s="12">
        <v>96.76</v>
      </c>
      <c r="Y53" s="12">
        <v>97</v>
      </c>
      <c r="Z53" s="12">
        <v>94.2</v>
      </c>
      <c r="AA53" s="12">
        <v>95.26</v>
      </c>
      <c r="AB53" s="117">
        <v>5480200</v>
      </c>
      <c r="AC53" s="12">
        <v>94.64</v>
      </c>
      <c r="AD53" s="2">
        <f t="shared" si="1"/>
        <v>2.7999999999999972</v>
      </c>
      <c r="AE53" s="167">
        <f t="shared" si="2"/>
        <v>-1.8359091380562131E-2</v>
      </c>
    </row>
    <row r="54" spans="15:31" x14ac:dyDescent="0.25">
      <c r="O54" s="105">
        <v>1.03</v>
      </c>
      <c r="P54" s="105">
        <f t="shared" si="4"/>
        <v>81.133099999999999</v>
      </c>
      <c r="Q54" s="105"/>
      <c r="R54"/>
      <c r="T54" s="109"/>
      <c r="U54" s="159"/>
      <c r="W54" s="162">
        <v>42286</v>
      </c>
      <c r="X54" s="12">
        <v>97.75</v>
      </c>
      <c r="Y54" s="12">
        <v>98.28</v>
      </c>
      <c r="Z54" s="12">
        <v>96.17</v>
      </c>
      <c r="AA54" s="12">
        <v>97.04</v>
      </c>
      <c r="AB54" s="117">
        <v>4439200</v>
      </c>
      <c r="AC54" s="12">
        <v>96.41</v>
      </c>
      <c r="AD54" s="2">
        <f t="shared" si="1"/>
        <v>2.1099999999999994</v>
      </c>
      <c r="AE54" s="167">
        <f t="shared" si="2"/>
        <v>-1.0371292263022802E-4</v>
      </c>
    </row>
    <row r="55" spans="15:31" x14ac:dyDescent="0.25">
      <c r="O55" s="105">
        <v>1.02</v>
      </c>
      <c r="P55" s="105">
        <f t="shared" si="4"/>
        <v>80.345399999999998</v>
      </c>
      <c r="Q55" s="105"/>
      <c r="R55"/>
      <c r="T55" s="109" t="s">
        <v>118</v>
      </c>
      <c r="U55" s="159" t="s">
        <v>348</v>
      </c>
      <c r="W55" s="162">
        <v>42285</v>
      </c>
      <c r="X55" s="12">
        <v>94.57</v>
      </c>
      <c r="Y55" s="12">
        <v>97.29</v>
      </c>
      <c r="Z55" s="12">
        <v>94.49</v>
      </c>
      <c r="AA55" s="12">
        <v>97.05</v>
      </c>
      <c r="AB55" s="117">
        <v>4140700</v>
      </c>
      <c r="AC55" s="12">
        <v>96.42</v>
      </c>
      <c r="AD55" s="2">
        <f t="shared" si="1"/>
        <v>2.8000000000000114</v>
      </c>
      <c r="AE55" s="167">
        <f t="shared" si="2"/>
        <v>2.0425441845697945E-2</v>
      </c>
    </row>
    <row r="56" spans="15:31" x14ac:dyDescent="0.25">
      <c r="O56" s="105">
        <v>1.01</v>
      </c>
      <c r="P56" s="105">
        <f t="shared" si="4"/>
        <v>79.557699999999997</v>
      </c>
      <c r="Q56" s="105"/>
      <c r="R56"/>
      <c r="T56" s="109" t="s">
        <v>119</v>
      </c>
      <c r="U56" s="159" t="s">
        <v>299</v>
      </c>
      <c r="W56" s="162">
        <v>42284</v>
      </c>
      <c r="X56" s="12">
        <v>94.21</v>
      </c>
      <c r="Y56" s="12">
        <v>96.25</v>
      </c>
      <c r="Z56" s="12">
        <v>93.75</v>
      </c>
      <c r="AA56" s="12">
        <v>95.11</v>
      </c>
      <c r="AB56" s="117">
        <v>4270600</v>
      </c>
      <c r="AC56" s="12">
        <v>94.49</v>
      </c>
      <c r="AD56" s="2">
        <f t="shared" si="1"/>
        <v>2.5</v>
      </c>
      <c r="AE56" s="167">
        <f t="shared" si="2"/>
        <v>1.8430696270747893E-2</v>
      </c>
    </row>
    <row r="57" spans="15:31" x14ac:dyDescent="0.25">
      <c r="O57" s="105">
        <v>1</v>
      </c>
      <c r="P57" s="105">
        <f t="shared" si="4"/>
        <v>78.77</v>
      </c>
      <c r="Q57" s="105"/>
      <c r="R57"/>
      <c r="T57" s="109" t="s">
        <v>120</v>
      </c>
      <c r="U57" s="160">
        <v>1043944</v>
      </c>
      <c r="W57" s="162">
        <v>42283</v>
      </c>
      <c r="X57" s="12">
        <v>93.81</v>
      </c>
      <c r="Y57" s="12">
        <v>94.09</v>
      </c>
      <c r="Z57" s="12">
        <v>93.16</v>
      </c>
      <c r="AA57" s="12">
        <v>93.39</v>
      </c>
      <c r="AB57" s="117">
        <v>3811000</v>
      </c>
      <c r="AC57" s="12">
        <v>92.78</v>
      </c>
      <c r="AD57" s="2">
        <f t="shared" si="1"/>
        <v>0.93000000000000682</v>
      </c>
      <c r="AE57" s="167">
        <f t="shared" si="2"/>
        <v>-3.4371643394198736E-3</v>
      </c>
    </row>
    <row r="58" spans="15:31" x14ac:dyDescent="0.25">
      <c r="O58" s="105">
        <v>0.99</v>
      </c>
      <c r="P58" s="105">
        <f t="shared" si="4"/>
        <v>77.982299999999995</v>
      </c>
      <c r="Q58" s="105"/>
      <c r="R58"/>
      <c r="T58" s="109" t="s">
        <v>123</v>
      </c>
      <c r="U58" s="160">
        <v>2452220</v>
      </c>
      <c r="W58" s="162">
        <v>42282</v>
      </c>
      <c r="X58" s="12">
        <v>91.73</v>
      </c>
      <c r="Y58" s="12">
        <v>94.09</v>
      </c>
      <c r="Z58" s="12">
        <v>91.62</v>
      </c>
      <c r="AA58" s="12">
        <v>93.71</v>
      </c>
      <c r="AB58" s="117">
        <v>5263000</v>
      </c>
      <c r="AC58" s="12">
        <v>93.1</v>
      </c>
      <c r="AD58" s="2">
        <f t="shared" si="1"/>
        <v>2.4699999999999989</v>
      </c>
      <c r="AE58" s="167">
        <f t="shared" si="2"/>
        <v>1.9715224534501585E-2</v>
      </c>
    </row>
    <row r="59" spans="15:31" x14ac:dyDescent="0.25">
      <c r="O59" s="105">
        <v>0.98</v>
      </c>
      <c r="P59" s="105">
        <f t="shared" si="4"/>
        <v>77.194599999999994</v>
      </c>
      <c r="Q59" s="105"/>
      <c r="R59"/>
      <c r="T59" s="109" t="s">
        <v>121</v>
      </c>
      <c r="U59" s="159" t="s">
        <v>349</v>
      </c>
      <c r="W59" s="162">
        <v>42279</v>
      </c>
      <c r="X59" s="12">
        <v>88.75</v>
      </c>
      <c r="Y59" s="12">
        <v>91.93</v>
      </c>
      <c r="Z59" s="12">
        <v>88.56</v>
      </c>
      <c r="AA59" s="12">
        <v>91.9</v>
      </c>
      <c r="AB59" s="117">
        <v>5341700</v>
      </c>
      <c r="AC59" s="12">
        <v>91.3</v>
      </c>
      <c r="AD59" s="2">
        <f t="shared" si="1"/>
        <v>3.3700000000000045</v>
      </c>
      <c r="AE59" s="167">
        <f t="shared" si="2"/>
        <v>1.6590580113573061E-2</v>
      </c>
    </row>
    <row r="60" spans="15:31" x14ac:dyDescent="0.25">
      <c r="O60" s="105">
        <v>0.97</v>
      </c>
      <c r="P60" s="105">
        <f t="shared" si="4"/>
        <v>76.406899999999993</v>
      </c>
      <c r="Q60" s="105"/>
      <c r="R60"/>
      <c r="T60" s="109" t="s">
        <v>124</v>
      </c>
      <c r="U60" s="159">
        <v>15.54</v>
      </c>
      <c r="W60" s="162">
        <v>42278</v>
      </c>
      <c r="X60" s="12">
        <v>89.24</v>
      </c>
      <c r="Y60" s="12">
        <v>90.64</v>
      </c>
      <c r="Z60" s="12">
        <v>89.11</v>
      </c>
      <c r="AA60" s="12">
        <v>90.4</v>
      </c>
      <c r="AB60" s="117">
        <v>6921000</v>
      </c>
      <c r="AC60" s="12">
        <v>89.81</v>
      </c>
      <c r="AD60" s="2">
        <f t="shared" si="1"/>
        <v>1.5300000000000011</v>
      </c>
      <c r="AE60" s="167">
        <f t="shared" si="2"/>
        <v>2.2427140255009137E-2</v>
      </c>
    </row>
    <row r="61" spans="15:31" x14ac:dyDescent="0.25">
      <c r="O61" s="105">
        <v>0.96</v>
      </c>
      <c r="P61" s="105">
        <f t="shared" si="4"/>
        <v>75.619199999999992</v>
      </c>
      <c r="Q61" s="105"/>
      <c r="R61"/>
      <c r="T61" s="109" t="s">
        <v>125</v>
      </c>
      <c r="U61" s="159">
        <v>5.54</v>
      </c>
      <c r="W61" s="162">
        <v>42277</v>
      </c>
      <c r="X61" s="12">
        <v>87.9</v>
      </c>
      <c r="Y61" s="12">
        <v>88.53</v>
      </c>
      <c r="Z61" s="12">
        <v>86.99</v>
      </c>
      <c r="AA61" s="12">
        <v>88.41</v>
      </c>
      <c r="AB61" s="117">
        <v>5212000</v>
      </c>
      <c r="AC61" s="12">
        <v>87.84</v>
      </c>
      <c r="AD61" s="2">
        <f t="shared" si="1"/>
        <v>1.5400000000000063</v>
      </c>
      <c r="AE61" s="167">
        <f t="shared" si="2"/>
        <v>2.1514129549947691E-2</v>
      </c>
    </row>
    <row r="62" spans="15:31" x14ac:dyDescent="0.25">
      <c r="O62" s="105">
        <v>0.95</v>
      </c>
      <c r="P62" s="105">
        <f t="shared" si="4"/>
        <v>74.831499999999991</v>
      </c>
      <c r="Q62" s="105"/>
      <c r="R62"/>
      <c r="T62" s="109" t="s">
        <v>122</v>
      </c>
      <c r="U62" s="159" t="s">
        <v>350</v>
      </c>
      <c r="W62" s="162">
        <v>42276</v>
      </c>
      <c r="X62" s="12">
        <v>85.24</v>
      </c>
      <c r="Y62" s="12">
        <v>86.65</v>
      </c>
      <c r="Z62" s="12">
        <v>84.94</v>
      </c>
      <c r="AA62" s="12">
        <v>86.55</v>
      </c>
      <c r="AB62" s="117">
        <v>4936600</v>
      </c>
      <c r="AC62" s="12">
        <v>85.99</v>
      </c>
      <c r="AD62" s="2">
        <f t="shared" si="1"/>
        <v>1.710000000000008</v>
      </c>
      <c r="AE62" s="167">
        <f t="shared" si="2"/>
        <v>1.8597488746742386E-2</v>
      </c>
    </row>
    <row r="63" spans="15:31" x14ac:dyDescent="0.25">
      <c r="O63" s="105">
        <v>0.94</v>
      </c>
      <c r="P63" s="105">
        <f t="shared" si="4"/>
        <v>74.04379999999999</v>
      </c>
      <c r="Q63" s="105"/>
      <c r="R63"/>
      <c r="T63" s="108"/>
      <c r="W63" s="162">
        <v>42275</v>
      </c>
      <c r="X63" s="12">
        <v>85.68</v>
      </c>
      <c r="Y63" s="12">
        <v>86.66</v>
      </c>
      <c r="Z63" s="12">
        <v>84.85</v>
      </c>
      <c r="AA63" s="12">
        <v>84.97</v>
      </c>
      <c r="AB63" s="117">
        <v>5439700</v>
      </c>
      <c r="AC63" s="12">
        <v>84.42</v>
      </c>
      <c r="AD63" s="2">
        <f t="shared" si="1"/>
        <v>1.8100000000000023</v>
      </c>
      <c r="AE63" s="167">
        <f t="shared" si="2"/>
        <v>-1.8714401952807158E-2</v>
      </c>
    </row>
    <row r="64" spans="15:31" x14ac:dyDescent="0.25">
      <c r="O64" s="105">
        <v>0.93</v>
      </c>
      <c r="P64" s="105">
        <f t="shared" si="4"/>
        <v>73.256100000000004</v>
      </c>
      <c r="Q64" s="105"/>
      <c r="R64"/>
      <c r="S64" s="108"/>
      <c r="T64"/>
      <c r="W64" s="162">
        <v>42272</v>
      </c>
      <c r="X64" s="12">
        <v>86.25</v>
      </c>
      <c r="Y64" s="12">
        <v>87.32</v>
      </c>
      <c r="Z64" s="12">
        <v>85.58</v>
      </c>
      <c r="AA64" s="12">
        <v>86.59</v>
      </c>
      <c r="AB64" s="117">
        <v>5357100</v>
      </c>
      <c r="AC64" s="12">
        <v>86.03</v>
      </c>
      <c r="AD64" s="2">
        <f t="shared" si="1"/>
        <v>1.7399999999999949</v>
      </c>
      <c r="AE64" s="167">
        <f t="shared" si="2"/>
        <v>2.0764119601328845E-2</v>
      </c>
    </row>
    <row r="65" spans="15:31" x14ac:dyDescent="0.25">
      <c r="O65" s="105">
        <v>0.92</v>
      </c>
      <c r="P65" s="105">
        <f t="shared" si="4"/>
        <v>72.468400000000003</v>
      </c>
      <c r="Q65" s="105"/>
      <c r="R65"/>
      <c r="S65" s="108"/>
      <c r="T65"/>
      <c r="W65" s="162">
        <v>42271</v>
      </c>
      <c r="X65" s="12">
        <v>84.77</v>
      </c>
      <c r="Y65" s="12">
        <v>85.21</v>
      </c>
      <c r="Z65" s="12">
        <v>83.87</v>
      </c>
      <c r="AA65" s="12">
        <v>84.83</v>
      </c>
      <c r="AB65" s="117">
        <v>5545900</v>
      </c>
      <c r="AC65" s="12">
        <v>84.28</v>
      </c>
      <c r="AD65" s="2">
        <f t="shared" si="1"/>
        <v>1.3399999999999892</v>
      </c>
      <c r="AE65" s="167">
        <f t="shared" si="2"/>
        <v>-9.8684210526316374E-3</v>
      </c>
    </row>
    <row r="66" spans="15:31" x14ac:dyDescent="0.25">
      <c r="O66" s="105">
        <v>0.91</v>
      </c>
      <c r="P66" s="105">
        <f t="shared" si="4"/>
        <v>71.680700000000002</v>
      </c>
      <c r="Q66" s="105"/>
      <c r="R66"/>
      <c r="S66" s="108"/>
      <c r="T66"/>
      <c r="W66" s="162">
        <v>42270</v>
      </c>
      <c r="X66" s="12">
        <v>86.4</v>
      </c>
      <c r="Y66" s="12">
        <v>87.04</v>
      </c>
      <c r="Z66" s="12">
        <v>85.49</v>
      </c>
      <c r="AA66" s="12">
        <v>85.68</v>
      </c>
      <c r="AB66" s="117">
        <v>3441500</v>
      </c>
      <c r="AC66" s="12">
        <v>85.12</v>
      </c>
      <c r="AD66" s="2">
        <f t="shared" si="1"/>
        <v>1.5500000000000114</v>
      </c>
      <c r="AE66" s="167">
        <f t="shared" si="2"/>
        <v>-1.1496922540935928E-2</v>
      </c>
    </row>
    <row r="67" spans="15:31" x14ac:dyDescent="0.25">
      <c r="O67" s="105">
        <v>0.9</v>
      </c>
      <c r="P67" s="105">
        <f t="shared" si="4"/>
        <v>70.893000000000001</v>
      </c>
      <c r="Q67" s="105"/>
      <c r="R67"/>
      <c r="S67" s="108"/>
      <c r="T67"/>
      <c r="W67" s="162">
        <v>42269</v>
      </c>
      <c r="X67" s="12">
        <v>86.97</v>
      </c>
      <c r="Y67" s="12">
        <v>87.06</v>
      </c>
      <c r="Z67" s="12">
        <v>85.64</v>
      </c>
      <c r="AA67" s="12">
        <v>86.67</v>
      </c>
      <c r="AB67" s="117">
        <v>4766800</v>
      </c>
      <c r="AC67" s="12">
        <v>86.11</v>
      </c>
      <c r="AD67" s="2">
        <f>Y67-Z67</f>
        <v>1.4200000000000017</v>
      </c>
      <c r="AE67" s="167">
        <f>AC67/AC68-1</f>
        <v>-1.790602189781032E-2</v>
      </c>
    </row>
    <row r="68" spans="15:31" x14ac:dyDescent="0.25">
      <c r="W68" s="162">
        <v>42268</v>
      </c>
      <c r="X68" s="12">
        <v>87.97</v>
      </c>
      <c r="Y68" s="12">
        <v>89.34</v>
      </c>
      <c r="Z68" s="12">
        <v>87.66</v>
      </c>
      <c r="AA68" s="12">
        <v>88.25</v>
      </c>
      <c r="AB68" s="117">
        <v>4682100</v>
      </c>
      <c r="AC68" s="12">
        <v>87.68</v>
      </c>
      <c r="AD68" s="2">
        <f>Y68-Z68</f>
        <v>1.6800000000000068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77" priority="7">
      <formula>Q7&gt;0</formula>
    </cfRule>
    <cfRule type="expression" dxfId="17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tabSelected="1" workbookViewId="0">
      <pane ySplit="1" topLeftCell="A2" activePane="bottomLeft" state="frozen"/>
      <selection activeCell="A2" sqref="A2"/>
      <selection pane="bottomLeft" activeCell="C28" sqref="C28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102</v>
      </c>
      <c r="W1" s="114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231</v>
      </c>
      <c r="AI1" s="13" t="s">
        <v>232</v>
      </c>
      <c r="AJ1" s="13" t="s">
        <v>233</v>
      </c>
      <c r="AK1" s="13" t="s">
        <v>234</v>
      </c>
      <c r="AN1" s="13" t="s">
        <v>235</v>
      </c>
      <c r="AO1" s="13" t="s">
        <v>59</v>
      </c>
      <c r="AP1" s="13" t="s">
        <v>237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21" si="0">H2*I2-J2</f>
        <v>556.39</v>
      </c>
      <c r="L2" s="1">
        <v>42241</v>
      </c>
      <c r="M2" s="3">
        <v>12</v>
      </c>
      <c r="O2" s="13" t="s">
        <v>57</v>
      </c>
      <c r="Q2">
        <f>C43-H43</f>
        <v>0</v>
      </c>
      <c r="T2" s="107"/>
      <c r="W2" s="116">
        <v>42360</v>
      </c>
      <c r="X2" s="12">
        <v>9.35</v>
      </c>
      <c r="Y2" s="12">
        <v>9.57</v>
      </c>
      <c r="Z2" s="12">
        <v>9.26</v>
      </c>
      <c r="AA2" s="12">
        <v>9.56</v>
      </c>
      <c r="AB2" s="117">
        <v>19438800</v>
      </c>
      <c r="AC2" s="12">
        <v>9.56</v>
      </c>
      <c r="AD2" s="2">
        <f>Y2-Z2</f>
        <v>0.3100000000000005</v>
      </c>
      <c r="AE2" s="167">
        <f>AC2/AC3-1</f>
        <v>2.5751072961373467E-2</v>
      </c>
      <c r="AO2" t="s">
        <v>236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1">
        <f>IF(Q2=0, Q4, (F43-K43-M43)/Q2)</f>
        <v>10.19</v>
      </c>
      <c r="T3" s="150"/>
      <c r="W3" s="116">
        <v>42359</v>
      </c>
      <c r="X3" s="12">
        <v>9.35</v>
      </c>
      <c r="Y3" s="12">
        <v>9.43</v>
      </c>
      <c r="Z3" s="12">
        <v>9.23</v>
      </c>
      <c r="AA3" s="12">
        <v>9.32</v>
      </c>
      <c r="AB3" s="117">
        <v>24974100</v>
      </c>
      <c r="AC3" s="12">
        <v>9.32</v>
      </c>
      <c r="AD3" s="2">
        <f>Y3-Z3</f>
        <v>0.19999999999999929</v>
      </c>
      <c r="AE3" s="167">
        <f>AC3/AC4-1</f>
        <v>9.750812567713929E-3</v>
      </c>
      <c r="AH3" t="s">
        <v>249</v>
      </c>
      <c r="AI3">
        <v>-400</v>
      </c>
      <c r="AJ3" t="s">
        <v>241</v>
      </c>
      <c r="AK3" t="s">
        <v>241</v>
      </c>
      <c r="AN3" s="314">
        <v>-3739.93</v>
      </c>
      <c r="AO3" t="s">
        <v>241</v>
      </c>
      <c r="AP3" t="s">
        <v>241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10.19</v>
      </c>
      <c r="T4" s="150">
        <v>42293</v>
      </c>
      <c r="U4" t="s">
        <v>202</v>
      </c>
      <c r="W4" s="116">
        <v>42356</v>
      </c>
      <c r="X4" s="12">
        <v>9.16</v>
      </c>
      <c r="Y4" s="12">
        <v>9.41</v>
      </c>
      <c r="Z4" s="12">
        <v>9.1300000000000008</v>
      </c>
      <c r="AA4" s="12">
        <v>9.23</v>
      </c>
      <c r="AB4" s="117">
        <v>31777200</v>
      </c>
      <c r="AC4" s="12">
        <v>9.23</v>
      </c>
      <c r="AD4" s="2">
        <f t="shared" ref="AD4:AD67" si="2">Y4-Z4</f>
        <v>0.27999999999999936</v>
      </c>
      <c r="AE4" s="167">
        <f t="shared" ref="AE4:AE67" si="3">AC4/AC5-1</f>
        <v>8.7431693989070691E-3</v>
      </c>
      <c r="AH4" t="s">
        <v>250</v>
      </c>
      <c r="AI4">
        <v>865</v>
      </c>
      <c r="AJ4">
        <v>8.2899999999999991</v>
      </c>
      <c r="AK4" s="314">
        <v>7170.85</v>
      </c>
      <c r="AN4" s="314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0</v>
      </c>
      <c r="W5" s="116">
        <v>42355</v>
      </c>
      <c r="X5" s="12">
        <v>9.1999999999999993</v>
      </c>
      <c r="Y5" s="12">
        <v>9.24</v>
      </c>
      <c r="Z5" s="12">
        <v>9.0399999999999991</v>
      </c>
      <c r="AA5" s="12">
        <v>9.15</v>
      </c>
      <c r="AB5" s="117">
        <v>21587600</v>
      </c>
      <c r="AC5" s="12">
        <v>9.15</v>
      </c>
      <c r="AD5" s="2">
        <f t="shared" si="2"/>
        <v>0.20000000000000107</v>
      </c>
      <c r="AE5" s="167">
        <f t="shared" si="3"/>
        <v>-9.7402597402597157E-3</v>
      </c>
      <c r="AH5" t="s">
        <v>251</v>
      </c>
      <c r="AI5">
        <v>565</v>
      </c>
      <c r="AJ5">
        <v>9.23</v>
      </c>
      <c r="AK5" s="314">
        <v>5217.34</v>
      </c>
      <c r="AN5" s="314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0</v>
      </c>
      <c r="W6" s="116">
        <v>42354</v>
      </c>
      <c r="X6" s="12">
        <v>9.23</v>
      </c>
      <c r="Y6" s="12">
        <v>9.27</v>
      </c>
      <c r="Z6" s="12">
        <v>9.07</v>
      </c>
      <c r="AA6" s="12">
        <v>9.24</v>
      </c>
      <c r="AB6" s="117">
        <v>25345800</v>
      </c>
      <c r="AC6" s="12">
        <v>9.24</v>
      </c>
      <c r="AD6" s="2">
        <f t="shared" si="2"/>
        <v>0.19999999999999929</v>
      </c>
      <c r="AE6" s="167">
        <f t="shared" si="3"/>
        <v>1.3157894736842257E-2</v>
      </c>
      <c r="AH6" t="s">
        <v>240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690.55000000001746</v>
      </c>
      <c r="R7" s="248"/>
      <c r="T7" s="107">
        <v>42015</v>
      </c>
      <c r="U7" t="s">
        <v>193</v>
      </c>
      <c r="W7" s="116">
        <v>42353</v>
      </c>
      <c r="X7" s="12">
        <v>9.1</v>
      </c>
      <c r="Y7" s="12">
        <v>9.34</v>
      </c>
      <c r="Z7" s="12">
        <v>9.08</v>
      </c>
      <c r="AA7" s="12">
        <v>9.1199999999999992</v>
      </c>
      <c r="AB7" s="117">
        <v>27928900</v>
      </c>
      <c r="AC7" s="12">
        <v>9.1199999999999992</v>
      </c>
      <c r="AD7" s="2">
        <f t="shared" si="2"/>
        <v>0.25999999999999979</v>
      </c>
      <c r="AE7" s="167">
        <f t="shared" si="3"/>
        <v>1.3333333333333197E-2</v>
      </c>
      <c r="AH7" t="s">
        <v>251</v>
      </c>
      <c r="AI7">
        <v>600</v>
      </c>
      <c r="AJ7">
        <v>8.77</v>
      </c>
      <c r="AK7" s="314">
        <v>5264.63</v>
      </c>
      <c r="AN7" s="314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7">
        <f>(Q4-Q3)/Q3</f>
        <v>0</v>
      </c>
      <c r="W8" s="116">
        <v>42352</v>
      </c>
      <c r="X8" s="12">
        <v>8.84</v>
      </c>
      <c r="Y8" s="12">
        <v>9.0500000000000007</v>
      </c>
      <c r="Z8" s="12">
        <v>8.68</v>
      </c>
      <c r="AA8" s="12">
        <v>9</v>
      </c>
      <c r="AB8" s="117">
        <v>36097900</v>
      </c>
      <c r="AC8" s="12">
        <v>9</v>
      </c>
      <c r="AD8" s="2">
        <f t="shared" si="2"/>
        <v>0.37000000000000099</v>
      </c>
      <c r="AE8" s="167">
        <f t="shared" si="3"/>
        <v>1.5801354401805856E-2</v>
      </c>
      <c r="AH8" t="s">
        <v>240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42349</v>
      </c>
      <c r="X9" s="12">
        <v>8.98</v>
      </c>
      <c r="Y9" s="12">
        <v>9.02</v>
      </c>
      <c r="Z9" s="12">
        <v>8.75</v>
      </c>
      <c r="AA9" s="12">
        <v>8.86</v>
      </c>
      <c r="AB9" s="117">
        <v>31018200</v>
      </c>
      <c r="AC9" s="12">
        <v>8.86</v>
      </c>
      <c r="AD9" s="2">
        <f t="shared" si="2"/>
        <v>0.26999999999999957</v>
      </c>
      <c r="AE9" s="167">
        <f t="shared" si="3"/>
        <v>-3.3805888767720838E-2</v>
      </c>
      <c r="AH9" t="s">
        <v>251</v>
      </c>
      <c r="AI9">
        <v>235</v>
      </c>
      <c r="AJ9">
        <v>9.02</v>
      </c>
      <c r="AK9" s="314">
        <v>2120.71</v>
      </c>
      <c r="AN9" s="314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42348</v>
      </c>
      <c r="X10" s="12">
        <v>8.7899999999999991</v>
      </c>
      <c r="Y10" s="12">
        <v>9.34</v>
      </c>
      <c r="Z10" s="12">
        <v>8.74</v>
      </c>
      <c r="AA10" s="12">
        <v>9.17</v>
      </c>
      <c r="AB10" s="117">
        <v>36458400</v>
      </c>
      <c r="AC10" s="12">
        <v>9.17</v>
      </c>
      <c r="AD10" s="2">
        <f t="shared" si="2"/>
        <v>0.59999999999999964</v>
      </c>
      <c r="AE10" s="167">
        <f t="shared" si="3"/>
        <v>4.9199084668192228E-2</v>
      </c>
      <c r="AH10" t="s">
        <v>240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42347</v>
      </c>
      <c r="X11" s="12">
        <v>8.6300000000000008</v>
      </c>
      <c r="Y11" s="12">
        <v>8.7899999999999991</v>
      </c>
      <c r="Z11" s="12">
        <v>8.5</v>
      </c>
      <c r="AA11" s="12">
        <v>8.74</v>
      </c>
      <c r="AB11" s="117">
        <v>28182700</v>
      </c>
      <c r="AC11" s="12">
        <v>8.74</v>
      </c>
      <c r="AD11" s="2">
        <f t="shared" si="2"/>
        <v>0.28999999999999915</v>
      </c>
      <c r="AE11" s="167">
        <f t="shared" si="3"/>
        <v>2.5821596244131495E-2</v>
      </c>
      <c r="AH11" t="s">
        <v>252</v>
      </c>
      <c r="AI11">
        <v>400</v>
      </c>
      <c r="AJ11">
        <v>8.9</v>
      </c>
      <c r="AK11" s="314">
        <v>3561.74</v>
      </c>
      <c r="AN11" s="314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42346</v>
      </c>
      <c r="X12" s="12">
        <v>8.81</v>
      </c>
      <c r="Y12" s="12">
        <v>8.82</v>
      </c>
      <c r="Z12" s="12">
        <v>8.5</v>
      </c>
      <c r="AA12" s="12">
        <v>8.52</v>
      </c>
      <c r="AB12" s="117">
        <v>48825400</v>
      </c>
      <c r="AC12" s="12">
        <v>8.52</v>
      </c>
      <c r="AD12" s="2">
        <f t="shared" si="2"/>
        <v>0.32000000000000028</v>
      </c>
      <c r="AE12" s="167">
        <f t="shared" si="3"/>
        <v>-5.7522123893805288E-2</v>
      </c>
      <c r="AH12" t="s">
        <v>240</v>
      </c>
    </row>
    <row r="13" spans="1:42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42345</v>
      </c>
      <c r="X13" s="12">
        <v>9.4600000000000009</v>
      </c>
      <c r="Y13" s="12">
        <v>9.4700000000000006</v>
      </c>
      <c r="Z13" s="12">
        <v>8.9499999999999993</v>
      </c>
      <c r="AA13" s="12">
        <v>9.0399999999999991</v>
      </c>
      <c r="AB13" s="117">
        <v>37422400</v>
      </c>
      <c r="AC13" s="12">
        <v>9.0399999999999991</v>
      </c>
      <c r="AD13" s="2">
        <f t="shared" si="2"/>
        <v>0.52000000000000135</v>
      </c>
      <c r="AE13" s="167">
        <f t="shared" si="3"/>
        <v>-3.2119914346895206E-2</v>
      </c>
      <c r="AH13" t="s">
        <v>242</v>
      </c>
      <c r="AI13">
        <v>135</v>
      </c>
      <c r="AJ13">
        <v>9.08</v>
      </c>
      <c r="AK13" s="314">
        <v>1226.4000000000001</v>
      </c>
      <c r="AN13" s="314">
        <v>1258.2</v>
      </c>
      <c r="AO13">
        <v>31.8</v>
      </c>
      <c r="AP13">
        <v>2.59</v>
      </c>
    </row>
    <row r="14" spans="1:42" x14ac:dyDescent="0.25">
      <c r="B14" s="96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4">
        <v>500</v>
      </c>
      <c r="I14" s="57">
        <v>9.1</v>
      </c>
      <c r="J14" s="57">
        <v>0.08</v>
      </c>
      <c r="K14" s="57">
        <f t="shared" si="0"/>
        <v>4549.92</v>
      </c>
      <c r="T14" s="106"/>
      <c r="U14" s="13"/>
      <c r="W14" s="116">
        <v>42342</v>
      </c>
      <c r="X14" s="12">
        <v>9.0299999999999994</v>
      </c>
      <c r="Y14" s="12">
        <v>9.3800000000000008</v>
      </c>
      <c r="Z14" s="12">
        <v>9</v>
      </c>
      <c r="AA14" s="12">
        <v>9.34</v>
      </c>
      <c r="AB14" s="117">
        <v>29513400</v>
      </c>
      <c r="AC14" s="12">
        <v>9.34</v>
      </c>
      <c r="AD14" s="2">
        <f t="shared" si="2"/>
        <v>0.38000000000000078</v>
      </c>
      <c r="AE14" s="167">
        <f t="shared" si="3"/>
        <v>3.8932146829810943E-2</v>
      </c>
      <c r="AH14" t="s">
        <v>240</v>
      </c>
    </row>
    <row r="15" spans="1:42" x14ac:dyDescent="0.25">
      <c r="B15" s="96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4">
        <v>400</v>
      </c>
      <c r="I15" s="57">
        <v>9.35</v>
      </c>
      <c r="J15" s="57">
        <v>7.0000000000000007E-2</v>
      </c>
      <c r="K15" s="57">
        <f t="shared" si="0"/>
        <v>3739.93</v>
      </c>
      <c r="W15" s="116">
        <v>42341</v>
      </c>
      <c r="X15" s="12">
        <v>9.36</v>
      </c>
      <c r="Y15" s="12">
        <v>9.4</v>
      </c>
      <c r="Z15" s="12">
        <v>8.91</v>
      </c>
      <c r="AA15" s="12">
        <v>8.99</v>
      </c>
      <c r="AB15" s="117">
        <v>23286300</v>
      </c>
      <c r="AC15" s="12">
        <v>8.99</v>
      </c>
      <c r="AD15" s="2">
        <f t="shared" si="2"/>
        <v>0.49000000000000021</v>
      </c>
      <c r="AE15" s="167">
        <f t="shared" si="3"/>
        <v>-3.8502673796791398E-2</v>
      </c>
      <c r="AH15" t="s">
        <v>242</v>
      </c>
      <c r="AI15">
        <v>300</v>
      </c>
      <c r="AJ15">
        <v>9.94</v>
      </c>
      <c r="AK15" s="314">
        <v>2983.39</v>
      </c>
      <c r="AN15" s="314">
        <v>2796</v>
      </c>
      <c r="AO15">
        <v>-187.39</v>
      </c>
      <c r="AP15">
        <v>-6.28</v>
      </c>
    </row>
    <row r="16" spans="1:42" x14ac:dyDescent="0.25">
      <c r="B16" s="96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4">
        <v>500</v>
      </c>
      <c r="I16" s="57">
        <v>9.52</v>
      </c>
      <c r="J16" s="57">
        <v>0.09</v>
      </c>
      <c r="K16" s="57">
        <f t="shared" si="0"/>
        <v>4759.91</v>
      </c>
      <c r="W16" s="116">
        <v>42340</v>
      </c>
      <c r="X16" s="12">
        <v>9.42</v>
      </c>
      <c r="Y16" s="12">
        <v>9.57</v>
      </c>
      <c r="Z16" s="12">
        <v>9.31</v>
      </c>
      <c r="AA16" s="12">
        <v>9.35</v>
      </c>
      <c r="AB16" s="117">
        <v>25541500</v>
      </c>
      <c r="AC16" s="12">
        <v>9.35</v>
      </c>
      <c r="AD16" s="2">
        <f t="shared" si="2"/>
        <v>0.25999999999999979</v>
      </c>
      <c r="AE16" s="167">
        <f t="shared" si="3"/>
        <v>-1.3713080168776481E-2</v>
      </c>
      <c r="AH16" t="s">
        <v>240</v>
      </c>
    </row>
    <row r="17" spans="2:42" x14ac:dyDescent="0.25">
      <c r="B17" s="96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4">
        <v>1500</v>
      </c>
      <c r="I17" s="57">
        <v>9.31</v>
      </c>
      <c r="J17" s="57">
        <v>0.26</v>
      </c>
      <c r="K17" s="57">
        <f t="shared" si="0"/>
        <v>13964.74</v>
      </c>
      <c r="W17" s="116">
        <v>42339</v>
      </c>
      <c r="X17" s="12">
        <v>9.4600000000000009</v>
      </c>
      <c r="Y17" s="12">
        <v>9.6</v>
      </c>
      <c r="Z17" s="12">
        <v>9.41</v>
      </c>
      <c r="AA17" s="12">
        <v>9.48</v>
      </c>
      <c r="AB17" s="117">
        <v>25541500</v>
      </c>
      <c r="AC17" s="12">
        <v>9.48</v>
      </c>
      <c r="AD17" s="2">
        <f t="shared" si="2"/>
        <v>0.1899999999999995</v>
      </c>
      <c r="AE17" s="167">
        <f t="shared" si="3"/>
        <v>1.2820512820512997E-2</v>
      </c>
      <c r="AH17" t="s">
        <v>242</v>
      </c>
      <c r="AI17">
        <v>200</v>
      </c>
      <c r="AJ17">
        <v>10</v>
      </c>
      <c r="AK17" s="314">
        <v>2000.94</v>
      </c>
      <c r="AN17" s="314">
        <v>1864</v>
      </c>
      <c r="AO17">
        <v>-136.94</v>
      </c>
      <c r="AP17">
        <v>-6.84</v>
      </c>
    </row>
    <row r="18" spans="2:42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4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6">
        <v>42338</v>
      </c>
      <c r="X18" s="12">
        <v>9.33</v>
      </c>
      <c r="Y18" s="12">
        <v>9.51</v>
      </c>
      <c r="Z18" s="12">
        <v>9.31</v>
      </c>
      <c r="AA18" s="12">
        <v>9.36</v>
      </c>
      <c r="AB18" s="117">
        <v>23734300</v>
      </c>
      <c r="AC18" s="12">
        <v>9.36</v>
      </c>
      <c r="AD18" s="2">
        <f t="shared" si="2"/>
        <v>0.19999999999999929</v>
      </c>
      <c r="AE18" s="167">
        <f t="shared" si="3"/>
        <v>4.2918454935620964E-3</v>
      </c>
      <c r="AH18" t="s">
        <v>240</v>
      </c>
    </row>
    <row r="19" spans="2:42" x14ac:dyDescent="0.25">
      <c r="B19" s="96">
        <v>42297</v>
      </c>
      <c r="C19" s="104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4">
        <v>500</v>
      </c>
      <c r="I19" s="57">
        <v>8.93</v>
      </c>
      <c r="J19" s="57">
        <v>0.08</v>
      </c>
      <c r="K19" s="57">
        <f t="shared" si="0"/>
        <v>4464.92</v>
      </c>
      <c r="W19" s="116">
        <v>42335</v>
      </c>
      <c r="X19" s="12">
        <v>9.32</v>
      </c>
      <c r="Y19" s="12">
        <v>9.4600000000000009</v>
      </c>
      <c r="Z19" s="12">
        <v>9.3000000000000007</v>
      </c>
      <c r="AA19" s="12">
        <v>9.32</v>
      </c>
      <c r="AB19" s="117">
        <v>9841100</v>
      </c>
      <c r="AC19" s="12">
        <v>9.32</v>
      </c>
      <c r="AD19" s="2">
        <f t="shared" si="2"/>
        <v>0.16000000000000014</v>
      </c>
      <c r="AE19" s="167">
        <f t="shared" si="3"/>
        <v>-9.5642933049946421E-3</v>
      </c>
      <c r="AH19" t="s">
        <v>253</v>
      </c>
      <c r="AI19">
        <v>150</v>
      </c>
      <c r="AJ19">
        <v>9.58</v>
      </c>
      <c r="AK19" s="314">
        <v>1437.72</v>
      </c>
      <c r="AN19" s="314">
        <v>1398</v>
      </c>
      <c r="AO19">
        <v>-39.72</v>
      </c>
      <c r="AP19">
        <v>-2.76</v>
      </c>
    </row>
    <row r="20" spans="2:42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4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6">
        <v>42333</v>
      </c>
      <c r="X20" s="12">
        <v>9.0500000000000007</v>
      </c>
      <c r="Y20" s="12">
        <v>9.4499999999999993</v>
      </c>
      <c r="Z20" s="12">
        <v>9.0299999999999994</v>
      </c>
      <c r="AA20" s="12">
        <v>9.41</v>
      </c>
      <c r="AB20" s="117">
        <v>25664100</v>
      </c>
      <c r="AC20" s="12">
        <v>9.41</v>
      </c>
      <c r="AD20" s="2">
        <f t="shared" si="2"/>
        <v>0.41999999999999993</v>
      </c>
      <c r="AE20" s="167">
        <f t="shared" si="3"/>
        <v>3.5203520352035333E-2</v>
      </c>
      <c r="AH20" t="s">
        <v>240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4">
        <v>1000</v>
      </c>
      <c r="I21" s="57">
        <v>9.89</v>
      </c>
      <c r="J21" s="57">
        <v>0.18</v>
      </c>
      <c r="K21" s="57">
        <f t="shared" si="0"/>
        <v>9889.82</v>
      </c>
      <c r="W21" s="116">
        <v>42332</v>
      </c>
      <c r="X21" s="12">
        <v>9.07</v>
      </c>
      <c r="Y21" s="12">
        <v>9.1999999999999993</v>
      </c>
      <c r="Z21" s="12">
        <v>8.9700000000000006</v>
      </c>
      <c r="AA21" s="12">
        <v>9.09</v>
      </c>
      <c r="AB21" s="117">
        <v>26986300</v>
      </c>
      <c r="AC21" s="12">
        <v>9.09</v>
      </c>
      <c r="AD21" s="2">
        <f t="shared" si="2"/>
        <v>0.22999999999999865</v>
      </c>
      <c r="AE21" s="167">
        <f t="shared" si="3"/>
        <v>2.2050716648289725E-3</v>
      </c>
      <c r="AH21" t="s">
        <v>254</v>
      </c>
      <c r="AI21">
        <v>150</v>
      </c>
      <c r="AJ21">
        <v>9.74</v>
      </c>
      <c r="AK21" s="314">
        <v>1461.72</v>
      </c>
      <c r="AN21" s="314">
        <v>1398</v>
      </c>
      <c r="AO21">
        <v>-63.72</v>
      </c>
      <c r="AP21">
        <v>-4.3600000000000003</v>
      </c>
    </row>
    <row r="22" spans="2:42" x14ac:dyDescent="0.25">
      <c r="B22" s="344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3"/>
      <c r="W22" s="116">
        <v>42331</v>
      </c>
      <c r="X22" s="12">
        <v>9.0500000000000007</v>
      </c>
      <c r="Y22" s="12">
        <v>9.24</v>
      </c>
      <c r="Z22" s="12">
        <v>8.8699999999999992</v>
      </c>
      <c r="AA22" s="12">
        <v>9.07</v>
      </c>
      <c r="AB22" s="117">
        <v>44220900</v>
      </c>
      <c r="AC22" s="12">
        <v>9.07</v>
      </c>
      <c r="AD22" s="2">
        <f t="shared" si="2"/>
        <v>0.37000000000000099</v>
      </c>
      <c r="AE22" s="167">
        <f t="shared" si="3"/>
        <v>4.3728423475259071E-2</v>
      </c>
      <c r="AH22" t="s">
        <v>240</v>
      </c>
    </row>
    <row r="23" spans="2:42" x14ac:dyDescent="0.25">
      <c r="B23" s="344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3"/>
      <c r="L23" s="2"/>
      <c r="W23" s="116">
        <v>42328</v>
      </c>
      <c r="X23" s="12">
        <v>8.81</v>
      </c>
      <c r="Y23" s="12">
        <v>8.9</v>
      </c>
      <c r="Z23" s="12">
        <v>8.59</v>
      </c>
      <c r="AA23" s="12">
        <v>8.69</v>
      </c>
      <c r="AB23" s="117">
        <v>24866400</v>
      </c>
      <c r="AC23" s="12">
        <v>8.69</v>
      </c>
      <c r="AD23" s="2">
        <f t="shared" si="2"/>
        <v>0.3100000000000005</v>
      </c>
      <c r="AE23" s="167">
        <f t="shared" si="3"/>
        <v>-7.9908675799087447E-3</v>
      </c>
      <c r="AH23" t="s">
        <v>239</v>
      </c>
      <c r="AI23">
        <v>100</v>
      </c>
      <c r="AJ23">
        <v>10.43</v>
      </c>
      <c r="AK23" s="314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4" si="4">C24*D24+E24</f>
        <v>2622.95</v>
      </c>
      <c r="G24" s="1"/>
      <c r="H24" s="93"/>
      <c r="W24" s="116">
        <v>42327</v>
      </c>
      <c r="X24" s="12">
        <v>8.51</v>
      </c>
      <c r="Y24" s="12">
        <v>8.7799999999999994</v>
      </c>
      <c r="Z24" s="12">
        <v>8.5</v>
      </c>
      <c r="AA24" s="12">
        <v>8.76</v>
      </c>
      <c r="AB24" s="117">
        <v>32517600</v>
      </c>
      <c r="AC24" s="12">
        <v>8.76</v>
      </c>
      <c r="AD24" s="2">
        <f t="shared" si="2"/>
        <v>0.27999999999999936</v>
      </c>
      <c r="AE24" s="167">
        <f t="shared" si="3"/>
        <v>4.1617122473246004E-2</v>
      </c>
      <c r="AH24" t="s">
        <v>240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3"/>
      <c r="W25" s="116">
        <v>42326</v>
      </c>
      <c r="X25" s="12">
        <v>8.31</v>
      </c>
      <c r="Y25" s="12">
        <v>8.41</v>
      </c>
      <c r="Z25" s="12">
        <v>8.2200000000000006</v>
      </c>
      <c r="AA25" s="12">
        <v>8.41</v>
      </c>
      <c r="AB25" s="117">
        <v>23783900</v>
      </c>
      <c r="AC25" s="12">
        <v>8.41</v>
      </c>
      <c r="AD25" s="2">
        <f t="shared" si="2"/>
        <v>0.1899999999999995</v>
      </c>
      <c r="AE25" s="167">
        <f t="shared" si="3"/>
        <v>1.692865779927466E-2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3"/>
      <c r="W26" s="116">
        <v>42325</v>
      </c>
      <c r="X26" s="12">
        <v>8.33</v>
      </c>
      <c r="Y26" s="12">
        <v>8.4600000000000009</v>
      </c>
      <c r="Z26" s="12">
        <v>8.24</v>
      </c>
      <c r="AA26" s="12">
        <v>8.27</v>
      </c>
      <c r="AB26" s="117">
        <v>34662800</v>
      </c>
      <c r="AC26" s="12">
        <v>8.27</v>
      </c>
      <c r="AD26" s="2">
        <f t="shared" si="2"/>
        <v>0.22000000000000064</v>
      </c>
      <c r="AE26" s="167">
        <f t="shared" si="3"/>
        <v>-2.4125452352231624E-3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3"/>
      <c r="W27" s="116">
        <v>42324</v>
      </c>
      <c r="X27" s="12">
        <v>7.97</v>
      </c>
      <c r="Y27" s="12">
        <v>8.32</v>
      </c>
      <c r="Z27" s="12">
        <v>7.96</v>
      </c>
      <c r="AA27" s="12">
        <v>8.2899999999999991</v>
      </c>
      <c r="AB27" s="117">
        <v>33738600</v>
      </c>
      <c r="AC27" s="12">
        <v>8.2899999999999991</v>
      </c>
      <c r="AD27" s="2">
        <f t="shared" si="2"/>
        <v>0.36000000000000032</v>
      </c>
      <c r="AE27" s="167">
        <f t="shared" si="3"/>
        <v>3.7546933667083726E-2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3"/>
      <c r="W28" s="116">
        <v>42321</v>
      </c>
      <c r="X28" s="12">
        <v>7.85</v>
      </c>
      <c r="Y28" s="12">
        <v>8.06</v>
      </c>
      <c r="Z28" s="12">
        <v>7.82</v>
      </c>
      <c r="AA28" s="12">
        <v>7.99</v>
      </c>
      <c r="AB28" s="117">
        <v>26216900</v>
      </c>
      <c r="AC28" s="12">
        <v>7.99</v>
      </c>
      <c r="AD28" s="2">
        <f t="shared" si="2"/>
        <v>0.24000000000000021</v>
      </c>
      <c r="AE28" s="167">
        <f t="shared" si="3"/>
        <v>2.1739130434782705E-2</v>
      </c>
    </row>
    <row r="29" spans="2:42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3"/>
      <c r="W29" s="116">
        <v>42320</v>
      </c>
      <c r="X29" s="12">
        <v>8</v>
      </c>
      <c r="Y29" s="12">
        <v>8</v>
      </c>
      <c r="Z29" s="12">
        <v>7.81</v>
      </c>
      <c r="AA29" s="12">
        <v>7.82</v>
      </c>
      <c r="AB29" s="117">
        <v>39182400</v>
      </c>
      <c r="AC29" s="12">
        <v>7.82</v>
      </c>
      <c r="AD29" s="2">
        <f t="shared" si="2"/>
        <v>0.19000000000000039</v>
      </c>
      <c r="AE29" s="167">
        <f t="shared" si="3"/>
        <v>-3.2178217821782207E-2</v>
      </c>
    </row>
    <row r="30" spans="2:42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3"/>
      <c r="W30" s="116">
        <v>42319</v>
      </c>
      <c r="X30" s="12">
        <v>8.3800000000000008</v>
      </c>
      <c r="Y30" s="12">
        <v>8.4700000000000006</v>
      </c>
      <c r="Z30" s="12">
        <v>8.08</v>
      </c>
      <c r="AA30" s="12">
        <v>8.08</v>
      </c>
      <c r="AB30" s="117">
        <v>33612100</v>
      </c>
      <c r="AC30" s="12">
        <v>8.08</v>
      </c>
      <c r="AD30" s="2">
        <f t="shared" si="2"/>
        <v>0.39000000000000057</v>
      </c>
      <c r="AE30" s="167">
        <f t="shared" si="3"/>
        <v>-3.2335329341317331E-2</v>
      </c>
    </row>
    <row r="31" spans="2:42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3"/>
      <c r="W31" s="116">
        <v>42318</v>
      </c>
      <c r="X31" s="12">
        <v>8.6</v>
      </c>
      <c r="Y31" s="12">
        <v>8.61</v>
      </c>
      <c r="Z31" s="12">
        <v>8.34</v>
      </c>
      <c r="AA31" s="12">
        <v>8.35</v>
      </c>
      <c r="AB31" s="117">
        <v>28330100</v>
      </c>
      <c r="AC31" s="12">
        <v>8.35</v>
      </c>
      <c r="AD31" s="2">
        <f t="shared" si="2"/>
        <v>0.26999999999999957</v>
      </c>
      <c r="AE31" s="167">
        <f t="shared" si="3"/>
        <v>-3.0197444831591147E-2</v>
      </c>
    </row>
    <row r="32" spans="2:42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3"/>
      <c r="W32" s="116">
        <v>42317</v>
      </c>
      <c r="X32" s="12">
        <v>8.9700000000000006</v>
      </c>
      <c r="Y32" s="12">
        <v>9</v>
      </c>
      <c r="Z32" s="12">
        <v>8.5</v>
      </c>
      <c r="AA32" s="12">
        <v>8.61</v>
      </c>
      <c r="AB32" s="117">
        <v>43479300</v>
      </c>
      <c r="AC32" s="12">
        <v>8.61</v>
      </c>
      <c r="AD32" s="2">
        <f t="shared" si="2"/>
        <v>0.5</v>
      </c>
      <c r="AE32" s="167">
        <f t="shared" si="3"/>
        <v>-5.2805280528052889E-2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3"/>
      <c r="W33" s="116">
        <v>42314</v>
      </c>
      <c r="X33" s="12">
        <v>9.11</v>
      </c>
      <c r="Y33" s="12">
        <v>9.18</v>
      </c>
      <c r="Z33" s="12">
        <v>8.98</v>
      </c>
      <c r="AA33" s="12">
        <v>9.09</v>
      </c>
      <c r="AB33" s="117">
        <v>23359600</v>
      </c>
      <c r="AC33" s="12">
        <v>9.09</v>
      </c>
      <c r="AD33" s="2">
        <f t="shared" si="2"/>
        <v>0.19999999999999929</v>
      </c>
      <c r="AE33" s="167">
        <f t="shared" si="3"/>
        <v>-1.1956521739130421E-2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3"/>
      <c r="W34" s="116">
        <v>42313</v>
      </c>
      <c r="X34" s="12">
        <v>9.27</v>
      </c>
      <c r="Y34" s="12">
        <v>9.32</v>
      </c>
      <c r="Z34" s="12">
        <v>9.06</v>
      </c>
      <c r="AA34" s="12">
        <v>9.1999999999999993</v>
      </c>
      <c r="AB34" s="117">
        <v>22526500</v>
      </c>
      <c r="AC34" s="12">
        <v>9.1999999999999993</v>
      </c>
      <c r="AD34" s="2">
        <f t="shared" si="2"/>
        <v>0.25999999999999979</v>
      </c>
      <c r="AE34" s="167">
        <f t="shared" si="3"/>
        <v>-1.9189765458422325E-2</v>
      </c>
    </row>
    <row r="35" spans="1:31" x14ac:dyDescent="0.25">
      <c r="C35" s="4"/>
      <c r="W35" s="116">
        <v>42312</v>
      </c>
      <c r="X35" s="12">
        <v>9.4499999999999993</v>
      </c>
      <c r="Y35" s="12">
        <v>9.51</v>
      </c>
      <c r="Z35" s="12">
        <v>9.27</v>
      </c>
      <c r="AA35" s="12">
        <v>9.3800000000000008</v>
      </c>
      <c r="AB35" s="117">
        <v>22174500</v>
      </c>
      <c r="AC35" s="12">
        <v>9.3800000000000008</v>
      </c>
      <c r="AD35" s="2">
        <f t="shared" si="2"/>
        <v>0.24000000000000021</v>
      </c>
      <c r="AE35" s="167" t="e">
        <f t="shared" si="3"/>
        <v>#DIV/0!</v>
      </c>
    </row>
    <row r="36" spans="1:31" x14ac:dyDescent="0.25">
      <c r="W36" s="116">
        <v>42312</v>
      </c>
      <c r="X36" s="12" t="s">
        <v>134</v>
      </c>
      <c r="Y36" s="12"/>
      <c r="Z36" s="12"/>
      <c r="AA36" s="12"/>
      <c r="AB36" s="117"/>
      <c r="AC36" s="12"/>
      <c r="AD36" s="2">
        <f t="shared" si="2"/>
        <v>0</v>
      </c>
      <c r="AE36" s="167">
        <f t="shared" si="3"/>
        <v>-1</v>
      </c>
    </row>
    <row r="37" spans="1:31" x14ac:dyDescent="0.25">
      <c r="W37" s="116">
        <v>42311</v>
      </c>
      <c r="X37" s="12">
        <v>9.1999999999999993</v>
      </c>
      <c r="Y37" s="12">
        <v>9.58</v>
      </c>
      <c r="Z37" s="12">
        <v>9.19</v>
      </c>
      <c r="AA37" s="12">
        <v>9.3800000000000008</v>
      </c>
      <c r="AB37" s="117">
        <v>25614000</v>
      </c>
      <c r="AC37" s="12">
        <v>9.35</v>
      </c>
      <c r="AD37" s="2">
        <f t="shared" si="2"/>
        <v>0.39000000000000057</v>
      </c>
      <c r="AE37" s="167">
        <f t="shared" si="3"/>
        <v>2.2975929978118037E-2</v>
      </c>
    </row>
    <row r="38" spans="1:31" x14ac:dyDescent="0.25">
      <c r="W38" s="116">
        <v>42310</v>
      </c>
      <c r="X38" s="12">
        <v>8.9499999999999993</v>
      </c>
      <c r="Y38" s="12">
        <v>9.24</v>
      </c>
      <c r="Z38" s="12">
        <v>8.93</v>
      </c>
      <c r="AA38" s="12">
        <v>9.17</v>
      </c>
      <c r="AB38" s="117">
        <v>29981800</v>
      </c>
      <c r="AC38" s="12">
        <v>9.14</v>
      </c>
      <c r="AD38" s="2">
        <f t="shared" si="2"/>
        <v>0.3100000000000005</v>
      </c>
      <c r="AE38" s="167">
        <f t="shared" si="3"/>
        <v>2.6966292134831482E-2</v>
      </c>
    </row>
    <row r="39" spans="1:31" ht="20.25" thickBot="1" x14ac:dyDescent="0.35">
      <c r="O39" s="13"/>
      <c r="P39" s="343" t="s">
        <v>78</v>
      </c>
      <c r="Q39" s="343"/>
      <c r="R39" s="47"/>
      <c r="T39" s="113" t="s">
        <v>126</v>
      </c>
      <c r="W39" s="116">
        <v>42307</v>
      </c>
      <c r="X39" s="12">
        <v>8.9700000000000006</v>
      </c>
      <c r="Y39" s="12">
        <v>9.06</v>
      </c>
      <c r="Z39" s="12">
        <v>8.8699999999999992</v>
      </c>
      <c r="AA39" s="12">
        <v>8.93</v>
      </c>
      <c r="AB39" s="117">
        <v>34944600</v>
      </c>
      <c r="AC39" s="12">
        <v>8.9</v>
      </c>
      <c r="AD39" s="2">
        <f t="shared" si="2"/>
        <v>0.19000000000000128</v>
      </c>
      <c r="AE39" s="167">
        <f t="shared" si="3"/>
        <v>-2.2421524663677195E-3</v>
      </c>
    </row>
    <row r="40" spans="1:31" ht="15.75" thickTop="1" x14ac:dyDescent="0.25">
      <c r="O40" s="2"/>
      <c r="P40" s="105">
        <v>1.1000000000000001</v>
      </c>
      <c r="Q40" s="105">
        <f>P40*$Q$4</f>
        <v>11.209</v>
      </c>
      <c r="R40" s="47"/>
      <c r="T40" s="109" t="s">
        <v>111</v>
      </c>
      <c r="U40" s="110">
        <v>9.32</v>
      </c>
      <c r="W40" s="116">
        <v>42306</v>
      </c>
      <c r="X40" s="12">
        <v>8.9</v>
      </c>
      <c r="Y40" s="12">
        <v>9.01</v>
      </c>
      <c r="Z40" s="12">
        <v>8.82</v>
      </c>
      <c r="AA40" s="12">
        <v>8.9499999999999993</v>
      </c>
      <c r="AB40" s="117">
        <v>29431800</v>
      </c>
      <c r="AC40" s="12">
        <v>8.92</v>
      </c>
      <c r="AD40" s="2">
        <f t="shared" si="2"/>
        <v>0.1899999999999995</v>
      </c>
      <c r="AE40" s="167">
        <f t="shared" si="3"/>
        <v>-4.4642857142858094E-3</v>
      </c>
    </row>
    <row r="41" spans="1:31" x14ac:dyDescent="0.25">
      <c r="O41" s="2"/>
      <c r="P41" s="105">
        <v>1.0900000000000001</v>
      </c>
      <c r="Q41" s="105">
        <f t="shared" ref="Q41:Q60" si="5">P41*$Q$4</f>
        <v>11.107100000000001</v>
      </c>
      <c r="R41" s="47"/>
      <c r="T41" s="109" t="s">
        <v>112</v>
      </c>
      <c r="U41" s="110">
        <v>9.35</v>
      </c>
      <c r="W41" s="116">
        <v>42305</v>
      </c>
      <c r="X41" s="12">
        <v>8.75</v>
      </c>
      <c r="Y41" s="12">
        <v>9.1300000000000008</v>
      </c>
      <c r="Z41" s="12">
        <v>8.7100000000000009</v>
      </c>
      <c r="AA41" s="12">
        <v>8.99</v>
      </c>
      <c r="AB41" s="117">
        <v>33242700</v>
      </c>
      <c r="AC41" s="12">
        <v>8.9600000000000009</v>
      </c>
      <c r="AD41" s="2">
        <f t="shared" si="2"/>
        <v>0.41999999999999993</v>
      </c>
      <c r="AE41" s="167">
        <f t="shared" si="3"/>
        <v>2.9885057471264576E-2</v>
      </c>
    </row>
    <row r="42" spans="1:31" x14ac:dyDescent="0.25">
      <c r="O42" s="2"/>
      <c r="P42" s="105">
        <v>1.08</v>
      </c>
      <c r="Q42" s="105">
        <f t="shared" si="5"/>
        <v>11.0052</v>
      </c>
      <c r="R42" s="47"/>
      <c r="T42" s="109" t="s">
        <v>113</v>
      </c>
      <c r="U42" s="110" t="s">
        <v>351</v>
      </c>
      <c r="W42" s="116">
        <v>42304</v>
      </c>
      <c r="X42" s="12">
        <v>8.7899999999999991</v>
      </c>
      <c r="Y42" s="12">
        <v>8.94</v>
      </c>
      <c r="Z42" s="12">
        <v>8.6199999999999992</v>
      </c>
      <c r="AA42" s="12">
        <v>8.73</v>
      </c>
      <c r="AB42" s="117">
        <v>26942500</v>
      </c>
      <c r="AC42" s="12">
        <v>8.6999999999999993</v>
      </c>
      <c r="AD42" s="2">
        <f t="shared" si="2"/>
        <v>0.32000000000000028</v>
      </c>
      <c r="AE42" s="167">
        <f t="shared" si="3"/>
        <v>-4.5766590389016981E-3</v>
      </c>
    </row>
    <row r="43" spans="1:31" x14ac:dyDescent="0.25">
      <c r="A43" s="45" t="s">
        <v>81</v>
      </c>
      <c r="B43" s="16"/>
      <c r="C43" s="16">
        <f>SUM(C2:C35)</f>
        <v>18002</v>
      </c>
      <c r="D43" s="21"/>
      <c r="E43" s="21"/>
      <c r="F43" s="21">
        <f>SUM(F2:F35)</f>
        <v>164389.51999999999</v>
      </c>
      <c r="G43" s="16"/>
      <c r="H43" s="16">
        <f>SUM(H2:H34)</f>
        <v>18002</v>
      </c>
      <c r="I43" s="21"/>
      <c r="J43" s="21"/>
      <c r="K43" s="21">
        <f>SUM(K2:K34)</f>
        <v>164957.07</v>
      </c>
      <c r="L43" s="21"/>
      <c r="M43" s="21">
        <f>SUM(M2:M15)</f>
        <v>123</v>
      </c>
      <c r="O43" s="2"/>
      <c r="P43" s="105">
        <v>1.07</v>
      </c>
      <c r="Q43" s="105">
        <f t="shared" si="5"/>
        <v>10.9033</v>
      </c>
      <c r="R43" s="105"/>
      <c r="T43" s="109" t="s">
        <v>114</v>
      </c>
      <c r="U43" s="110" t="s">
        <v>352</v>
      </c>
      <c r="W43" s="116">
        <v>42303</v>
      </c>
      <c r="X43" s="12">
        <v>9.1300000000000008</v>
      </c>
      <c r="Y43" s="12">
        <v>9.19</v>
      </c>
      <c r="Z43" s="12">
        <v>8.7100000000000009</v>
      </c>
      <c r="AA43" s="12">
        <v>8.77</v>
      </c>
      <c r="AB43" s="117">
        <v>25980500</v>
      </c>
      <c r="AC43" s="12">
        <v>8.74</v>
      </c>
      <c r="AD43" s="2">
        <f t="shared" si="2"/>
        <v>0.47999999999999865</v>
      </c>
      <c r="AE43" s="167">
        <f t="shared" si="3"/>
        <v>-4.0614709110867064E-2</v>
      </c>
    </row>
    <row r="44" spans="1:31" x14ac:dyDescent="0.25">
      <c r="O44" s="2"/>
      <c r="P44" s="105">
        <v>1.06</v>
      </c>
      <c r="Q44" s="105">
        <f t="shared" si="5"/>
        <v>10.801399999999999</v>
      </c>
      <c r="R44" s="105"/>
      <c r="T44" s="109" t="s">
        <v>115</v>
      </c>
      <c r="U44" s="110">
        <v>11.38</v>
      </c>
      <c r="W44" s="116">
        <v>42300</v>
      </c>
      <c r="X44" s="12">
        <v>9.16</v>
      </c>
      <c r="Y44" s="12">
        <v>9.2799999999999994</v>
      </c>
      <c r="Z44" s="12">
        <v>9.06</v>
      </c>
      <c r="AA44" s="12">
        <v>9.14</v>
      </c>
      <c r="AB44" s="117">
        <v>20297300</v>
      </c>
      <c r="AC44" s="12">
        <v>9.11</v>
      </c>
      <c r="AD44" s="2">
        <f t="shared" si="2"/>
        <v>0.21999999999999886</v>
      </c>
      <c r="AE44" s="167">
        <f t="shared" si="3"/>
        <v>5.5187637969094094E-3</v>
      </c>
    </row>
    <row r="45" spans="1:31" x14ac:dyDescent="0.25">
      <c r="O45" s="2"/>
      <c r="P45" s="105">
        <v>1.05</v>
      </c>
      <c r="Q45" s="105">
        <f t="shared" si="5"/>
        <v>10.6995</v>
      </c>
      <c r="R45" s="105"/>
      <c r="T45" s="109" t="s">
        <v>116</v>
      </c>
      <c r="U45" s="110">
        <v>0.32606000000000002</v>
      </c>
      <c r="W45" s="116">
        <v>42299</v>
      </c>
      <c r="X45" s="12">
        <v>9.16</v>
      </c>
      <c r="Y45" s="12">
        <v>9.49</v>
      </c>
      <c r="Z45" s="12">
        <v>9.0500000000000007</v>
      </c>
      <c r="AA45" s="12">
        <v>9.09</v>
      </c>
      <c r="AB45" s="117">
        <v>34028500</v>
      </c>
      <c r="AC45" s="12">
        <v>9.06</v>
      </c>
      <c r="AD45" s="2">
        <f t="shared" si="2"/>
        <v>0.4399999999999995</v>
      </c>
      <c r="AE45" s="167">
        <f t="shared" si="3"/>
        <v>-2.2026431718060735E-3</v>
      </c>
    </row>
    <row r="46" spans="1:31" x14ac:dyDescent="0.25">
      <c r="B46" s="250" t="s">
        <v>127</v>
      </c>
      <c r="C46" s="250" t="s">
        <v>211</v>
      </c>
      <c r="D46" s="251" t="s">
        <v>210</v>
      </c>
      <c r="E46" s="253" t="s">
        <v>212</v>
      </c>
      <c r="F46" s="253" t="s">
        <v>65</v>
      </c>
      <c r="G46" s="299" t="s">
        <v>218</v>
      </c>
      <c r="H46" s="299" t="s">
        <v>96</v>
      </c>
      <c r="I46" s="299" t="s">
        <v>230</v>
      </c>
      <c r="O46" s="2"/>
      <c r="P46" s="105">
        <v>1.04</v>
      </c>
      <c r="Q46" s="105">
        <f t="shared" si="5"/>
        <v>10.5976</v>
      </c>
      <c r="R46" s="105"/>
      <c r="T46" s="109" t="s">
        <v>117</v>
      </c>
      <c r="U46" s="111" t="s">
        <v>200</v>
      </c>
      <c r="W46" s="116">
        <v>42298</v>
      </c>
      <c r="X46" s="12">
        <v>9.39</v>
      </c>
      <c r="Y46" s="12">
        <v>9.43</v>
      </c>
      <c r="Z46" s="12">
        <v>9.11</v>
      </c>
      <c r="AA46" s="12">
        <v>9.11</v>
      </c>
      <c r="AB46" s="117">
        <v>20398400</v>
      </c>
      <c r="AC46" s="12">
        <v>9.08</v>
      </c>
      <c r="AD46" s="2">
        <f t="shared" si="2"/>
        <v>0.32000000000000028</v>
      </c>
      <c r="AE46" s="167">
        <f t="shared" si="3"/>
        <v>-3.1982942430703654E-2</v>
      </c>
    </row>
    <row r="47" spans="1:31" x14ac:dyDescent="0.25">
      <c r="B47" s="252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9">
        <f>(E47-D47)/D47</f>
        <v>-0.11280487804878044</v>
      </c>
      <c r="I47" s="53"/>
      <c r="O47" s="2"/>
      <c r="P47" s="105">
        <v>1.03</v>
      </c>
      <c r="Q47" s="105">
        <f t="shared" si="5"/>
        <v>10.495699999999999</v>
      </c>
      <c r="R47" s="105"/>
      <c r="T47" s="109"/>
      <c r="U47" s="110"/>
      <c r="W47" s="116">
        <v>42297</v>
      </c>
      <c r="X47" s="12">
        <v>9.36</v>
      </c>
      <c r="Y47" s="12">
        <v>9.4600000000000009</v>
      </c>
      <c r="Z47" s="12">
        <v>9.31</v>
      </c>
      <c r="AA47" s="12">
        <v>9.41</v>
      </c>
      <c r="AB47" s="117">
        <v>25704200</v>
      </c>
      <c r="AC47" s="12">
        <v>9.3800000000000008</v>
      </c>
      <c r="AD47" s="2">
        <f t="shared" si="2"/>
        <v>0.15000000000000036</v>
      </c>
      <c r="AE47" s="167">
        <f t="shared" si="3"/>
        <v>-1.0649627263045192E-3</v>
      </c>
    </row>
    <row r="48" spans="1:31" x14ac:dyDescent="0.25">
      <c r="B48" s="252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09">
        <f t="shared" ref="H48:H60" si="8">(E48-D48)/D48</f>
        <v>-7.8893442622950782E-2</v>
      </c>
      <c r="I48" s="53"/>
      <c r="O48" s="2"/>
      <c r="P48" s="105">
        <v>1.02</v>
      </c>
      <c r="Q48" s="105">
        <f t="shared" si="5"/>
        <v>10.393799999999999</v>
      </c>
      <c r="R48" s="105"/>
      <c r="T48" s="109" t="s">
        <v>118</v>
      </c>
      <c r="U48" s="110" t="s">
        <v>353</v>
      </c>
      <c r="W48" s="116">
        <v>42296</v>
      </c>
      <c r="X48" s="12">
        <v>9.43</v>
      </c>
      <c r="Y48" s="12">
        <v>9.57</v>
      </c>
      <c r="Z48" s="12">
        <v>9.36</v>
      </c>
      <c r="AA48" s="12">
        <v>9.42</v>
      </c>
      <c r="AB48" s="117">
        <v>23063000</v>
      </c>
      <c r="AC48" s="12">
        <v>9.39</v>
      </c>
      <c r="AD48" s="2">
        <f t="shared" si="2"/>
        <v>0.21000000000000085</v>
      </c>
      <c r="AE48" s="167">
        <f t="shared" si="3"/>
        <v>-1.3655462184873901E-2</v>
      </c>
    </row>
    <row r="49" spans="2:31" x14ac:dyDescent="0.25">
      <c r="B49" s="252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9">
        <f t="shared" si="8"/>
        <v>-3.5971223021582698E-2</v>
      </c>
      <c r="I49" s="53"/>
      <c r="O49" s="2"/>
      <c r="P49" s="105">
        <v>1.01</v>
      </c>
      <c r="Q49" s="105">
        <f t="shared" si="5"/>
        <v>10.2919</v>
      </c>
      <c r="R49" s="105"/>
      <c r="T49" s="109" t="s">
        <v>119</v>
      </c>
      <c r="U49" s="110" t="s">
        <v>306</v>
      </c>
      <c r="W49" s="116">
        <v>42293</v>
      </c>
      <c r="X49" s="12">
        <v>9.7799999999999994</v>
      </c>
      <c r="Y49" s="12">
        <v>9.7899999999999991</v>
      </c>
      <c r="Z49" s="12">
        <v>9.43</v>
      </c>
      <c r="AA49" s="12">
        <v>9.5500000000000007</v>
      </c>
      <c r="AB49" s="117">
        <v>27304000</v>
      </c>
      <c r="AC49" s="12">
        <v>9.52</v>
      </c>
      <c r="AD49" s="2">
        <f t="shared" si="2"/>
        <v>0.35999999999999943</v>
      </c>
      <c r="AE49" s="167">
        <f t="shared" si="3"/>
        <v>-1.5511892450879028E-2</v>
      </c>
    </row>
    <row r="50" spans="2:31" x14ac:dyDescent="0.25">
      <c r="B50" s="252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9">
        <f t="shared" si="8"/>
        <v>-0.13207547169811315</v>
      </c>
      <c r="I50" s="53"/>
      <c r="O50" s="2"/>
      <c r="P50" s="105">
        <v>1</v>
      </c>
      <c r="Q50" s="105">
        <f t="shared" si="5"/>
        <v>10.19</v>
      </c>
      <c r="R50" s="105"/>
      <c r="T50" s="109" t="s">
        <v>120</v>
      </c>
      <c r="U50" s="112">
        <v>19474970</v>
      </c>
      <c r="W50" s="116">
        <v>42292</v>
      </c>
      <c r="X50" s="12">
        <v>9.93</v>
      </c>
      <c r="Y50" s="12">
        <v>10</v>
      </c>
      <c r="Z50" s="12">
        <v>9.6300000000000008</v>
      </c>
      <c r="AA50" s="12">
        <v>9.6999999999999993</v>
      </c>
      <c r="AB50" s="117">
        <v>49802300</v>
      </c>
      <c r="AC50" s="12">
        <v>9.67</v>
      </c>
      <c r="AD50" s="2">
        <f t="shared" si="2"/>
        <v>0.36999999999999922</v>
      </c>
      <c r="AE50" s="167">
        <f t="shared" si="3"/>
        <v>-2.5201612903225756E-2</v>
      </c>
    </row>
    <row r="51" spans="2:31" x14ac:dyDescent="0.25">
      <c r="B51" s="252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9">
        <f t="shared" si="8"/>
        <v>-0.12527964205816547</v>
      </c>
      <c r="I51" s="53"/>
      <c r="O51" s="2"/>
      <c r="P51" s="105">
        <v>0.99</v>
      </c>
      <c r="Q51" s="105">
        <f t="shared" si="5"/>
        <v>10.088099999999999</v>
      </c>
      <c r="R51" s="105"/>
      <c r="T51" s="109" t="s">
        <v>123</v>
      </c>
      <c r="U51" s="112">
        <v>32513900</v>
      </c>
      <c r="W51" s="116">
        <v>42291</v>
      </c>
      <c r="X51" s="12">
        <v>10.09</v>
      </c>
      <c r="Y51" s="12">
        <v>10.11</v>
      </c>
      <c r="Z51" s="12">
        <v>9.91</v>
      </c>
      <c r="AA51" s="12">
        <v>9.9499999999999993</v>
      </c>
      <c r="AB51" s="117">
        <v>42258600</v>
      </c>
      <c r="AC51" s="12">
        <v>9.92</v>
      </c>
      <c r="AD51" s="2">
        <f t="shared" si="2"/>
        <v>0.19999999999999929</v>
      </c>
      <c r="AE51" s="167">
        <f t="shared" si="3"/>
        <v>-8.0000000000000071E-3</v>
      </c>
    </row>
    <row r="52" spans="2:31" x14ac:dyDescent="0.25">
      <c r="B52" s="252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9">
        <f t="shared" si="8"/>
        <v>-7.1569720587748145E-2</v>
      </c>
      <c r="I52" s="53"/>
      <c r="O52" s="2"/>
      <c r="P52" s="105">
        <v>0.98</v>
      </c>
      <c r="Q52" s="105">
        <f t="shared" si="5"/>
        <v>9.9862000000000002</v>
      </c>
      <c r="R52" s="105"/>
      <c r="T52" s="109" t="s">
        <v>121</v>
      </c>
      <c r="U52" s="110" t="s">
        <v>354</v>
      </c>
      <c r="W52" s="116">
        <v>42290</v>
      </c>
      <c r="X52" s="12">
        <v>9.9600000000000009</v>
      </c>
      <c r="Y52" s="12">
        <v>10.220000000000001</v>
      </c>
      <c r="Z52" s="12">
        <v>9.86</v>
      </c>
      <c r="AA52" s="12">
        <v>10.029999999999999</v>
      </c>
      <c r="AB52" s="117">
        <v>36236700</v>
      </c>
      <c r="AC52" s="12">
        <v>10</v>
      </c>
      <c r="AD52" s="2">
        <f t="shared" si="2"/>
        <v>0.36000000000000121</v>
      </c>
      <c r="AE52" s="167">
        <f t="shared" si="3"/>
        <v>-4.9751243781095411E-3</v>
      </c>
    </row>
    <row r="53" spans="2:31" x14ac:dyDescent="0.25">
      <c r="B53" s="252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9">
        <f t="shared" si="8"/>
        <v>-7.2235460241814473E-2</v>
      </c>
      <c r="I53" s="53"/>
      <c r="O53" s="2"/>
      <c r="P53" s="105">
        <v>0.97</v>
      </c>
      <c r="Q53" s="105">
        <f t="shared" si="5"/>
        <v>9.8842999999999996</v>
      </c>
      <c r="R53" s="105"/>
      <c r="T53" s="109" t="s">
        <v>124</v>
      </c>
      <c r="U53" s="110">
        <v>25.36</v>
      </c>
      <c r="W53" s="116">
        <v>42289</v>
      </c>
      <c r="X53" s="12">
        <v>10.28</v>
      </c>
      <c r="Y53" s="12">
        <v>10.29</v>
      </c>
      <c r="Z53" s="12">
        <v>9.9700000000000006</v>
      </c>
      <c r="AA53" s="12">
        <v>10.08</v>
      </c>
      <c r="AB53" s="117">
        <v>31444100</v>
      </c>
      <c r="AC53" s="12">
        <v>10.050000000000001</v>
      </c>
      <c r="AD53" s="2">
        <f t="shared" si="2"/>
        <v>0.31999999999999851</v>
      </c>
      <c r="AE53" s="167">
        <f t="shared" si="3"/>
        <v>-1.7595307917888547E-2</v>
      </c>
    </row>
    <row r="54" spans="2:31" x14ac:dyDescent="0.25">
      <c r="B54" s="252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9">
        <f t="shared" si="8"/>
        <v>-6.3942554282783365E-2</v>
      </c>
      <c r="I54" s="53"/>
      <c r="O54" s="2"/>
      <c r="P54" s="105">
        <v>0.96</v>
      </c>
      <c r="Q54" s="105">
        <f t="shared" si="5"/>
        <v>9.7823999999999991</v>
      </c>
      <c r="R54" s="105"/>
      <c r="T54" s="109" t="s">
        <v>125</v>
      </c>
      <c r="U54" s="110">
        <v>0.38</v>
      </c>
      <c r="W54" s="116">
        <v>42286</v>
      </c>
      <c r="X54" s="12">
        <v>10.67</v>
      </c>
      <c r="Y54" s="12">
        <v>10.92</v>
      </c>
      <c r="Z54" s="12">
        <v>10.25</v>
      </c>
      <c r="AA54" s="12">
        <v>10.26</v>
      </c>
      <c r="AB54" s="117">
        <v>78717500</v>
      </c>
      <c r="AC54" s="12">
        <v>10.23</v>
      </c>
      <c r="AD54" s="2">
        <f t="shared" si="2"/>
        <v>0.66999999999999993</v>
      </c>
      <c r="AE54" s="167">
        <f t="shared" si="3"/>
        <v>-6.7456700091157673E-2</v>
      </c>
    </row>
    <row r="55" spans="2:31" x14ac:dyDescent="0.25">
      <c r="B55" s="252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9">
        <f>(E55-D55)/D55</f>
        <v>-7.371181440399284E-2</v>
      </c>
      <c r="I55" s="53"/>
      <c r="O55" s="2"/>
      <c r="P55" s="105">
        <v>0.95</v>
      </c>
      <c r="Q55" s="105">
        <f t="shared" si="5"/>
        <v>9.6804999999999986</v>
      </c>
      <c r="R55" s="105"/>
      <c r="T55" s="109" t="s">
        <v>122</v>
      </c>
      <c r="U55" s="110" t="s">
        <v>355</v>
      </c>
      <c r="W55" s="116">
        <v>42285</v>
      </c>
      <c r="X55" s="12">
        <v>10.85</v>
      </c>
      <c r="Y55" s="12">
        <v>11.11</v>
      </c>
      <c r="Z55" s="12">
        <v>10.63</v>
      </c>
      <c r="AA55" s="12">
        <v>11.01</v>
      </c>
      <c r="AB55" s="117">
        <v>36373200</v>
      </c>
      <c r="AC55" s="12">
        <v>10.97</v>
      </c>
      <c r="AD55" s="2">
        <f t="shared" si="2"/>
        <v>0.47999999999999865</v>
      </c>
      <c r="AE55" s="167">
        <f t="shared" si="3"/>
        <v>5.499541704858002E-3</v>
      </c>
    </row>
    <row r="56" spans="2:31" x14ac:dyDescent="0.25">
      <c r="B56" s="252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9">
        <f t="shared" si="8"/>
        <v>-4.0211640211640108E-2</v>
      </c>
      <c r="I56" s="53"/>
      <c r="O56" s="2"/>
      <c r="P56" s="105">
        <v>0.94</v>
      </c>
      <c r="Q56" s="105">
        <f t="shared" si="5"/>
        <v>9.5785999999999998</v>
      </c>
      <c r="R56" s="105"/>
      <c r="W56" s="116">
        <v>42284</v>
      </c>
      <c r="X56" s="12">
        <v>11.15</v>
      </c>
      <c r="Y56" s="12">
        <v>11.18</v>
      </c>
      <c r="Z56" s="12">
        <v>10.66</v>
      </c>
      <c r="AA56" s="12">
        <v>10.94</v>
      </c>
      <c r="AB56" s="117">
        <v>41579500</v>
      </c>
      <c r="AC56" s="12">
        <v>10.91</v>
      </c>
      <c r="AD56" s="2">
        <f t="shared" si="2"/>
        <v>0.51999999999999957</v>
      </c>
      <c r="AE56" s="167">
        <f t="shared" si="3"/>
        <v>-2.7422303473491061E-3</v>
      </c>
    </row>
    <row r="57" spans="2:31" x14ac:dyDescent="0.25">
      <c r="B57" s="252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09">
        <f t="shared" si="8"/>
        <v>-2.1632168306753071E-3</v>
      </c>
      <c r="I57" s="53"/>
      <c r="O57" s="2"/>
      <c r="P57" s="105">
        <v>0.93</v>
      </c>
      <c r="Q57" s="105">
        <f t="shared" si="5"/>
        <v>9.4766999999999992</v>
      </c>
      <c r="R57" s="105"/>
      <c r="W57" s="116">
        <v>42283</v>
      </c>
      <c r="X57" s="12">
        <v>10.43</v>
      </c>
      <c r="Y57" s="12">
        <v>11.03</v>
      </c>
      <c r="Z57" s="12">
        <v>10.41</v>
      </c>
      <c r="AA57" s="12">
        <v>10.98</v>
      </c>
      <c r="AB57" s="117">
        <v>57268300</v>
      </c>
      <c r="AC57" s="12">
        <v>10.94</v>
      </c>
      <c r="AD57" s="2">
        <f t="shared" si="2"/>
        <v>0.61999999999999922</v>
      </c>
      <c r="AE57" s="167">
        <f t="shared" si="3"/>
        <v>5.3949903660886145E-2</v>
      </c>
    </row>
    <row r="58" spans="2:31" x14ac:dyDescent="0.25">
      <c r="B58" s="252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09">
        <f t="shared" si="8"/>
        <v>6.9573530192787838E-3</v>
      </c>
      <c r="I58" s="53"/>
      <c r="O58" s="2"/>
      <c r="P58" s="105">
        <v>0.92</v>
      </c>
      <c r="Q58" s="105">
        <f t="shared" si="5"/>
        <v>9.3748000000000005</v>
      </c>
      <c r="R58" s="105"/>
      <c r="W58" s="116">
        <v>42282</v>
      </c>
      <c r="X58" s="12">
        <v>9.61</v>
      </c>
      <c r="Y58" s="12">
        <v>10.45</v>
      </c>
      <c r="Z58" s="12">
        <v>9.6</v>
      </c>
      <c r="AA58" s="12">
        <v>10.41</v>
      </c>
      <c r="AB58" s="117">
        <v>48445400</v>
      </c>
      <c r="AC58" s="12">
        <v>10.38</v>
      </c>
      <c r="AD58" s="2">
        <f t="shared" si="2"/>
        <v>0.84999999999999964</v>
      </c>
      <c r="AE58" s="167">
        <f t="shared" si="3"/>
        <v>9.378292939936772E-2</v>
      </c>
    </row>
    <row r="59" spans="2:31" x14ac:dyDescent="0.25">
      <c r="B59" s="252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09">
        <f t="shared" si="8"/>
        <v>-6.3761955366631769E-3</v>
      </c>
      <c r="I59" s="53"/>
      <c r="O59" s="2"/>
      <c r="P59" s="105">
        <v>0.91</v>
      </c>
      <c r="Q59" s="105">
        <f t="shared" si="5"/>
        <v>9.2728999999999999</v>
      </c>
      <c r="R59" s="105"/>
      <c r="W59" s="116">
        <v>42279</v>
      </c>
      <c r="X59" s="12">
        <v>9.15</v>
      </c>
      <c r="Y59" s="12">
        <v>9.52</v>
      </c>
      <c r="Z59" s="12">
        <v>9.1</v>
      </c>
      <c r="AA59" s="12">
        <v>9.52</v>
      </c>
      <c r="AB59" s="117">
        <v>28139600</v>
      </c>
      <c r="AC59" s="12">
        <v>9.49</v>
      </c>
      <c r="AD59" s="2">
        <f t="shared" si="2"/>
        <v>0.41999999999999993</v>
      </c>
      <c r="AE59" s="167">
        <f t="shared" si="3"/>
        <v>2.8169014084507005E-2</v>
      </c>
    </row>
    <row r="60" spans="2:31" x14ac:dyDescent="0.25">
      <c r="B60" s="252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09">
        <f t="shared" si="8"/>
        <v>-1.787592008412197E-2</v>
      </c>
      <c r="I60" s="53"/>
      <c r="O60" s="2"/>
      <c r="P60" s="105">
        <v>0.9</v>
      </c>
      <c r="Q60" s="105">
        <f t="shared" si="5"/>
        <v>9.1709999999999994</v>
      </c>
      <c r="R60" s="105"/>
      <c r="W60" s="116">
        <v>42278</v>
      </c>
      <c r="X60" s="12">
        <v>9.7100000000000009</v>
      </c>
      <c r="Y60" s="12">
        <v>9.85</v>
      </c>
      <c r="Z60" s="12">
        <v>9.19</v>
      </c>
      <c r="AA60" s="12">
        <v>9.26</v>
      </c>
      <c r="AB60" s="117">
        <v>36865000</v>
      </c>
      <c r="AC60" s="12">
        <v>9.23</v>
      </c>
      <c r="AD60" s="2">
        <f t="shared" si="2"/>
        <v>0.66000000000000014</v>
      </c>
      <c r="AE60" s="167">
        <f t="shared" si="3"/>
        <v>-4.1536863966770587E-2</v>
      </c>
    </row>
    <row r="61" spans="2:31" x14ac:dyDescent="0.25">
      <c r="B61" s="252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>D61*C61</f>
        <v>28179.9</v>
      </c>
      <c r="H61" s="309">
        <f>(E61-D61)/D61</f>
        <v>-5.6742571833115225E-3</v>
      </c>
      <c r="I61" s="53"/>
      <c r="W61" s="116">
        <v>42277</v>
      </c>
      <c r="X61" s="12">
        <v>9.61</v>
      </c>
      <c r="Y61" s="12">
        <v>9.7100000000000009</v>
      </c>
      <c r="Z61" s="12">
        <v>9.43</v>
      </c>
      <c r="AA61" s="12">
        <v>9.66</v>
      </c>
      <c r="AB61" s="117">
        <v>41955500</v>
      </c>
      <c r="AC61" s="12">
        <v>9.6300000000000008</v>
      </c>
      <c r="AD61" s="2">
        <f t="shared" si="2"/>
        <v>0.28000000000000114</v>
      </c>
      <c r="AE61" s="167">
        <f t="shared" si="3"/>
        <v>2.2292993630573354E-2</v>
      </c>
    </row>
    <row r="62" spans="2:31" x14ac:dyDescent="0.25">
      <c r="B62" s="252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>D62*C62</f>
        <v>29074.899999999998</v>
      </c>
      <c r="H62" s="309">
        <f>(E62-D62)/D62</f>
        <v>-3.6144578313253059E-2</v>
      </c>
      <c r="I62" s="53"/>
      <c r="W62" s="116">
        <v>42276</v>
      </c>
      <c r="X62" s="12">
        <v>9.6199999999999992</v>
      </c>
      <c r="Y62" s="12">
        <v>9.77</v>
      </c>
      <c r="Z62" s="12">
        <v>9.36</v>
      </c>
      <c r="AA62" s="12">
        <v>9.4499999999999993</v>
      </c>
      <c r="AB62" s="117">
        <v>39300500</v>
      </c>
      <c r="AC62" s="12">
        <v>9.42</v>
      </c>
      <c r="AD62" s="2">
        <f t="shared" si="2"/>
        <v>0.41000000000000014</v>
      </c>
      <c r="AE62" s="167">
        <f t="shared" si="3"/>
        <v>-1.4644351464435212E-2</v>
      </c>
    </row>
    <row r="63" spans="2:31" x14ac:dyDescent="0.25">
      <c r="B63" s="252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>D63*C63</f>
        <v>28140.000000000004</v>
      </c>
      <c r="H63" s="309">
        <f>(E63-D63)/D63</f>
        <v>-2.2388059701492626E-2</v>
      </c>
      <c r="I63" s="53"/>
      <c r="W63" s="116">
        <v>42275</v>
      </c>
      <c r="X63" s="12">
        <v>9.4600000000000009</v>
      </c>
      <c r="Y63" s="12">
        <v>9.64</v>
      </c>
      <c r="Z63" s="12">
        <v>9.1999999999999993</v>
      </c>
      <c r="AA63" s="12">
        <v>9.59</v>
      </c>
      <c r="AB63" s="117">
        <v>95703500</v>
      </c>
      <c r="AC63" s="12">
        <v>9.56</v>
      </c>
      <c r="AD63" s="2">
        <f t="shared" si="2"/>
        <v>0.44000000000000128</v>
      </c>
      <c r="AE63" s="167">
        <f t="shared" si="3"/>
        <v>5.752212389380551E-2</v>
      </c>
    </row>
    <row r="64" spans="2:31" x14ac:dyDescent="0.25">
      <c r="B64" s="252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>D64*C64</f>
        <v>28098</v>
      </c>
      <c r="H64" s="309">
        <f>(E64-D64)/D64</f>
        <v>-5.4025197522955398E-2</v>
      </c>
      <c r="I64" s="53">
        <v>8.5</v>
      </c>
      <c r="W64" s="116">
        <v>42272</v>
      </c>
      <c r="X64" s="12">
        <v>9.25</v>
      </c>
      <c r="Y64" s="12">
        <v>9.2899999999999991</v>
      </c>
      <c r="Z64" s="12">
        <v>8.9600000000000009</v>
      </c>
      <c r="AA64" s="12">
        <v>9.07</v>
      </c>
      <c r="AB64" s="117">
        <v>19005100</v>
      </c>
      <c r="AC64" s="12">
        <v>9.0399999999999991</v>
      </c>
      <c r="AD64" s="2">
        <f t="shared" si="2"/>
        <v>0.32999999999999829</v>
      </c>
      <c r="AE64" s="167">
        <f t="shared" si="3"/>
        <v>-1.2021857923497414E-2</v>
      </c>
    </row>
    <row r="65" spans="2:31" x14ac:dyDescent="0.25">
      <c r="B65" s="252">
        <v>42360</v>
      </c>
      <c r="C65" s="12">
        <v>1000</v>
      </c>
      <c r="D65" s="53">
        <v>9.1999999999999993</v>
      </c>
      <c r="E65" s="53">
        <v>9.56</v>
      </c>
      <c r="F65" s="53">
        <v>361</v>
      </c>
      <c r="G65" s="53">
        <f>D65*C65</f>
        <v>9200</v>
      </c>
      <c r="H65" s="309">
        <f>(E65-D65)/D65</f>
        <v>3.9130434782608831E-2</v>
      </c>
      <c r="I65" s="53">
        <v>9</v>
      </c>
      <c r="W65" s="116">
        <v>42271</v>
      </c>
      <c r="X65" s="12">
        <v>9.07</v>
      </c>
      <c r="Y65" s="12">
        <v>9.26</v>
      </c>
      <c r="Z65" s="12">
        <v>8.86</v>
      </c>
      <c r="AA65" s="12">
        <v>9.18</v>
      </c>
      <c r="AB65" s="117">
        <v>25769300</v>
      </c>
      <c r="AC65" s="12">
        <v>9.15</v>
      </c>
      <c r="AD65" s="2">
        <f t="shared" si="2"/>
        <v>0.40000000000000036</v>
      </c>
      <c r="AE65" s="167">
        <f t="shared" si="3"/>
        <v>-2.1810250817884125E-3</v>
      </c>
    </row>
    <row r="66" spans="2:31" x14ac:dyDescent="0.25">
      <c r="B66" s="252">
        <v>42361</v>
      </c>
      <c r="C66" s="12">
        <v>0</v>
      </c>
      <c r="D66" s="53">
        <v>10.19</v>
      </c>
      <c r="E66" s="53">
        <v>10.19</v>
      </c>
      <c r="F66" s="53">
        <v>690.55</v>
      </c>
      <c r="G66" s="53">
        <f>D66*C66</f>
        <v>0</v>
      </c>
      <c r="H66" s="309">
        <f>(E66-D66)/D66</f>
        <v>0</v>
      </c>
      <c r="I66" s="53"/>
      <c r="W66" s="116">
        <v>42270</v>
      </c>
      <c r="X66" s="12">
        <v>9.58</v>
      </c>
      <c r="Y66" s="12">
        <v>9.59</v>
      </c>
      <c r="Z66" s="12">
        <v>9.19</v>
      </c>
      <c r="AA66" s="12">
        <v>9.1999999999999993</v>
      </c>
      <c r="AB66" s="117">
        <v>20939100</v>
      </c>
      <c r="AC66" s="12">
        <v>9.17</v>
      </c>
      <c r="AD66" s="2">
        <f t="shared" si="2"/>
        <v>0.40000000000000036</v>
      </c>
      <c r="AE66" s="167">
        <f t="shared" si="3"/>
        <v>-3.1678986272439369E-2</v>
      </c>
    </row>
    <row r="67" spans="2:31" x14ac:dyDescent="0.25">
      <c r="B67" s="252"/>
      <c r="C67" s="12"/>
      <c r="D67" s="53"/>
      <c r="E67" s="53"/>
      <c r="F67" s="53"/>
      <c r="G67" s="53"/>
      <c r="H67" s="309"/>
      <c r="I67" s="53"/>
      <c r="W67" s="116">
        <v>42269</v>
      </c>
      <c r="X67" s="12">
        <v>9.6</v>
      </c>
      <c r="Y67" s="12">
        <v>9.6300000000000008</v>
      </c>
      <c r="Z67" s="12">
        <v>9.3800000000000008</v>
      </c>
      <c r="AA67" s="12">
        <v>9.5</v>
      </c>
      <c r="AB67" s="117">
        <v>25291700</v>
      </c>
      <c r="AC67" s="12">
        <v>9.4700000000000006</v>
      </c>
      <c r="AD67" s="2">
        <f t="shared" si="2"/>
        <v>0.25</v>
      </c>
      <c r="AE67" s="167">
        <f t="shared" si="3"/>
        <v>-4.0526849037487156E-2</v>
      </c>
    </row>
    <row r="68" spans="2:31" x14ac:dyDescent="0.25">
      <c r="B68" s="252"/>
      <c r="C68" s="12"/>
      <c r="D68" s="53"/>
      <c r="E68" s="53"/>
      <c r="F68" s="53"/>
      <c r="G68" s="53"/>
      <c r="H68" s="309"/>
      <c r="I68" s="53"/>
      <c r="W68" s="116">
        <v>42268</v>
      </c>
      <c r="X68" s="12">
        <v>9.98</v>
      </c>
      <c r="Y68" s="12">
        <v>10.1</v>
      </c>
      <c r="Z68" s="12">
        <v>9.9</v>
      </c>
      <c r="AA68" s="12">
        <v>9.9</v>
      </c>
      <c r="AB68" s="117">
        <v>17709400</v>
      </c>
      <c r="AC68" s="12">
        <v>9.8699999999999992</v>
      </c>
      <c r="AD68" s="2">
        <f>Y68-Z68</f>
        <v>0.19999999999999929</v>
      </c>
      <c r="AE68" s="167" t="e">
        <f>AC68/AC69-1</f>
        <v>#DIV/0!</v>
      </c>
    </row>
    <row r="69" spans="2:31" x14ac:dyDescent="0.25">
      <c r="W69" s="281" t="s">
        <v>135</v>
      </c>
      <c r="X69" s="118"/>
      <c r="Y69" s="118"/>
      <c r="Z69" s="118"/>
      <c r="AA69" s="118"/>
      <c r="AB69" s="282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175" priority="36">
      <formula>F7&gt;0</formula>
    </cfRule>
    <cfRule type="expression" dxfId="17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173" priority="23">
      <formula>F54&gt;0</formula>
    </cfRule>
    <cfRule type="expression" dxfId="172" priority="24">
      <formula>F54&lt;0</formula>
    </cfRule>
  </conditionalFormatting>
  <conditionalFormatting sqref="F54:F57">
    <cfRule type="expression" dxfId="171" priority="27">
      <formula>F54&gt;0</formula>
    </cfRule>
    <cfRule type="expression" dxfId="170" priority="28">
      <formula>F54&lt;0</formula>
    </cfRule>
  </conditionalFormatting>
  <conditionalFormatting sqref="H47:H58">
    <cfRule type="expression" dxfId="169" priority="17">
      <formula>H47&gt;0</formula>
    </cfRule>
    <cfRule type="expression" dxfId="168" priority="18">
      <formula>H47&lt;0</formula>
    </cfRule>
  </conditionalFormatting>
  <conditionalFormatting sqref="F59">
    <cfRule type="expression" dxfId="167" priority="11">
      <formula>F59&gt;0</formula>
    </cfRule>
    <cfRule type="expression" dxfId="166" priority="12">
      <formula>F59&lt;0</formula>
    </cfRule>
  </conditionalFormatting>
  <conditionalFormatting sqref="H59">
    <cfRule type="expression" dxfId="165" priority="9">
      <formula>H59&gt;0</formula>
    </cfRule>
    <cfRule type="expression" dxfId="164" priority="10">
      <formula>H59&lt;0</formula>
    </cfRule>
  </conditionalFormatting>
  <conditionalFormatting sqref="F61:F68">
    <cfRule type="expression" dxfId="163" priority="7">
      <formula>F61&gt;0</formula>
    </cfRule>
    <cfRule type="expression" dxfId="162" priority="8">
      <formula>F61&lt;0</formula>
    </cfRule>
  </conditionalFormatting>
  <conditionalFormatting sqref="H61:H68">
    <cfRule type="expression" dxfId="161" priority="5">
      <formula>H61&gt;0</formula>
    </cfRule>
    <cfRule type="expression" dxfId="160" priority="6">
      <formula>H61&lt;0</formula>
    </cfRule>
  </conditionalFormatting>
  <conditionalFormatting sqref="F60">
    <cfRule type="expression" dxfId="159" priority="3">
      <formula>F60&gt;0</formula>
    </cfRule>
    <cfRule type="expression" dxfId="158" priority="4">
      <formula>F60&lt;0</formula>
    </cfRule>
  </conditionalFormatting>
  <conditionalFormatting sqref="H60">
    <cfRule type="expression" dxfId="157" priority="1">
      <formula>H60&gt;0</formula>
    </cfRule>
    <cfRule type="expression" dxfId="156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H6" sqref="H6:K6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180</v>
      </c>
      <c r="T2" s="1">
        <v>42314</v>
      </c>
      <c r="U2" t="s">
        <v>110</v>
      </c>
      <c r="W2" s="162">
        <v>42360</v>
      </c>
      <c r="X2" s="12">
        <v>17.3</v>
      </c>
      <c r="Y2" s="12">
        <v>17.559999999999999</v>
      </c>
      <c r="Z2" s="12">
        <v>16.86</v>
      </c>
      <c r="AA2" s="12">
        <v>17.309999999999999</v>
      </c>
      <c r="AB2" s="117">
        <v>3158300</v>
      </c>
      <c r="AC2" s="12">
        <v>17.309999999999999</v>
      </c>
      <c r="AD2" s="2">
        <f>Y2-Z2</f>
        <v>0.69999999999999929</v>
      </c>
      <c r="AE2" s="167">
        <f>AC2/AC3-1</f>
        <v>6.9808027923210503E-3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17.310111111111098</v>
      </c>
      <c r="W3" s="162">
        <v>42359</v>
      </c>
      <c r="X3" s="12">
        <v>17.93</v>
      </c>
      <c r="Y3" s="12">
        <v>18</v>
      </c>
      <c r="Z3" s="12">
        <v>17.04</v>
      </c>
      <c r="AA3" s="12">
        <v>17.190000000000001</v>
      </c>
      <c r="AB3" s="117">
        <v>4071700</v>
      </c>
      <c r="AC3" s="12">
        <v>17.190000000000001</v>
      </c>
      <c r="AD3" s="2">
        <f t="shared" ref="AD3:AD66" si="1">Y3-Z3</f>
        <v>0.96000000000000085</v>
      </c>
      <c r="AE3" s="167">
        <f t="shared" ref="AE3:AE66" si="2">AC3/AC4-1</f>
        <v>-3.6434977578475247E-2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17.68</v>
      </c>
      <c r="W4" s="162">
        <v>42356</v>
      </c>
      <c r="X4" s="12">
        <v>17.940000000000001</v>
      </c>
      <c r="Y4" s="12">
        <v>18.190000000000001</v>
      </c>
      <c r="Z4" s="12">
        <v>17.690000000000001</v>
      </c>
      <c r="AA4" s="12">
        <v>17.84</v>
      </c>
      <c r="AB4" s="117">
        <v>4369800</v>
      </c>
      <c r="AC4" s="12">
        <v>17.84</v>
      </c>
      <c r="AD4" s="2">
        <f t="shared" si="1"/>
        <v>0.5</v>
      </c>
      <c r="AE4" s="167">
        <f t="shared" si="2"/>
        <v>-1.0537992235163718E-2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3182.4</v>
      </c>
      <c r="W5" s="162">
        <v>42355</v>
      </c>
      <c r="X5" s="12">
        <v>18.34</v>
      </c>
      <c r="Y5" s="12">
        <v>18.62</v>
      </c>
      <c r="Z5" s="12">
        <v>17.760000000000002</v>
      </c>
      <c r="AA5" s="12">
        <v>18.03</v>
      </c>
      <c r="AB5" s="117">
        <v>3811900</v>
      </c>
      <c r="AC5" s="12">
        <v>18.03</v>
      </c>
      <c r="AD5" s="2">
        <f t="shared" si="1"/>
        <v>0.85999999999999943</v>
      </c>
      <c r="AE5" s="167">
        <f t="shared" si="2"/>
        <v>-2.6457883369330415E-2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H6" s="4"/>
      <c r="I6" s="4"/>
      <c r="J6" s="4"/>
      <c r="K6" s="4"/>
      <c r="O6" s="13" t="s">
        <v>64</v>
      </c>
      <c r="Q6" s="2">
        <f>Q3*Q2</f>
        <v>3115.8199999999979</v>
      </c>
      <c r="W6" s="162">
        <v>42354</v>
      </c>
      <c r="X6" s="12">
        <v>17.95</v>
      </c>
      <c r="Y6" s="12">
        <v>18.63</v>
      </c>
      <c r="Z6" s="12">
        <v>17.84</v>
      </c>
      <c r="AA6" s="12">
        <v>18.52</v>
      </c>
      <c r="AB6" s="117">
        <v>2755800</v>
      </c>
      <c r="AC6" s="12">
        <v>18.52</v>
      </c>
      <c r="AD6" s="2">
        <f t="shared" si="1"/>
        <v>0.78999999999999915</v>
      </c>
      <c r="AE6" s="167">
        <f t="shared" si="2"/>
        <v>3.9281705948372547E-2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66.580000000002201</v>
      </c>
      <c r="R7" s="279"/>
      <c r="W7" s="162">
        <v>42353</v>
      </c>
      <c r="X7" s="12">
        <v>17.88</v>
      </c>
      <c r="Y7" s="12">
        <v>18.25</v>
      </c>
      <c r="Z7" s="12">
        <v>17.73</v>
      </c>
      <c r="AA7" s="12">
        <v>17.82</v>
      </c>
      <c r="AB7" s="117">
        <v>2886200</v>
      </c>
      <c r="AC7" s="12">
        <v>17.82</v>
      </c>
      <c r="AD7" s="2">
        <f t="shared" si="1"/>
        <v>0.51999999999999957</v>
      </c>
      <c r="AE7" s="167">
        <f t="shared" si="2"/>
        <v>6.2111801242235032E-3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7">
        <f>(Q4-Q3)/Q3</f>
        <v>2.1368371728791243E-2</v>
      </c>
      <c r="W8" s="162">
        <v>42352</v>
      </c>
      <c r="X8" s="12">
        <v>18.13</v>
      </c>
      <c r="Y8" s="12">
        <v>18.239999999999998</v>
      </c>
      <c r="Z8" s="12">
        <v>17.46</v>
      </c>
      <c r="AA8" s="12">
        <v>17.71</v>
      </c>
      <c r="AB8" s="117">
        <v>2701500</v>
      </c>
      <c r="AC8" s="12">
        <v>17.71</v>
      </c>
      <c r="AD8" s="2">
        <f t="shared" si="1"/>
        <v>0.77999999999999758</v>
      </c>
      <c r="AE8" s="167">
        <f t="shared" si="2"/>
        <v>-1.8292682926829174E-2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2">
        <v>42349</v>
      </c>
      <c r="X9" s="12">
        <v>18.73</v>
      </c>
      <c r="Y9" s="12">
        <v>18.78</v>
      </c>
      <c r="Z9" s="12">
        <v>17.84</v>
      </c>
      <c r="AA9" s="12">
        <v>18.04</v>
      </c>
      <c r="AB9" s="117">
        <v>2933300</v>
      </c>
      <c r="AC9" s="12">
        <v>18.04</v>
      </c>
      <c r="AD9" s="2">
        <f t="shared" si="1"/>
        <v>0.94000000000000128</v>
      </c>
      <c r="AE9" s="167">
        <f t="shared" si="2"/>
        <v>-4.6511627906976827E-2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2">
        <v>42348</v>
      </c>
      <c r="X10" s="12">
        <v>18.88</v>
      </c>
      <c r="Y10" s="12">
        <v>19.25</v>
      </c>
      <c r="Z10" s="12">
        <v>18.72</v>
      </c>
      <c r="AA10" s="12">
        <v>18.920000000000002</v>
      </c>
      <c r="AB10" s="117">
        <v>1128200</v>
      </c>
      <c r="AC10" s="12">
        <v>18.920000000000002</v>
      </c>
      <c r="AD10" s="2">
        <f t="shared" si="1"/>
        <v>0.53000000000000114</v>
      </c>
      <c r="AE10" s="167">
        <f t="shared" si="2"/>
        <v>1.5881418740075759E-3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2">
        <v>42347</v>
      </c>
      <c r="X11" s="12">
        <v>18.84</v>
      </c>
      <c r="Y11" s="12">
        <v>19.61</v>
      </c>
      <c r="Z11" s="12">
        <v>18.7</v>
      </c>
      <c r="AA11" s="12">
        <v>18.89</v>
      </c>
      <c r="AB11" s="117">
        <v>3443900</v>
      </c>
      <c r="AC11" s="12">
        <v>18.89</v>
      </c>
      <c r="AD11" s="2">
        <f t="shared" si="1"/>
        <v>0.91000000000000014</v>
      </c>
      <c r="AE11" s="167">
        <f t="shared" si="2"/>
        <v>-5.265929436545469E-3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2">
        <v>42346</v>
      </c>
      <c r="X12" s="12">
        <v>18.89</v>
      </c>
      <c r="Y12" s="12">
        <v>19.190000000000001</v>
      </c>
      <c r="Z12" s="12">
        <v>18.7</v>
      </c>
      <c r="AA12" s="12">
        <v>18.989999999999998</v>
      </c>
      <c r="AB12" s="117">
        <v>2466500</v>
      </c>
      <c r="AC12" s="12">
        <v>18.989999999999998</v>
      </c>
      <c r="AD12" s="2">
        <f t="shared" si="1"/>
        <v>0.49000000000000199</v>
      </c>
      <c r="AE12" s="167">
        <f t="shared" si="2"/>
        <v>-4.1950707918196883E-3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2">
        <v>42345</v>
      </c>
      <c r="X13" s="12">
        <v>19.21</v>
      </c>
      <c r="Y13" s="12">
        <v>19.350000000000001</v>
      </c>
      <c r="Z13" s="12">
        <v>18.54</v>
      </c>
      <c r="AA13" s="12">
        <v>19.07</v>
      </c>
      <c r="AB13" s="117">
        <v>2640700</v>
      </c>
      <c r="AC13" s="12">
        <v>19.07</v>
      </c>
      <c r="AD13" s="2">
        <f t="shared" si="1"/>
        <v>0.81000000000000227</v>
      </c>
      <c r="AE13" s="167">
        <f t="shared" si="2"/>
        <v>-8.3203328133125698E-3</v>
      </c>
    </row>
    <row r="14" spans="1:31" x14ac:dyDescent="0.25">
      <c r="B14" s="1">
        <v>42349</v>
      </c>
      <c r="C14" s="4">
        <v>60</v>
      </c>
      <c r="D14" s="3">
        <v>18.04</v>
      </c>
      <c r="E14" s="3">
        <v>0</v>
      </c>
      <c r="F14" s="3">
        <f t="shared" si="0"/>
        <v>1082.3999999999999</v>
      </c>
      <c r="W14" s="162">
        <v>42342</v>
      </c>
      <c r="X14" s="12">
        <v>19.02</v>
      </c>
      <c r="Y14" s="12">
        <v>19.440000000000001</v>
      </c>
      <c r="Z14" s="12">
        <v>18.91</v>
      </c>
      <c r="AA14" s="12">
        <v>19.23</v>
      </c>
      <c r="AB14" s="117">
        <v>2079800</v>
      </c>
      <c r="AC14" s="12">
        <v>19.23</v>
      </c>
      <c r="AD14" s="2">
        <f t="shared" si="1"/>
        <v>0.53000000000000114</v>
      </c>
      <c r="AE14" s="167">
        <f t="shared" si="2"/>
        <v>1.6384778012684897E-2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0"/>
        <v>2049.6</v>
      </c>
      <c r="W15" s="162">
        <v>42341</v>
      </c>
      <c r="X15" s="12">
        <v>19.96</v>
      </c>
      <c r="Y15" s="12">
        <v>20.02</v>
      </c>
      <c r="Z15" s="12">
        <v>18.77</v>
      </c>
      <c r="AA15" s="12">
        <v>18.920000000000002</v>
      </c>
      <c r="AB15" s="117">
        <v>2185300</v>
      </c>
      <c r="AC15" s="12">
        <v>18.920000000000002</v>
      </c>
      <c r="AD15" s="2">
        <f t="shared" si="1"/>
        <v>1.25</v>
      </c>
      <c r="AE15" s="167">
        <f t="shared" si="2"/>
        <v>-5.1153460381143434E-2</v>
      </c>
    </row>
    <row r="16" spans="1:31" x14ac:dyDescent="0.25">
      <c r="W16" s="162">
        <v>42340</v>
      </c>
      <c r="X16" s="12">
        <v>20.32</v>
      </c>
      <c r="Y16" s="12">
        <v>20.65</v>
      </c>
      <c r="Z16" s="12">
        <v>19.77</v>
      </c>
      <c r="AA16" s="12">
        <v>19.940000000000001</v>
      </c>
      <c r="AB16" s="117">
        <v>1222900</v>
      </c>
      <c r="AC16" s="12">
        <v>19.940000000000001</v>
      </c>
      <c r="AD16" s="2">
        <f t="shared" si="1"/>
        <v>0.87999999999999901</v>
      </c>
      <c r="AE16" s="167">
        <f t="shared" si="2"/>
        <v>-1.6765285996055201E-2</v>
      </c>
    </row>
    <row r="17" spans="1:31" x14ac:dyDescent="0.25">
      <c r="A17" s="45" t="s">
        <v>81</v>
      </c>
      <c r="B17" s="16"/>
      <c r="C17" s="16">
        <f>SUM(C2:C15)</f>
        <v>590</v>
      </c>
      <c r="D17" s="21"/>
      <c r="E17" s="21"/>
      <c r="F17" s="21">
        <f>SUM(F2:F15)</f>
        <v>11737.96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42339</v>
      </c>
      <c r="X17" s="12">
        <v>20.149999999999999</v>
      </c>
      <c r="Y17" s="12">
        <v>20.47</v>
      </c>
      <c r="Z17" s="12">
        <v>20.010000000000002</v>
      </c>
      <c r="AA17" s="12">
        <v>20.28</v>
      </c>
      <c r="AB17" s="117">
        <v>1755000</v>
      </c>
      <c r="AC17" s="12">
        <v>20.28</v>
      </c>
      <c r="AD17" s="2">
        <f t="shared" si="1"/>
        <v>0.4599999999999973</v>
      </c>
      <c r="AE17" s="167">
        <f t="shared" si="2"/>
        <v>1.1976047904191711E-2</v>
      </c>
    </row>
    <row r="18" spans="1:31" x14ac:dyDescent="0.25">
      <c r="W18" s="162">
        <v>42338</v>
      </c>
      <c r="X18" s="12">
        <v>20.420000000000002</v>
      </c>
      <c r="Y18" s="12">
        <v>20.54</v>
      </c>
      <c r="Z18" s="12">
        <v>19.84</v>
      </c>
      <c r="AA18" s="12">
        <v>20.04</v>
      </c>
      <c r="AB18" s="117">
        <v>1867900</v>
      </c>
      <c r="AC18" s="12">
        <v>20.04</v>
      </c>
      <c r="AD18" s="2">
        <f t="shared" si="1"/>
        <v>0.69999999999999929</v>
      </c>
      <c r="AE18" s="167">
        <f t="shared" si="2"/>
        <v>-2.052785923753675E-2</v>
      </c>
    </row>
    <row r="19" spans="1:31" x14ac:dyDescent="0.25">
      <c r="W19" s="162">
        <v>42335</v>
      </c>
      <c r="X19" s="12">
        <v>20.94</v>
      </c>
      <c r="Y19" s="12">
        <v>20.99</v>
      </c>
      <c r="Z19" s="12">
        <v>20.27</v>
      </c>
      <c r="AA19" s="12">
        <v>20.46</v>
      </c>
      <c r="AB19" s="117">
        <v>755600</v>
      </c>
      <c r="AC19" s="12">
        <v>20.46</v>
      </c>
      <c r="AD19" s="2">
        <f t="shared" si="1"/>
        <v>0.71999999999999886</v>
      </c>
      <c r="AE19" s="167">
        <f t="shared" si="2"/>
        <v>-2.3389021479713556E-2</v>
      </c>
    </row>
    <row r="20" spans="1:31" x14ac:dyDescent="0.25">
      <c r="W20" s="162">
        <v>42333</v>
      </c>
      <c r="X20" s="12">
        <v>20.61</v>
      </c>
      <c r="Y20" s="12">
        <v>21.1</v>
      </c>
      <c r="Z20" s="12">
        <v>20.48</v>
      </c>
      <c r="AA20" s="12">
        <v>20.95</v>
      </c>
      <c r="AB20" s="117">
        <v>1964000</v>
      </c>
      <c r="AC20" s="12">
        <v>20.95</v>
      </c>
      <c r="AD20" s="2">
        <f t="shared" si="1"/>
        <v>0.62000000000000099</v>
      </c>
      <c r="AE20" s="167">
        <f t="shared" si="2"/>
        <v>2.1452949780594643E-2</v>
      </c>
    </row>
    <row r="21" spans="1:31" x14ac:dyDescent="0.25">
      <c r="B21" s="250" t="s">
        <v>127</v>
      </c>
      <c r="C21" s="250" t="s">
        <v>211</v>
      </c>
      <c r="D21" s="251" t="s">
        <v>210</v>
      </c>
      <c r="E21" s="253" t="s">
        <v>212</v>
      </c>
      <c r="F21" s="253" t="s">
        <v>65</v>
      </c>
      <c r="G21" s="299" t="s">
        <v>218</v>
      </c>
      <c r="H21" s="299" t="s">
        <v>96</v>
      </c>
      <c r="I21" s="299" t="s">
        <v>230</v>
      </c>
      <c r="W21" s="162">
        <v>42332</v>
      </c>
      <c r="X21" s="12">
        <v>19.73</v>
      </c>
      <c r="Y21" s="12">
        <v>20.78</v>
      </c>
      <c r="Z21" s="12">
        <v>19.66</v>
      </c>
      <c r="AA21" s="12">
        <v>20.51</v>
      </c>
      <c r="AB21" s="117">
        <v>2234100</v>
      </c>
      <c r="AC21" s="12">
        <v>20.51</v>
      </c>
      <c r="AD21" s="2">
        <f t="shared" si="1"/>
        <v>1.120000000000001</v>
      </c>
      <c r="AE21" s="167">
        <f t="shared" si="2"/>
        <v>3.117144293614893E-2</v>
      </c>
    </row>
    <row r="22" spans="1:31" x14ac:dyDescent="0.25">
      <c r="B22" s="252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09">
        <f>(E22-D22)/D22</f>
        <v>1.2345679012345616E-2</v>
      </c>
      <c r="I22" s="53">
        <v>17.600000000000001</v>
      </c>
      <c r="W22" s="162">
        <v>42331</v>
      </c>
      <c r="X22" s="12">
        <v>19.2</v>
      </c>
      <c r="Y22" s="12">
        <v>19.95</v>
      </c>
      <c r="Z22" s="12">
        <v>19.04</v>
      </c>
      <c r="AA22" s="12">
        <v>19.89</v>
      </c>
      <c r="AB22" s="117">
        <v>2364200</v>
      </c>
      <c r="AC22" s="12">
        <v>19.89</v>
      </c>
      <c r="AD22" s="2">
        <f t="shared" si="1"/>
        <v>0.91000000000000014</v>
      </c>
      <c r="AE22" s="167">
        <f t="shared" si="2"/>
        <v>3.5937500000000178E-2</v>
      </c>
    </row>
    <row r="23" spans="1:31" x14ac:dyDescent="0.25">
      <c r="B23" s="252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v>-46</v>
      </c>
      <c r="H23" s="309">
        <f>(E23-D23)/D23</f>
        <v>1.6753321779318469E-2</v>
      </c>
      <c r="I23" s="53">
        <v>17.3</v>
      </c>
      <c r="W23" s="162">
        <v>42328</v>
      </c>
      <c r="X23" s="12">
        <v>19.02</v>
      </c>
      <c r="Y23" s="12">
        <v>19.760000000000002</v>
      </c>
      <c r="Z23" s="12">
        <v>19.02</v>
      </c>
      <c r="AA23" s="12">
        <v>19.2</v>
      </c>
      <c r="AB23" s="117">
        <v>2062900</v>
      </c>
      <c r="AC23" s="12">
        <v>19.2</v>
      </c>
      <c r="AD23" s="2">
        <f t="shared" si="1"/>
        <v>0.74000000000000199</v>
      </c>
      <c r="AE23" s="167">
        <f t="shared" si="2"/>
        <v>1.964949548592676E-2</v>
      </c>
    </row>
    <row r="24" spans="1:31" ht="12.75" customHeight="1" x14ac:dyDescent="0.25">
      <c r="B24" s="252"/>
      <c r="C24" s="12"/>
      <c r="D24" s="53"/>
      <c r="E24" s="53"/>
      <c r="F24" s="53"/>
      <c r="G24" s="53"/>
      <c r="H24" s="309"/>
      <c r="I24" s="53"/>
      <c r="W24" s="162">
        <v>42327</v>
      </c>
      <c r="X24" s="12">
        <v>19.16</v>
      </c>
      <c r="Y24" s="12">
        <v>19.25</v>
      </c>
      <c r="Z24" s="12">
        <v>18.73</v>
      </c>
      <c r="AA24" s="12">
        <v>18.829999999999998</v>
      </c>
      <c r="AB24" s="117">
        <v>1813100</v>
      </c>
      <c r="AC24" s="12">
        <v>18.829999999999998</v>
      </c>
      <c r="AD24" s="2">
        <f t="shared" si="1"/>
        <v>0.51999999999999957</v>
      </c>
      <c r="AE24" s="167">
        <f t="shared" si="2"/>
        <v>-2.3846552617936778E-2</v>
      </c>
    </row>
    <row r="25" spans="1:31" x14ac:dyDescent="0.25">
      <c r="B25" s="252"/>
      <c r="C25" s="12"/>
      <c r="D25" s="53"/>
      <c r="E25" s="53"/>
      <c r="F25" s="53"/>
      <c r="G25" s="53"/>
      <c r="H25" s="309"/>
      <c r="I25" s="53"/>
      <c r="W25" s="162">
        <v>42326</v>
      </c>
      <c r="X25" s="12">
        <v>18.64</v>
      </c>
      <c r="Y25" s="12">
        <v>19.39</v>
      </c>
      <c r="Z25" s="12">
        <v>18.62</v>
      </c>
      <c r="AA25" s="12">
        <v>19.29</v>
      </c>
      <c r="AB25" s="117">
        <v>2155400</v>
      </c>
      <c r="AC25" s="12">
        <v>19.29</v>
      </c>
      <c r="AD25" s="2">
        <f t="shared" si="1"/>
        <v>0.76999999999999957</v>
      </c>
      <c r="AE25" s="167">
        <f t="shared" si="2"/>
        <v>3.7096774193548177E-2</v>
      </c>
    </row>
    <row r="26" spans="1:31" x14ac:dyDescent="0.25">
      <c r="B26" s="252"/>
      <c r="C26" s="12"/>
      <c r="D26" s="53"/>
      <c r="E26" s="53"/>
      <c r="F26" s="53"/>
      <c r="G26" s="53"/>
      <c r="H26" s="309"/>
      <c r="I26" s="53"/>
      <c r="W26" s="162">
        <v>42325</v>
      </c>
      <c r="X26" s="12">
        <v>19.16</v>
      </c>
      <c r="Y26" s="12">
        <v>19.170000000000002</v>
      </c>
      <c r="Z26" s="12">
        <v>18.52</v>
      </c>
      <c r="AA26" s="12">
        <v>18.600000000000001</v>
      </c>
      <c r="AB26" s="117">
        <v>2026900</v>
      </c>
      <c r="AC26" s="12">
        <v>18.600000000000001</v>
      </c>
      <c r="AD26" s="2">
        <f t="shared" si="1"/>
        <v>0.65000000000000213</v>
      </c>
      <c r="AE26" s="167">
        <f t="shared" si="2"/>
        <v>-2.6687598116169386E-2</v>
      </c>
    </row>
    <row r="27" spans="1:31" x14ac:dyDescent="0.25">
      <c r="B27" s="252"/>
      <c r="C27" s="12"/>
      <c r="D27" s="53"/>
      <c r="E27" s="53"/>
      <c r="F27" s="53"/>
      <c r="G27" s="53"/>
      <c r="H27" s="309"/>
      <c r="I27" s="53"/>
      <c r="W27" s="162">
        <v>42324</v>
      </c>
      <c r="X27" s="12">
        <v>19.39</v>
      </c>
      <c r="Y27" s="12">
        <v>19.77</v>
      </c>
      <c r="Z27" s="12">
        <v>18.62</v>
      </c>
      <c r="AA27" s="12">
        <v>19.11</v>
      </c>
      <c r="AB27" s="117">
        <v>2453200</v>
      </c>
      <c r="AC27" s="12">
        <v>19.11</v>
      </c>
      <c r="AD27" s="2">
        <f t="shared" si="1"/>
        <v>1.1499999999999986</v>
      </c>
      <c r="AE27" s="167">
        <f t="shared" si="2"/>
        <v>-2.1004098360655754E-2</v>
      </c>
    </row>
    <row r="28" spans="1:31" x14ac:dyDescent="0.25">
      <c r="B28" s="252"/>
      <c r="C28" s="12"/>
      <c r="D28" s="53"/>
      <c r="E28" s="53"/>
      <c r="F28" s="53"/>
      <c r="G28" s="53"/>
      <c r="H28" s="309"/>
      <c r="I28" s="53"/>
      <c r="W28" s="162">
        <v>42321</v>
      </c>
      <c r="X28" s="12">
        <v>20.5</v>
      </c>
      <c r="Y28" s="12">
        <v>20.5</v>
      </c>
      <c r="Z28" s="12">
        <v>19.350000000000001</v>
      </c>
      <c r="AA28" s="12">
        <v>19.52</v>
      </c>
      <c r="AB28" s="117">
        <v>3780400</v>
      </c>
      <c r="AC28" s="12">
        <v>19.52</v>
      </c>
      <c r="AD28" s="2">
        <f t="shared" si="1"/>
        <v>1.1499999999999986</v>
      </c>
      <c r="AE28" s="167">
        <f t="shared" si="2"/>
        <v>-7.136060894386298E-2</v>
      </c>
    </row>
    <row r="29" spans="1:31" x14ac:dyDescent="0.25">
      <c r="B29" s="252"/>
      <c r="C29" s="12"/>
      <c r="D29" s="53"/>
      <c r="E29" s="53"/>
      <c r="F29" s="53"/>
      <c r="G29" s="53"/>
      <c r="H29" s="309"/>
      <c r="I29" s="53"/>
      <c r="W29" s="162">
        <v>42320</v>
      </c>
      <c r="X29" s="12">
        <v>20.04</v>
      </c>
      <c r="Y29" s="12">
        <v>21.24</v>
      </c>
      <c r="Z29" s="12">
        <v>19.77</v>
      </c>
      <c r="AA29" s="12">
        <v>21.02</v>
      </c>
      <c r="AB29" s="117">
        <v>3722700</v>
      </c>
      <c r="AC29" s="12">
        <v>21.02</v>
      </c>
      <c r="AD29" s="2">
        <f t="shared" si="1"/>
        <v>1.4699999999999989</v>
      </c>
      <c r="AE29" s="167">
        <f t="shared" si="2"/>
        <v>4.3176178660049747E-2</v>
      </c>
    </row>
    <row r="30" spans="1:31" x14ac:dyDescent="0.25">
      <c r="B30" s="252"/>
      <c r="C30" s="12"/>
      <c r="D30" s="53"/>
      <c r="E30" s="53"/>
      <c r="F30" s="53"/>
      <c r="G30" s="53"/>
      <c r="H30" s="309"/>
      <c r="I30" s="53"/>
      <c r="W30" s="162">
        <v>42319</v>
      </c>
      <c r="X30" s="12">
        <v>20.92</v>
      </c>
      <c r="Y30" s="12">
        <v>21.03</v>
      </c>
      <c r="Z30" s="12">
        <v>19.8</v>
      </c>
      <c r="AA30" s="12">
        <v>20.149999999999999</v>
      </c>
      <c r="AB30" s="117">
        <v>3122900</v>
      </c>
      <c r="AC30" s="12">
        <v>20.149999999999999</v>
      </c>
      <c r="AD30" s="2">
        <f t="shared" si="1"/>
        <v>1.2300000000000004</v>
      </c>
      <c r="AE30" s="167">
        <f t="shared" si="2"/>
        <v>-4.0476190476190554E-2</v>
      </c>
    </row>
    <row r="31" spans="1:31" x14ac:dyDescent="0.25">
      <c r="B31" s="252"/>
      <c r="C31" s="12"/>
      <c r="D31" s="53"/>
      <c r="E31" s="53"/>
      <c r="F31" s="53"/>
      <c r="G31" s="53"/>
      <c r="H31" s="309"/>
      <c r="I31" s="53"/>
      <c r="W31" s="162">
        <v>42318</v>
      </c>
      <c r="X31" s="12">
        <v>20.420000000000002</v>
      </c>
      <c r="Y31" s="12">
        <v>21.02</v>
      </c>
      <c r="Z31" s="12">
        <v>20.23</v>
      </c>
      <c r="AA31" s="12">
        <v>21</v>
      </c>
      <c r="AB31" s="117">
        <v>1894100</v>
      </c>
      <c r="AC31" s="12">
        <v>21</v>
      </c>
      <c r="AD31" s="2">
        <f t="shared" si="1"/>
        <v>0.78999999999999915</v>
      </c>
      <c r="AE31" s="167">
        <f t="shared" si="2"/>
        <v>2.5390625E-2</v>
      </c>
    </row>
    <row r="32" spans="1:31" x14ac:dyDescent="0.25">
      <c r="B32" s="252"/>
      <c r="C32" s="12"/>
      <c r="D32" s="53"/>
      <c r="E32" s="53"/>
      <c r="F32" s="53"/>
      <c r="G32" s="53"/>
      <c r="H32" s="309"/>
      <c r="I32" s="53"/>
      <c r="W32" s="162">
        <v>42317</v>
      </c>
      <c r="X32" s="12">
        <v>20.95</v>
      </c>
      <c r="Y32" s="12">
        <v>21.16</v>
      </c>
      <c r="Z32" s="12">
        <v>20.28</v>
      </c>
      <c r="AA32" s="12">
        <v>20.48</v>
      </c>
      <c r="AB32" s="117">
        <v>2255800</v>
      </c>
      <c r="AC32" s="12">
        <v>20.48</v>
      </c>
      <c r="AD32" s="2">
        <f t="shared" si="1"/>
        <v>0.87999999999999901</v>
      </c>
      <c r="AE32" s="167">
        <f t="shared" si="2"/>
        <v>-2.6615969581748944E-2</v>
      </c>
    </row>
    <row r="33" spans="2:31" x14ac:dyDescent="0.25">
      <c r="B33" s="252"/>
      <c r="C33" s="12"/>
      <c r="D33" s="53"/>
      <c r="E33" s="53"/>
      <c r="F33" s="53"/>
      <c r="G33" s="53"/>
      <c r="H33" s="309"/>
      <c r="I33" s="53"/>
      <c r="W33" s="162">
        <v>42314</v>
      </c>
      <c r="X33" s="12">
        <v>21.28</v>
      </c>
      <c r="Y33" s="12">
        <v>21.8</v>
      </c>
      <c r="Z33" s="12">
        <v>20.81</v>
      </c>
      <c r="AA33" s="12">
        <v>21.04</v>
      </c>
      <c r="AB33" s="117">
        <v>3298100</v>
      </c>
      <c r="AC33" s="12">
        <v>21.04</v>
      </c>
      <c r="AD33" s="2">
        <f t="shared" si="1"/>
        <v>0.99000000000000199</v>
      </c>
      <c r="AE33" s="167">
        <f t="shared" si="2"/>
        <v>-2.1395348837209394E-2</v>
      </c>
    </row>
    <row r="34" spans="2:31" x14ac:dyDescent="0.25">
      <c r="B34" s="252"/>
      <c r="C34" s="12"/>
      <c r="D34" s="53"/>
      <c r="E34" s="53"/>
      <c r="F34" s="53"/>
      <c r="G34" s="53"/>
      <c r="H34" s="309"/>
      <c r="I34" s="53"/>
      <c r="W34" s="162">
        <v>42313</v>
      </c>
      <c r="X34" s="12">
        <v>21.16</v>
      </c>
      <c r="Y34" s="12">
        <v>22.67</v>
      </c>
      <c r="Z34" s="12">
        <v>21.06</v>
      </c>
      <c r="AA34" s="12">
        <v>21.5</v>
      </c>
      <c r="AB34" s="117">
        <v>9717500</v>
      </c>
      <c r="AC34" s="12">
        <v>21.5</v>
      </c>
      <c r="AD34" s="2">
        <f t="shared" si="1"/>
        <v>1.610000000000003</v>
      </c>
      <c r="AE34" s="167">
        <f t="shared" si="2"/>
        <v>8.9159067882472298E-2</v>
      </c>
    </row>
    <row r="35" spans="2:31" x14ac:dyDescent="0.25">
      <c r="B35" s="252"/>
      <c r="C35" s="12"/>
      <c r="D35" s="53"/>
      <c r="E35" s="53"/>
      <c r="F35" s="53"/>
      <c r="G35" s="53"/>
      <c r="H35" s="309"/>
      <c r="I35" s="53"/>
      <c r="W35" s="162">
        <v>42312</v>
      </c>
      <c r="X35" s="12">
        <v>19.8</v>
      </c>
      <c r="Y35" s="12">
        <v>20.100000000000001</v>
      </c>
      <c r="Z35" s="12">
        <v>18.670000000000002</v>
      </c>
      <c r="AA35" s="12">
        <v>19.739999999999998</v>
      </c>
      <c r="AB35" s="117">
        <v>6486800</v>
      </c>
      <c r="AC35" s="12">
        <v>19.739999999999998</v>
      </c>
      <c r="AD35" s="2">
        <f t="shared" si="1"/>
        <v>1.4299999999999997</v>
      </c>
      <c r="AE35" s="167">
        <f t="shared" si="2"/>
        <v>1.7001545595054068E-2</v>
      </c>
    </row>
    <row r="36" spans="2:31" x14ac:dyDescent="0.25">
      <c r="B36" s="252"/>
      <c r="C36" s="12"/>
      <c r="D36" s="53"/>
      <c r="E36" s="53"/>
      <c r="F36" s="53"/>
      <c r="G36" s="53"/>
      <c r="H36" s="309"/>
      <c r="I36" s="53"/>
      <c r="W36" s="162">
        <v>42311</v>
      </c>
      <c r="X36" s="12">
        <v>18.71</v>
      </c>
      <c r="Y36" s="12">
        <v>19.55</v>
      </c>
      <c r="Z36" s="12">
        <v>18.7</v>
      </c>
      <c r="AA36" s="12">
        <v>19.41</v>
      </c>
      <c r="AB36" s="117">
        <v>4382100</v>
      </c>
      <c r="AC36" s="12">
        <v>19.41</v>
      </c>
      <c r="AD36" s="2">
        <f t="shared" si="1"/>
        <v>0.85000000000000142</v>
      </c>
      <c r="AE36" s="167">
        <f t="shared" si="2"/>
        <v>6.0655737704917945E-2</v>
      </c>
    </row>
    <row r="37" spans="2:31" x14ac:dyDescent="0.25">
      <c r="B37" s="252"/>
      <c r="C37" s="12"/>
      <c r="D37" s="53"/>
      <c r="E37" s="53"/>
      <c r="F37" s="53"/>
      <c r="G37" s="53"/>
      <c r="H37" s="309"/>
      <c r="I37" s="53"/>
      <c r="W37" s="162">
        <v>42310</v>
      </c>
      <c r="X37" s="12">
        <v>17.55</v>
      </c>
      <c r="Y37" s="12">
        <v>18.62</v>
      </c>
      <c r="Z37" s="12">
        <v>17.55</v>
      </c>
      <c r="AA37" s="12">
        <v>18.3</v>
      </c>
      <c r="AB37" s="117">
        <v>4814000</v>
      </c>
      <c r="AC37" s="12">
        <v>18.3</v>
      </c>
      <c r="AD37" s="2">
        <f t="shared" si="1"/>
        <v>1.0700000000000003</v>
      </c>
      <c r="AE37" s="167">
        <f t="shared" si="2"/>
        <v>1.8363939899833204E-2</v>
      </c>
    </row>
    <row r="38" spans="2:31" x14ac:dyDescent="0.25">
      <c r="B38" s="252"/>
      <c r="C38" s="12"/>
      <c r="D38" s="53"/>
      <c r="E38" s="53"/>
      <c r="F38" s="53"/>
      <c r="G38" s="53"/>
      <c r="H38" s="309"/>
      <c r="I38" s="53"/>
      <c r="W38" s="162">
        <v>42307</v>
      </c>
      <c r="X38" s="12">
        <v>18.239999999999998</v>
      </c>
      <c r="Y38" s="12">
        <v>18.3</v>
      </c>
      <c r="Z38" s="12">
        <v>17.82</v>
      </c>
      <c r="AA38" s="12">
        <v>17.97</v>
      </c>
      <c r="AB38" s="117">
        <v>5895700</v>
      </c>
      <c r="AC38" s="12">
        <v>17.97</v>
      </c>
      <c r="AD38" s="2">
        <f t="shared" si="1"/>
        <v>0.48000000000000043</v>
      </c>
      <c r="AE38" s="167">
        <f t="shared" si="2"/>
        <v>-1.2094557449148002E-2</v>
      </c>
    </row>
    <row r="39" spans="2:31" x14ac:dyDescent="0.25">
      <c r="B39" s="252"/>
      <c r="C39" s="12"/>
      <c r="D39" s="53"/>
      <c r="E39" s="53"/>
      <c r="F39" s="53"/>
      <c r="G39" s="53"/>
      <c r="H39" s="309"/>
      <c r="I39" s="53"/>
      <c r="W39" s="162">
        <v>42306</v>
      </c>
      <c r="X39" s="12">
        <v>18.52</v>
      </c>
      <c r="Y39" s="12">
        <v>18.63</v>
      </c>
      <c r="Z39" s="12">
        <v>17.95</v>
      </c>
      <c r="AA39" s="12">
        <v>18.190000000000001</v>
      </c>
      <c r="AB39" s="117">
        <v>4847800</v>
      </c>
      <c r="AC39" s="12">
        <v>18.190000000000001</v>
      </c>
      <c r="AD39" s="2">
        <f t="shared" si="1"/>
        <v>0.67999999999999972</v>
      </c>
      <c r="AE39" s="167">
        <f t="shared" si="2"/>
        <v>-1.8878101402373115E-2</v>
      </c>
    </row>
    <row r="40" spans="2:31" x14ac:dyDescent="0.25">
      <c r="B40" s="252"/>
      <c r="C40" s="12"/>
      <c r="D40" s="53"/>
      <c r="E40" s="53"/>
      <c r="F40" s="53"/>
      <c r="G40" s="53"/>
      <c r="H40" s="309"/>
      <c r="I40" s="53"/>
      <c r="W40" s="162">
        <v>42305</v>
      </c>
      <c r="X40" s="12">
        <v>19.38</v>
      </c>
      <c r="Y40" s="12">
        <v>19.489999999999998</v>
      </c>
      <c r="Z40" s="12">
        <v>18.43</v>
      </c>
      <c r="AA40" s="12">
        <v>18.54</v>
      </c>
      <c r="AB40" s="117">
        <v>3960200</v>
      </c>
      <c r="AC40" s="12">
        <v>18.54</v>
      </c>
      <c r="AD40" s="2">
        <f t="shared" si="1"/>
        <v>1.0599999999999987</v>
      </c>
      <c r="AE40" s="167">
        <f t="shared" si="2"/>
        <v>-3.9875712066286928E-2</v>
      </c>
    </row>
    <row r="41" spans="2:31" x14ac:dyDescent="0.25">
      <c r="B41" s="252"/>
      <c r="C41" s="12"/>
      <c r="D41" s="53"/>
      <c r="E41" s="53"/>
      <c r="F41" s="53"/>
      <c r="G41" s="53"/>
      <c r="H41" s="309"/>
      <c r="I41" s="53"/>
      <c r="W41" s="162">
        <v>42304</v>
      </c>
      <c r="X41" s="12">
        <v>20</v>
      </c>
      <c r="Y41" s="12">
        <v>20.309999999999999</v>
      </c>
      <c r="Z41" s="12">
        <v>19.239999999999998</v>
      </c>
      <c r="AA41" s="12">
        <v>19.309999999999999</v>
      </c>
      <c r="AB41" s="117">
        <v>2638700</v>
      </c>
      <c r="AC41" s="12">
        <v>19.309999999999999</v>
      </c>
      <c r="AD41" s="2">
        <f t="shared" si="1"/>
        <v>1.0700000000000003</v>
      </c>
      <c r="AE41" s="167">
        <f t="shared" si="2"/>
        <v>-3.882528621204584E-2</v>
      </c>
    </row>
    <row r="42" spans="2:31" x14ac:dyDescent="0.25">
      <c r="B42" s="252"/>
      <c r="C42" s="12"/>
      <c r="D42" s="53"/>
      <c r="E42" s="53"/>
      <c r="F42" s="53"/>
      <c r="G42" s="53"/>
      <c r="H42" s="309"/>
      <c r="I42" s="53"/>
      <c r="W42" s="162">
        <v>42303</v>
      </c>
      <c r="X42" s="12">
        <v>20</v>
      </c>
      <c r="Y42" s="12">
        <v>20.61</v>
      </c>
      <c r="Z42" s="12">
        <v>19.86</v>
      </c>
      <c r="AA42" s="12">
        <v>20.09</v>
      </c>
      <c r="AB42" s="117">
        <v>2450700</v>
      </c>
      <c r="AC42" s="12">
        <v>20.09</v>
      </c>
      <c r="AD42" s="2">
        <f t="shared" si="1"/>
        <v>0.75</v>
      </c>
      <c r="AE42" s="167">
        <f t="shared" si="2"/>
        <v>4.4999999999999485E-3</v>
      </c>
    </row>
    <row r="43" spans="2:31" x14ac:dyDescent="0.25">
      <c r="B43" s="252"/>
      <c r="C43" s="12"/>
      <c r="D43" s="53"/>
      <c r="E43" s="53"/>
      <c r="F43" s="53"/>
      <c r="G43" s="53"/>
      <c r="H43" s="309"/>
      <c r="I43" s="53"/>
      <c r="O43" s="47"/>
      <c r="W43" s="162">
        <v>42300</v>
      </c>
      <c r="X43" s="12">
        <v>20.64</v>
      </c>
      <c r="Y43" s="12">
        <v>20.77</v>
      </c>
      <c r="Z43" s="12">
        <v>19.670000000000002</v>
      </c>
      <c r="AA43" s="12">
        <v>20</v>
      </c>
      <c r="AB43" s="117">
        <v>2635700</v>
      </c>
      <c r="AC43" s="12">
        <v>20</v>
      </c>
      <c r="AD43" s="2">
        <f t="shared" si="1"/>
        <v>1.0999999999999979</v>
      </c>
      <c r="AE43" s="167">
        <f t="shared" si="2"/>
        <v>-2.5815879201169123E-2</v>
      </c>
    </row>
    <row r="44" spans="2:31" ht="20.25" thickBot="1" x14ac:dyDescent="0.35">
      <c r="O44" s="343" t="s">
        <v>78</v>
      </c>
      <c r="P44" s="343"/>
      <c r="T44" s="113" t="s">
        <v>126</v>
      </c>
      <c r="W44" s="162">
        <v>42299</v>
      </c>
      <c r="X44" s="12">
        <v>20.5</v>
      </c>
      <c r="Y44" s="12">
        <v>20.92</v>
      </c>
      <c r="Z44" s="12">
        <v>20.260000000000002</v>
      </c>
      <c r="AA44" s="12">
        <v>20.53</v>
      </c>
      <c r="AB44" s="117">
        <v>3848500</v>
      </c>
      <c r="AC44" s="12">
        <v>20.53</v>
      </c>
      <c r="AD44" s="2">
        <f t="shared" si="1"/>
        <v>0.66000000000000014</v>
      </c>
      <c r="AE44" s="167">
        <f t="shared" si="2"/>
        <v>-9.732360097323145E-4</v>
      </c>
    </row>
    <row r="45" spans="2:31" ht="15.75" thickTop="1" x14ac:dyDescent="0.25">
      <c r="O45" s="105">
        <v>1.1000000000000001</v>
      </c>
      <c r="P45" s="105">
        <f>O45*$Q$4</f>
        <v>19.448</v>
      </c>
      <c r="Q45" s="2"/>
      <c r="T45" s="157" t="s">
        <v>111</v>
      </c>
      <c r="U45" s="120">
        <v>17.190000000000001</v>
      </c>
      <c r="W45" s="162">
        <v>42298</v>
      </c>
      <c r="X45" s="12">
        <v>21.01</v>
      </c>
      <c r="Y45" s="12">
        <v>21.14</v>
      </c>
      <c r="Z45" s="12">
        <v>20.45</v>
      </c>
      <c r="AA45" s="12">
        <v>20.55</v>
      </c>
      <c r="AB45" s="117">
        <v>1155600</v>
      </c>
      <c r="AC45" s="12">
        <v>20.55</v>
      </c>
      <c r="AD45" s="2">
        <f t="shared" si="1"/>
        <v>0.69000000000000128</v>
      </c>
      <c r="AE45" s="167">
        <f t="shared" si="2"/>
        <v>-1.7686424474187445E-2</v>
      </c>
    </row>
    <row r="46" spans="2:31" x14ac:dyDescent="0.25">
      <c r="O46" s="105">
        <v>1.0900000000000001</v>
      </c>
      <c r="P46" s="105">
        <f t="shared" ref="P46:P65" si="3">O46*$Q$4</f>
        <v>19.2712</v>
      </c>
      <c r="Q46" s="2"/>
      <c r="T46" s="115" t="s">
        <v>112</v>
      </c>
      <c r="U46" s="110">
        <v>17.3</v>
      </c>
      <c r="W46" s="162">
        <v>42297</v>
      </c>
      <c r="X46" s="12">
        <v>20.62</v>
      </c>
      <c r="Y46" s="12">
        <v>21.06</v>
      </c>
      <c r="Z46" s="12">
        <v>20.59</v>
      </c>
      <c r="AA46" s="12">
        <v>20.92</v>
      </c>
      <c r="AB46" s="117">
        <v>1362400</v>
      </c>
      <c r="AC46" s="12">
        <v>20.92</v>
      </c>
      <c r="AD46" s="2">
        <f t="shared" si="1"/>
        <v>0.46999999999999886</v>
      </c>
      <c r="AE46" s="167">
        <f t="shared" si="2"/>
        <v>1.4548981571290032E-2</v>
      </c>
    </row>
    <row r="47" spans="2:31" x14ac:dyDescent="0.25">
      <c r="O47" s="105">
        <v>1.08</v>
      </c>
      <c r="P47" s="105">
        <f t="shared" si="3"/>
        <v>19.0944</v>
      </c>
      <c r="Q47" s="2"/>
      <c r="T47" s="115" t="s">
        <v>113</v>
      </c>
      <c r="U47" s="110" t="s">
        <v>356</v>
      </c>
      <c r="W47" s="162">
        <v>42296</v>
      </c>
      <c r="X47" s="12">
        <v>20.43</v>
      </c>
      <c r="Y47" s="12">
        <v>21.51</v>
      </c>
      <c r="Z47" s="12">
        <v>20.43</v>
      </c>
      <c r="AA47" s="12">
        <v>20.62</v>
      </c>
      <c r="AB47" s="117">
        <v>3245600</v>
      </c>
      <c r="AC47" s="12">
        <v>20.62</v>
      </c>
      <c r="AD47" s="2">
        <f t="shared" si="1"/>
        <v>1.0800000000000018</v>
      </c>
      <c r="AE47" s="167">
        <f t="shared" si="2"/>
        <v>3.894839337877487E-3</v>
      </c>
    </row>
    <row r="48" spans="2:31" x14ac:dyDescent="0.25">
      <c r="O48" s="105">
        <v>1.07</v>
      </c>
      <c r="P48" s="105">
        <f t="shared" si="3"/>
        <v>18.9176</v>
      </c>
      <c r="Q48" s="2"/>
      <c r="T48" s="115" t="s">
        <v>114</v>
      </c>
      <c r="U48" s="110" t="s">
        <v>357</v>
      </c>
      <c r="W48" s="162">
        <v>42293</v>
      </c>
      <c r="X48" s="12">
        <v>20.89</v>
      </c>
      <c r="Y48" s="12">
        <v>20.97</v>
      </c>
      <c r="Z48" s="12">
        <v>20.37</v>
      </c>
      <c r="AA48" s="12">
        <v>20.54</v>
      </c>
      <c r="AB48" s="117">
        <v>1281400</v>
      </c>
      <c r="AC48" s="12">
        <v>20.54</v>
      </c>
      <c r="AD48" s="2">
        <f t="shared" si="1"/>
        <v>0.59999999999999787</v>
      </c>
      <c r="AE48" s="167">
        <f t="shared" si="2"/>
        <v>-1.2500000000000067E-2</v>
      </c>
    </row>
    <row r="49" spans="15:31" x14ac:dyDescent="0.25">
      <c r="O49" s="105">
        <v>1.06</v>
      </c>
      <c r="P49" s="105">
        <f t="shared" si="3"/>
        <v>18.7408</v>
      </c>
      <c r="Q49" s="2"/>
      <c r="T49" s="115" t="s">
        <v>115</v>
      </c>
      <c r="U49" s="110">
        <v>29.35</v>
      </c>
      <c r="W49" s="162">
        <v>42292</v>
      </c>
      <c r="X49" s="12">
        <v>21.15</v>
      </c>
      <c r="Y49" s="12">
        <v>21.17</v>
      </c>
      <c r="Z49" s="12">
        <v>20.58</v>
      </c>
      <c r="AA49" s="12">
        <v>20.8</v>
      </c>
      <c r="AB49" s="117">
        <v>1043000</v>
      </c>
      <c r="AC49" s="12">
        <v>20.8</v>
      </c>
      <c r="AD49" s="2">
        <f t="shared" si="1"/>
        <v>0.59000000000000341</v>
      </c>
      <c r="AE49" s="167">
        <f t="shared" si="2"/>
        <v>-6.6857688634193169E-3</v>
      </c>
    </row>
    <row r="50" spans="15:31" x14ac:dyDescent="0.25">
      <c r="O50" s="105">
        <v>1.05</v>
      </c>
      <c r="P50" s="105">
        <f t="shared" si="3"/>
        <v>18.564</v>
      </c>
      <c r="Q50" s="2"/>
      <c r="T50" s="115" t="s">
        <v>116</v>
      </c>
      <c r="U50" s="110">
        <v>1.32287</v>
      </c>
      <c r="W50" s="162">
        <v>42291</v>
      </c>
      <c r="X50" s="12">
        <v>21.47</v>
      </c>
      <c r="Y50" s="12">
        <v>21.72</v>
      </c>
      <c r="Z50" s="12">
        <v>20.81</v>
      </c>
      <c r="AA50" s="12">
        <v>20.94</v>
      </c>
      <c r="AB50" s="117">
        <v>943300</v>
      </c>
      <c r="AC50" s="12">
        <v>20.94</v>
      </c>
      <c r="AD50" s="2">
        <f t="shared" si="1"/>
        <v>0.91000000000000014</v>
      </c>
      <c r="AE50" s="167">
        <f t="shared" si="2"/>
        <v>-2.0579981290925975E-2</v>
      </c>
    </row>
    <row r="51" spans="15:31" x14ac:dyDescent="0.25">
      <c r="O51" s="105">
        <v>1.04</v>
      </c>
      <c r="P51" s="105">
        <f t="shared" si="3"/>
        <v>18.3872</v>
      </c>
      <c r="Q51" s="2"/>
      <c r="T51" s="115" t="s">
        <v>137</v>
      </c>
      <c r="U51" s="110" t="s">
        <v>303</v>
      </c>
      <c r="W51" s="162">
        <v>42290</v>
      </c>
      <c r="X51" s="12">
        <v>21.7</v>
      </c>
      <c r="Y51" s="12">
        <v>22</v>
      </c>
      <c r="Z51" s="12">
        <v>21.3</v>
      </c>
      <c r="AA51" s="12">
        <v>21.38</v>
      </c>
      <c r="AB51" s="117">
        <v>1271800</v>
      </c>
      <c r="AC51" s="12">
        <v>21.38</v>
      </c>
      <c r="AD51" s="2">
        <f t="shared" si="1"/>
        <v>0.69999999999999929</v>
      </c>
      <c r="AE51" s="167">
        <f t="shared" si="2"/>
        <v>-2.0164986251145822E-2</v>
      </c>
    </row>
    <row r="52" spans="15:31" x14ac:dyDescent="0.25">
      <c r="O52" s="105">
        <v>1.03</v>
      </c>
      <c r="P52" s="105">
        <f t="shared" si="3"/>
        <v>18.2104</v>
      </c>
      <c r="Q52" s="2"/>
      <c r="T52" s="115"/>
      <c r="U52" s="110"/>
      <c r="W52" s="162">
        <v>42289</v>
      </c>
      <c r="X52" s="12">
        <v>21.57</v>
      </c>
      <c r="Y52" s="12">
        <v>21.82</v>
      </c>
      <c r="Z52" s="12">
        <v>21.13</v>
      </c>
      <c r="AA52" s="12">
        <v>21.82</v>
      </c>
      <c r="AB52" s="117">
        <v>1730200</v>
      </c>
      <c r="AC52" s="12">
        <v>21.82</v>
      </c>
      <c r="AD52" s="2">
        <f t="shared" si="1"/>
        <v>0.69000000000000128</v>
      </c>
      <c r="AE52" s="167">
        <f t="shared" si="2"/>
        <v>1.535597952536083E-2</v>
      </c>
    </row>
    <row r="53" spans="15:31" x14ac:dyDescent="0.25">
      <c r="O53" s="105">
        <v>1.02</v>
      </c>
      <c r="P53" s="105">
        <f t="shared" si="3"/>
        <v>18.0336</v>
      </c>
      <c r="Q53" s="2"/>
      <c r="T53" s="115" t="s">
        <v>118</v>
      </c>
      <c r="U53" s="110" t="s">
        <v>358</v>
      </c>
      <c r="W53" s="162">
        <v>42286</v>
      </c>
      <c r="X53" s="12">
        <v>21.13</v>
      </c>
      <c r="Y53" s="12">
        <v>21.58</v>
      </c>
      <c r="Z53" s="12">
        <v>20.67</v>
      </c>
      <c r="AA53" s="12">
        <v>21.49</v>
      </c>
      <c r="AB53" s="117">
        <v>1381700</v>
      </c>
      <c r="AC53" s="12">
        <v>21.49</v>
      </c>
      <c r="AD53" s="2">
        <f t="shared" si="1"/>
        <v>0.90999999999999659</v>
      </c>
      <c r="AE53" s="167">
        <f t="shared" si="2"/>
        <v>1.8483412322274795E-2</v>
      </c>
    </row>
    <row r="54" spans="15:31" x14ac:dyDescent="0.25">
      <c r="O54" s="105">
        <v>1.01</v>
      </c>
      <c r="P54" s="105">
        <f t="shared" si="3"/>
        <v>17.8568</v>
      </c>
      <c r="Q54" s="2"/>
      <c r="T54" s="115" t="s">
        <v>119</v>
      </c>
      <c r="U54" s="110" t="s">
        <v>183</v>
      </c>
      <c r="W54" s="162">
        <v>42285</v>
      </c>
      <c r="X54" s="12">
        <v>21.28</v>
      </c>
      <c r="Y54" s="12">
        <v>21.41</v>
      </c>
      <c r="Z54" s="12">
        <v>20.73</v>
      </c>
      <c r="AA54" s="12">
        <v>21.1</v>
      </c>
      <c r="AB54" s="117">
        <v>2832400</v>
      </c>
      <c r="AC54" s="12">
        <v>21.1</v>
      </c>
      <c r="AD54" s="2">
        <f t="shared" si="1"/>
        <v>0.67999999999999972</v>
      </c>
      <c r="AE54" s="167">
        <f t="shared" si="2"/>
        <v>-9.3896713615022609E-3</v>
      </c>
    </row>
    <row r="55" spans="15:31" x14ac:dyDescent="0.25">
      <c r="O55" s="105">
        <v>1</v>
      </c>
      <c r="P55" s="105">
        <f t="shared" si="3"/>
        <v>17.68</v>
      </c>
      <c r="Q55" s="2"/>
      <c r="T55" s="115" t="s">
        <v>120</v>
      </c>
      <c r="U55" s="112">
        <v>3159241</v>
      </c>
      <c r="W55" s="162">
        <v>42284</v>
      </c>
      <c r="X55" s="12">
        <v>21.35</v>
      </c>
      <c r="Y55" s="12">
        <v>21.63</v>
      </c>
      <c r="Z55" s="12">
        <v>20.89</v>
      </c>
      <c r="AA55" s="12">
        <v>21.3</v>
      </c>
      <c r="AB55" s="117">
        <v>1874500</v>
      </c>
      <c r="AC55" s="12">
        <v>21.3</v>
      </c>
      <c r="AD55" s="2">
        <f t="shared" si="1"/>
        <v>0.73999999999999844</v>
      </c>
      <c r="AE55" s="167">
        <f t="shared" si="2"/>
        <v>6.1407652338214547E-3</v>
      </c>
    </row>
    <row r="56" spans="15:31" x14ac:dyDescent="0.25">
      <c r="O56" s="105">
        <v>0.99</v>
      </c>
      <c r="P56" s="105">
        <f t="shared" si="3"/>
        <v>17.5032</v>
      </c>
      <c r="Q56" s="2"/>
      <c r="T56" s="115" t="s">
        <v>123</v>
      </c>
      <c r="U56" s="112">
        <v>2656040</v>
      </c>
      <c r="W56" s="162">
        <v>42283</v>
      </c>
      <c r="X56" s="12">
        <v>21.35</v>
      </c>
      <c r="Y56" s="12">
        <v>21.8</v>
      </c>
      <c r="Z56" s="12">
        <v>21.02</v>
      </c>
      <c r="AA56" s="12">
        <v>21.17</v>
      </c>
      <c r="AB56" s="117">
        <v>2303200</v>
      </c>
      <c r="AC56" s="12">
        <v>21.17</v>
      </c>
      <c r="AD56" s="2">
        <f t="shared" si="1"/>
        <v>0.78000000000000114</v>
      </c>
      <c r="AE56" s="167">
        <f t="shared" si="2"/>
        <v>-1.0285179990649818E-2</v>
      </c>
    </row>
    <row r="57" spans="15:31" x14ac:dyDescent="0.25">
      <c r="O57" s="105">
        <v>0.98</v>
      </c>
      <c r="P57" s="105">
        <f t="shared" si="3"/>
        <v>17.3264</v>
      </c>
      <c r="Q57" s="2"/>
      <c r="T57" s="115" t="s">
        <v>121</v>
      </c>
      <c r="U57" s="110" t="s">
        <v>359</v>
      </c>
      <c r="W57" s="162">
        <v>42282</v>
      </c>
      <c r="X57" s="12">
        <v>20.66</v>
      </c>
      <c r="Y57" s="12">
        <v>21.51</v>
      </c>
      <c r="Z57" s="12">
        <v>20.66</v>
      </c>
      <c r="AA57" s="12">
        <v>21.39</v>
      </c>
      <c r="AB57" s="117">
        <v>3406000</v>
      </c>
      <c r="AC57" s="12">
        <v>21.39</v>
      </c>
      <c r="AD57" s="2">
        <f t="shared" si="1"/>
        <v>0.85000000000000142</v>
      </c>
      <c r="AE57" s="167">
        <f t="shared" si="2"/>
        <v>4.3923865300146581E-2</v>
      </c>
    </row>
    <row r="58" spans="15:31" x14ac:dyDescent="0.25">
      <c r="O58" s="105">
        <v>0.97</v>
      </c>
      <c r="P58" s="105">
        <f t="shared" si="3"/>
        <v>17.1496</v>
      </c>
      <c r="T58" s="115" t="s">
        <v>124</v>
      </c>
      <c r="U58" s="110">
        <v>26.92</v>
      </c>
      <c r="W58" s="162">
        <v>42279</v>
      </c>
      <c r="X58" s="12">
        <v>19.170000000000002</v>
      </c>
      <c r="Y58" s="12">
        <v>20.52</v>
      </c>
      <c r="Z58" s="12">
        <v>18.920000000000002</v>
      </c>
      <c r="AA58" s="12">
        <v>20.49</v>
      </c>
      <c r="AB58" s="117">
        <v>2301400</v>
      </c>
      <c r="AC58" s="12">
        <v>20.49</v>
      </c>
      <c r="AD58" s="2">
        <f t="shared" si="1"/>
        <v>1.5999999999999979</v>
      </c>
      <c r="AE58" s="167">
        <f t="shared" si="2"/>
        <v>4.9692622950819665E-2</v>
      </c>
    </row>
    <row r="59" spans="15:31" x14ac:dyDescent="0.25">
      <c r="O59" s="105">
        <v>0.96</v>
      </c>
      <c r="P59" s="105">
        <f t="shared" si="3"/>
        <v>16.972799999999999</v>
      </c>
      <c r="T59" s="115" t="s">
        <v>125</v>
      </c>
      <c r="U59" s="110">
        <v>0.64</v>
      </c>
      <c r="W59" s="162">
        <v>42278</v>
      </c>
      <c r="X59" s="12">
        <v>19.13</v>
      </c>
      <c r="Y59" s="12">
        <v>19.579999999999998</v>
      </c>
      <c r="Z59" s="12">
        <v>18.739999999999998</v>
      </c>
      <c r="AA59" s="12">
        <v>19.52</v>
      </c>
      <c r="AB59" s="117">
        <v>2182800</v>
      </c>
      <c r="AC59" s="12">
        <v>19.52</v>
      </c>
      <c r="AD59" s="2">
        <f t="shared" si="1"/>
        <v>0.83999999999999986</v>
      </c>
      <c r="AE59" s="167">
        <f t="shared" si="2"/>
        <v>2.1454735740449982E-2</v>
      </c>
    </row>
    <row r="60" spans="15:31" x14ac:dyDescent="0.25">
      <c r="O60" s="105">
        <v>0.95</v>
      </c>
      <c r="P60" s="105">
        <f t="shared" si="3"/>
        <v>16.795999999999999</v>
      </c>
      <c r="T60" s="115" t="s">
        <v>122</v>
      </c>
      <c r="U60" s="110" t="s">
        <v>138</v>
      </c>
      <c r="W60" s="162">
        <v>42277</v>
      </c>
      <c r="X60" s="12">
        <v>18.989999999999998</v>
      </c>
      <c r="Y60" s="12">
        <v>19.29</v>
      </c>
      <c r="Z60" s="12">
        <v>18.760000000000002</v>
      </c>
      <c r="AA60" s="12">
        <v>19.11</v>
      </c>
      <c r="AB60" s="117">
        <v>1460200</v>
      </c>
      <c r="AC60" s="12">
        <v>19.11</v>
      </c>
      <c r="AD60" s="2">
        <f t="shared" si="1"/>
        <v>0.52999999999999758</v>
      </c>
      <c r="AE60" s="167">
        <f t="shared" si="2"/>
        <v>2.5214592274678038E-2</v>
      </c>
    </row>
    <row r="61" spans="15:31" x14ac:dyDescent="0.25">
      <c r="O61" s="105">
        <v>0.94</v>
      </c>
      <c r="P61" s="105">
        <f t="shared" si="3"/>
        <v>16.619199999999999</v>
      </c>
      <c r="W61" s="162">
        <v>42276</v>
      </c>
      <c r="X61" s="12">
        <v>18.8</v>
      </c>
      <c r="Y61" s="12">
        <v>19.05</v>
      </c>
      <c r="Z61" s="12">
        <v>18.46</v>
      </c>
      <c r="AA61" s="12">
        <v>18.64</v>
      </c>
      <c r="AB61" s="117">
        <v>1273900</v>
      </c>
      <c r="AC61" s="12">
        <v>18.64</v>
      </c>
      <c r="AD61" s="2">
        <f t="shared" si="1"/>
        <v>0.58999999999999986</v>
      </c>
      <c r="AE61" s="167">
        <f t="shared" si="2"/>
        <v>-5.3361792956242438E-3</v>
      </c>
    </row>
    <row r="62" spans="15:31" x14ac:dyDescent="0.25">
      <c r="O62" s="105">
        <v>0.93</v>
      </c>
      <c r="P62" s="105">
        <f t="shared" si="3"/>
        <v>16.442399999999999</v>
      </c>
      <c r="W62" s="162">
        <v>42275</v>
      </c>
      <c r="X62" s="12">
        <v>19.28</v>
      </c>
      <c r="Y62" s="12">
        <v>19.28</v>
      </c>
      <c r="Z62" s="12">
        <v>18.64</v>
      </c>
      <c r="AA62" s="12">
        <v>18.739999999999998</v>
      </c>
      <c r="AB62" s="117">
        <v>1468200</v>
      </c>
      <c r="AC62" s="12">
        <v>18.739999999999998</v>
      </c>
      <c r="AD62" s="2">
        <f t="shared" si="1"/>
        <v>0.64000000000000057</v>
      </c>
      <c r="AE62" s="167">
        <f t="shared" si="2"/>
        <v>-3.2024793388429784E-2</v>
      </c>
    </row>
    <row r="63" spans="15:31" x14ac:dyDescent="0.25">
      <c r="O63" s="105">
        <v>0.92</v>
      </c>
      <c r="P63" s="105">
        <f t="shared" si="3"/>
        <v>16.265599999999999</v>
      </c>
      <c r="W63" s="162">
        <v>42272</v>
      </c>
      <c r="X63" s="12">
        <v>19.8</v>
      </c>
      <c r="Y63" s="12">
        <v>19.8</v>
      </c>
      <c r="Z63" s="12">
        <v>19.21</v>
      </c>
      <c r="AA63" s="12">
        <v>19.36</v>
      </c>
      <c r="AB63" s="117">
        <v>1296100</v>
      </c>
      <c r="AC63" s="12">
        <v>19.36</v>
      </c>
      <c r="AD63" s="2">
        <f t="shared" si="1"/>
        <v>0.58999999999999986</v>
      </c>
      <c r="AE63" s="167">
        <f t="shared" si="2"/>
        <v>-8.1967213114754189E-3</v>
      </c>
    </row>
    <row r="64" spans="15:31" x14ac:dyDescent="0.25">
      <c r="O64" s="105">
        <v>0.91</v>
      </c>
      <c r="P64" s="105">
        <f t="shared" si="3"/>
        <v>16.088799999999999</v>
      </c>
      <c r="W64" s="162">
        <v>42271</v>
      </c>
      <c r="X64" s="12">
        <v>19.79</v>
      </c>
      <c r="Y64" s="12">
        <v>19.989999999999998</v>
      </c>
      <c r="Z64" s="12">
        <v>19.100000000000001</v>
      </c>
      <c r="AA64" s="12">
        <v>19.52</v>
      </c>
      <c r="AB64" s="117">
        <v>1881300</v>
      </c>
      <c r="AC64" s="12">
        <v>19.52</v>
      </c>
      <c r="AD64" s="2">
        <f t="shared" si="1"/>
        <v>0.88999999999999702</v>
      </c>
      <c r="AE64" s="167">
        <f t="shared" si="2"/>
        <v>5.6671818650180228E-3</v>
      </c>
    </row>
    <row r="65" spans="15:31" x14ac:dyDescent="0.25">
      <c r="O65" s="105">
        <v>0.9</v>
      </c>
      <c r="P65" s="105">
        <f t="shared" si="3"/>
        <v>15.912000000000001</v>
      </c>
      <c r="W65" s="162">
        <v>42270</v>
      </c>
      <c r="X65" s="12">
        <v>19.79</v>
      </c>
      <c r="Y65" s="12">
        <v>20</v>
      </c>
      <c r="Z65" s="12">
        <v>19.170000000000002</v>
      </c>
      <c r="AA65" s="12">
        <v>19.41</v>
      </c>
      <c r="AB65" s="117">
        <v>1122500</v>
      </c>
      <c r="AC65" s="12">
        <v>19.41</v>
      </c>
      <c r="AD65" s="2">
        <f t="shared" si="1"/>
        <v>0.82999999999999829</v>
      </c>
      <c r="AE65" s="167">
        <f t="shared" si="2"/>
        <v>-1.9201616978271829E-2</v>
      </c>
    </row>
    <row r="66" spans="15:31" x14ac:dyDescent="0.25">
      <c r="O66" s="47"/>
      <c r="W66" s="162">
        <v>42269</v>
      </c>
      <c r="X66" s="12">
        <v>19.84</v>
      </c>
      <c r="Y66" s="12">
        <v>19.98</v>
      </c>
      <c r="Z66" s="12">
        <v>19.27</v>
      </c>
      <c r="AA66" s="12">
        <v>19.79</v>
      </c>
      <c r="AB66" s="117">
        <v>1282800</v>
      </c>
      <c r="AC66" s="12">
        <v>19.79</v>
      </c>
      <c r="AD66" s="2">
        <f t="shared" si="1"/>
        <v>0.71000000000000085</v>
      </c>
      <c r="AE66" s="167">
        <f t="shared" si="2"/>
        <v>-1.9811788013868403E-2</v>
      </c>
    </row>
    <row r="67" spans="15:31" x14ac:dyDescent="0.25">
      <c r="W67" s="162">
        <v>42268</v>
      </c>
      <c r="X67" s="12">
        <v>20.52</v>
      </c>
      <c r="Y67" s="12">
        <v>20.83</v>
      </c>
      <c r="Z67" s="12">
        <v>20.04</v>
      </c>
      <c r="AA67" s="12">
        <v>20.190000000000001</v>
      </c>
      <c r="AB67" s="117">
        <v>1172700</v>
      </c>
      <c r="AC67" s="12">
        <v>20.190000000000001</v>
      </c>
      <c r="AD67" s="2">
        <f t="shared" ref="AD67:AD68" si="4">Y67-Z67</f>
        <v>0.78999999999999915</v>
      </c>
      <c r="AE67" s="167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55" priority="26">
      <formula>Q7&gt;0</formula>
    </cfRule>
    <cfRule type="expression" dxfId="154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53" priority="19">
      <formula>F22&gt;0</formula>
    </cfRule>
    <cfRule type="expression" dxfId="152" priority="20">
      <formula>F22&lt;0</formula>
    </cfRule>
  </conditionalFormatting>
  <conditionalFormatting sqref="F29:F33">
    <cfRule type="expression" dxfId="151" priority="15">
      <formula>F29&gt;0</formula>
    </cfRule>
    <cfRule type="expression" dxfId="150" priority="16">
      <formula>F29&lt;0</formula>
    </cfRule>
  </conditionalFormatting>
  <conditionalFormatting sqref="F29:F32">
    <cfRule type="expression" dxfId="149" priority="17">
      <formula>F29&gt;0</formula>
    </cfRule>
    <cfRule type="expression" dxfId="148" priority="18">
      <formula>F29&lt;0</formula>
    </cfRule>
  </conditionalFormatting>
  <conditionalFormatting sqref="H22:H33">
    <cfRule type="expression" dxfId="147" priority="13">
      <formula>H22&gt;0</formula>
    </cfRule>
    <cfRule type="expression" dxfId="146" priority="14">
      <formula>H22&lt;0</formula>
    </cfRule>
  </conditionalFormatting>
  <conditionalFormatting sqref="F34">
    <cfRule type="expression" dxfId="145" priority="11">
      <formula>F34&gt;0</formula>
    </cfRule>
    <cfRule type="expression" dxfId="144" priority="12">
      <formula>F34&lt;0</formula>
    </cfRule>
  </conditionalFormatting>
  <conditionalFormatting sqref="H34">
    <cfRule type="expression" dxfId="143" priority="9">
      <formula>H34&gt;0</formula>
    </cfRule>
    <cfRule type="expression" dxfId="142" priority="10">
      <formula>H34&lt;0</formula>
    </cfRule>
  </conditionalFormatting>
  <conditionalFormatting sqref="F36:F43">
    <cfRule type="expression" dxfId="141" priority="7">
      <formula>F36&gt;0</formula>
    </cfRule>
    <cfRule type="expression" dxfId="140" priority="8">
      <formula>F36&lt;0</formula>
    </cfRule>
  </conditionalFormatting>
  <conditionalFormatting sqref="H36:H43">
    <cfRule type="expression" dxfId="139" priority="5">
      <formula>H36&gt;0</formula>
    </cfRule>
    <cfRule type="expression" dxfId="138" priority="6">
      <formula>H36&lt;0</formula>
    </cfRule>
  </conditionalFormatting>
  <conditionalFormatting sqref="F35">
    <cfRule type="expression" dxfId="137" priority="3">
      <formula>F35&gt;0</formula>
    </cfRule>
    <cfRule type="expression" dxfId="136" priority="4">
      <formula>F35&lt;0</formula>
    </cfRule>
  </conditionalFormatting>
  <conditionalFormatting sqref="H35">
    <cfRule type="expression" dxfId="135" priority="1">
      <formula>H35&gt;0</formula>
    </cfRule>
    <cfRule type="expression" dxfId="134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50</v>
      </c>
      <c r="T2" t="s">
        <v>83</v>
      </c>
      <c r="U2" t="s">
        <v>84</v>
      </c>
      <c r="W2" s="162">
        <v>42360</v>
      </c>
      <c r="X2" s="12">
        <v>40.43</v>
      </c>
      <c r="Y2" s="12">
        <v>41.07</v>
      </c>
      <c r="Z2" s="12">
        <v>39.869999999999997</v>
      </c>
      <c r="AA2" s="12">
        <v>40.82</v>
      </c>
      <c r="AB2" s="117">
        <v>2250800</v>
      </c>
      <c r="AC2" s="12">
        <v>40.82</v>
      </c>
      <c r="AD2" s="2">
        <f>Y2-Z2</f>
        <v>1.2000000000000028</v>
      </c>
      <c r="AE2" s="167">
        <f>AC2/AC3-1</f>
        <v>1.214976444334237E-2</v>
      </c>
      <c r="AP2" t="s">
        <v>236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213</v>
      </c>
      <c r="W3" s="162">
        <v>42359</v>
      </c>
      <c r="X3" s="12">
        <v>39.85</v>
      </c>
      <c r="Y3" s="12">
        <v>40.46</v>
      </c>
      <c r="Z3" s="12">
        <v>39.64</v>
      </c>
      <c r="AA3" s="12">
        <v>40.33</v>
      </c>
      <c r="AB3" s="117">
        <v>2103200</v>
      </c>
      <c r="AC3" s="12">
        <v>40.33</v>
      </c>
      <c r="AD3" s="2">
        <f t="shared" ref="AD3:AD66" si="1">Y3-Z3</f>
        <v>0.82000000000000028</v>
      </c>
      <c r="AE3" s="167">
        <f t="shared" ref="AE3:AE66" si="2">AC3/AC4-1</f>
        <v>1.58690176322418E-2</v>
      </c>
      <c r="AI3" t="s">
        <v>238</v>
      </c>
      <c r="AJ3">
        <v>50</v>
      </c>
      <c r="AK3">
        <v>41.2</v>
      </c>
      <c r="AL3" s="314">
        <v>2060</v>
      </c>
      <c r="AO3" s="314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41.63</v>
      </c>
      <c r="W4" s="162">
        <v>42356</v>
      </c>
      <c r="X4" s="12">
        <v>39.479999999999997</v>
      </c>
      <c r="Y4" s="12">
        <v>40.25</v>
      </c>
      <c r="Z4" s="12">
        <v>39.090000000000003</v>
      </c>
      <c r="AA4" s="12">
        <v>39.700000000000003</v>
      </c>
      <c r="AB4" s="117">
        <v>5294800</v>
      </c>
      <c r="AC4" s="12">
        <v>39.700000000000003</v>
      </c>
      <c r="AD4" s="2">
        <f t="shared" si="1"/>
        <v>1.1599999999999966</v>
      </c>
      <c r="AE4" s="167">
        <f t="shared" si="2"/>
        <v>6.8475779863048647E-3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2081.5</v>
      </c>
      <c r="W5" s="162">
        <v>42355</v>
      </c>
      <c r="X5" s="12">
        <v>40.86</v>
      </c>
      <c r="Y5" s="12">
        <v>41.05</v>
      </c>
      <c r="Z5" s="12">
        <v>38.97</v>
      </c>
      <c r="AA5" s="12">
        <v>39.43</v>
      </c>
      <c r="AB5" s="117">
        <v>3265900</v>
      </c>
      <c r="AC5" s="12">
        <v>39.43</v>
      </c>
      <c r="AD5" s="2">
        <f t="shared" si="1"/>
        <v>2.0799999999999983</v>
      </c>
      <c r="AE5" s="167">
        <f t="shared" si="2"/>
        <v>-3.6883243771372642E-2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42354</v>
      </c>
      <c r="X6" s="12">
        <v>40.72</v>
      </c>
      <c r="Y6" s="12">
        <v>41.32</v>
      </c>
      <c r="Z6" s="12">
        <v>40.46</v>
      </c>
      <c r="AA6" s="12">
        <v>40.94</v>
      </c>
      <c r="AB6" s="117">
        <v>2760800</v>
      </c>
      <c r="AC6" s="12">
        <v>40.94</v>
      </c>
      <c r="AD6" s="2">
        <f t="shared" si="1"/>
        <v>0.85999999999999943</v>
      </c>
      <c r="AE6" s="167">
        <f t="shared" si="2"/>
        <v>1.1363636363636465E-2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162.0299999999952</v>
      </c>
      <c r="R7" s="248"/>
      <c r="W7" s="162">
        <v>42353</v>
      </c>
      <c r="X7" s="12">
        <v>40.5</v>
      </c>
      <c r="Y7" s="12">
        <v>41.05</v>
      </c>
      <c r="Z7" s="12">
        <v>39.92</v>
      </c>
      <c r="AA7" s="12">
        <v>40.479999999999997</v>
      </c>
      <c r="AB7" s="117">
        <v>2434300</v>
      </c>
      <c r="AC7" s="12">
        <v>40.479999999999997</v>
      </c>
      <c r="AD7" s="2">
        <f t="shared" si="1"/>
        <v>1.1299999999999955</v>
      </c>
      <c r="AE7" s="167">
        <f t="shared" si="2"/>
        <v>8.219178082191636E-3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7">
        <f>(Q4-Q3)/Q3</f>
        <v>8.4413926761030392E-2</v>
      </c>
      <c r="W8" s="162">
        <v>42352</v>
      </c>
      <c r="X8" s="12">
        <v>40.409999999999997</v>
      </c>
      <c r="Y8" s="12">
        <v>40.869999999999997</v>
      </c>
      <c r="Z8" s="12">
        <v>39.5</v>
      </c>
      <c r="AA8" s="12">
        <v>40.15</v>
      </c>
      <c r="AB8" s="117">
        <v>2678400</v>
      </c>
      <c r="AC8" s="12">
        <v>40.15</v>
      </c>
      <c r="AD8" s="2">
        <f t="shared" si="1"/>
        <v>1.3699999999999974</v>
      </c>
      <c r="AE8" s="167">
        <f t="shared" si="2"/>
        <v>-5.9420648675415633E-3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42349</v>
      </c>
      <c r="X9" s="12">
        <v>41.67</v>
      </c>
      <c r="Y9" s="12">
        <v>41.81</v>
      </c>
      <c r="Z9" s="12">
        <v>40.19</v>
      </c>
      <c r="AA9" s="12">
        <v>40.39</v>
      </c>
      <c r="AB9" s="117">
        <v>3091800</v>
      </c>
      <c r="AC9" s="12">
        <v>40.39</v>
      </c>
      <c r="AD9" s="2">
        <f t="shared" si="1"/>
        <v>1.6200000000000045</v>
      </c>
      <c r="AE9" s="167">
        <f t="shared" si="2"/>
        <v>-4.3344386546660285E-2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42348</v>
      </c>
      <c r="X10" s="12">
        <v>41.9</v>
      </c>
      <c r="Y10" s="12">
        <v>42.66</v>
      </c>
      <c r="Z10" s="12">
        <v>41.61</v>
      </c>
      <c r="AA10" s="12">
        <v>42.22</v>
      </c>
      <c r="AB10" s="117">
        <v>2089400</v>
      </c>
      <c r="AC10" s="12">
        <v>42.22</v>
      </c>
      <c r="AD10" s="2">
        <f t="shared" si="1"/>
        <v>1.0499999999999972</v>
      </c>
      <c r="AE10" s="167">
        <f t="shared" si="2"/>
        <v>6.6762041010968165E-3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42347</v>
      </c>
      <c r="X11" s="12">
        <v>41.74</v>
      </c>
      <c r="Y11" s="12">
        <v>43.17</v>
      </c>
      <c r="Z11" s="12">
        <v>41.53</v>
      </c>
      <c r="AA11" s="12">
        <v>41.94</v>
      </c>
      <c r="AB11" s="117">
        <v>2744000</v>
      </c>
      <c r="AC11" s="12">
        <v>41.94</v>
      </c>
      <c r="AD11" s="2">
        <f t="shared" si="1"/>
        <v>1.6400000000000006</v>
      </c>
      <c r="AE11" s="167">
        <f t="shared" si="2"/>
        <v>-1.4285714285714457E-3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42346</v>
      </c>
      <c r="X12" s="12">
        <v>42.44</v>
      </c>
      <c r="Y12" s="12">
        <v>42.73</v>
      </c>
      <c r="Z12" s="12">
        <v>41.72</v>
      </c>
      <c r="AA12" s="12">
        <v>42</v>
      </c>
      <c r="AB12" s="117">
        <v>3147600</v>
      </c>
      <c r="AC12" s="12">
        <v>42</v>
      </c>
      <c r="AD12" s="2">
        <f t="shared" si="1"/>
        <v>1.009999999999998</v>
      </c>
      <c r="AE12" s="167">
        <f t="shared" si="2"/>
        <v>-2.0293911826452016E-2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42345</v>
      </c>
      <c r="X13" s="12">
        <v>42.12</v>
      </c>
      <c r="Y13" s="12">
        <v>42.94</v>
      </c>
      <c r="Z13" s="12">
        <v>41.15</v>
      </c>
      <c r="AA13" s="12">
        <v>42.87</v>
      </c>
      <c r="AB13" s="117">
        <v>2584500</v>
      </c>
      <c r="AC13" s="12">
        <v>42.87</v>
      </c>
      <c r="AD13" s="2">
        <f t="shared" si="1"/>
        <v>1.7899999999999991</v>
      </c>
      <c r="AE13" s="167">
        <f t="shared" si="2"/>
        <v>1.2517713745866743E-2</v>
      </c>
    </row>
    <row r="14" spans="1:43" x14ac:dyDescent="0.25">
      <c r="W14" s="162">
        <v>42342</v>
      </c>
      <c r="X14" s="12">
        <v>42.67</v>
      </c>
      <c r="Y14" s="12">
        <v>42.77</v>
      </c>
      <c r="Z14" s="12">
        <v>41.86</v>
      </c>
      <c r="AA14" s="12">
        <v>42.34</v>
      </c>
      <c r="AB14" s="117">
        <v>2541200</v>
      </c>
      <c r="AC14" s="12">
        <v>42.34</v>
      </c>
      <c r="AD14" s="2">
        <f t="shared" si="1"/>
        <v>0.91000000000000369</v>
      </c>
      <c r="AE14" s="167">
        <f t="shared" si="2"/>
        <v>-8.4309133489460786E-3</v>
      </c>
    </row>
    <row r="15" spans="1:43" x14ac:dyDescent="0.25">
      <c r="W15" s="162">
        <v>42341</v>
      </c>
      <c r="X15" s="12">
        <v>43.06</v>
      </c>
      <c r="Y15" s="12">
        <v>43.52</v>
      </c>
      <c r="Z15" s="12">
        <v>42.07</v>
      </c>
      <c r="AA15" s="12">
        <v>42.7</v>
      </c>
      <c r="AB15" s="117">
        <v>4170800</v>
      </c>
      <c r="AC15" s="12">
        <v>42.7</v>
      </c>
      <c r="AD15" s="2">
        <f t="shared" si="1"/>
        <v>1.4500000000000028</v>
      </c>
      <c r="AE15" s="167">
        <f t="shared" si="2"/>
        <v>-7.6690680920288301E-3</v>
      </c>
    </row>
    <row r="16" spans="1:43" x14ac:dyDescent="0.25">
      <c r="A16" s="49" t="s">
        <v>81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42340</v>
      </c>
      <c r="X16" s="12">
        <v>42.85</v>
      </c>
      <c r="Y16" s="12">
        <v>43.87</v>
      </c>
      <c r="Z16" s="12">
        <v>42.67</v>
      </c>
      <c r="AA16" s="12">
        <v>43.03</v>
      </c>
      <c r="AB16" s="117">
        <v>2866400</v>
      </c>
      <c r="AC16" s="12">
        <v>43.03</v>
      </c>
      <c r="AD16" s="2">
        <f t="shared" si="1"/>
        <v>1.1999999999999957</v>
      </c>
      <c r="AE16" s="167">
        <f t="shared" si="2"/>
        <v>3.2641641408253097E-3</v>
      </c>
    </row>
    <row r="17" spans="2:31" x14ac:dyDescent="0.25">
      <c r="G17" s="2"/>
      <c r="W17" s="162">
        <v>42339</v>
      </c>
      <c r="X17" s="12">
        <v>43.1</v>
      </c>
      <c r="Y17" s="12">
        <v>43.48</v>
      </c>
      <c r="Z17" s="12">
        <v>42.58</v>
      </c>
      <c r="AA17" s="12">
        <v>42.89</v>
      </c>
      <c r="AB17" s="117">
        <v>3303200</v>
      </c>
      <c r="AC17" s="12">
        <v>42.89</v>
      </c>
      <c r="AD17" s="2">
        <f t="shared" si="1"/>
        <v>0.89999999999999858</v>
      </c>
      <c r="AE17" s="167">
        <f t="shared" si="2"/>
        <v>-3.0218503021850474E-3</v>
      </c>
    </row>
    <row r="18" spans="2:31" x14ac:dyDescent="0.25">
      <c r="B18" s="250" t="s">
        <v>127</v>
      </c>
      <c r="C18" s="250" t="s">
        <v>211</v>
      </c>
      <c r="D18" s="251" t="s">
        <v>210</v>
      </c>
      <c r="E18" s="253" t="s">
        <v>212</v>
      </c>
      <c r="F18" s="254" t="s">
        <v>65</v>
      </c>
      <c r="G18" s="299" t="s">
        <v>218</v>
      </c>
      <c r="H18" s="254" t="s">
        <v>96</v>
      </c>
      <c r="W18" s="162">
        <v>42338</v>
      </c>
      <c r="X18" s="12">
        <v>42.52</v>
      </c>
      <c r="Y18" s="12">
        <v>43.21</v>
      </c>
      <c r="Z18" s="12">
        <v>42.16</v>
      </c>
      <c r="AA18" s="12">
        <v>43.02</v>
      </c>
      <c r="AB18" s="117">
        <v>3635000</v>
      </c>
      <c r="AC18" s="12">
        <v>43.02</v>
      </c>
      <c r="AD18" s="2">
        <f t="shared" si="1"/>
        <v>1.0500000000000043</v>
      </c>
      <c r="AE18" s="167">
        <f t="shared" si="2"/>
        <v>1.175917215428024E-2</v>
      </c>
    </row>
    <row r="19" spans="2:31" x14ac:dyDescent="0.25">
      <c r="B19" s="252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0">
        <f>IF(C19=0, D19, (E19-D19)/D19)</f>
        <v>-7.5525812619502947E-2</v>
      </c>
      <c r="W19" s="162">
        <v>42335</v>
      </c>
      <c r="X19" s="12">
        <v>43.06</v>
      </c>
      <c r="Y19" s="12">
        <v>43.78</v>
      </c>
      <c r="Z19" s="12">
        <v>42.49</v>
      </c>
      <c r="AA19" s="12">
        <v>42.52</v>
      </c>
      <c r="AB19" s="117">
        <v>2076700</v>
      </c>
      <c r="AC19" s="12">
        <v>42.52</v>
      </c>
      <c r="AD19" s="2">
        <f t="shared" si="1"/>
        <v>1.2899999999999991</v>
      </c>
      <c r="AE19" s="167">
        <f t="shared" si="2"/>
        <v>-8.8578088578087355E-3</v>
      </c>
    </row>
    <row r="20" spans="2:31" x14ac:dyDescent="0.25">
      <c r="B20" s="252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0">
        <f>IF(C20=0, D20, (E20-D20)/D20)</f>
        <v>2.0618556701030914E-2</v>
      </c>
      <c r="W20" s="162">
        <v>42333</v>
      </c>
      <c r="X20" s="12">
        <v>43</v>
      </c>
      <c r="Y20" s="12">
        <v>43.58</v>
      </c>
      <c r="Z20" s="12">
        <v>42.47</v>
      </c>
      <c r="AA20" s="12">
        <v>42.9</v>
      </c>
      <c r="AB20" s="117">
        <v>2974400</v>
      </c>
      <c r="AC20" s="12">
        <v>42.9</v>
      </c>
      <c r="AD20" s="2">
        <f t="shared" si="1"/>
        <v>1.1099999999999994</v>
      </c>
      <c r="AE20" s="167">
        <f t="shared" si="2"/>
        <v>2.3364485981309802E-3</v>
      </c>
    </row>
    <row r="21" spans="2:31" x14ac:dyDescent="0.25">
      <c r="B21" s="252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0">
        <f>IF(C21=0, D21, (E21-D21)/D21)</f>
        <v>5.5326377092938632E-2</v>
      </c>
      <c r="W21" s="162">
        <v>42332</v>
      </c>
      <c r="X21" s="12">
        <v>41.9</v>
      </c>
      <c r="Y21" s="12">
        <v>43.24</v>
      </c>
      <c r="Z21" s="12">
        <v>41.84</v>
      </c>
      <c r="AA21" s="12">
        <v>42.8</v>
      </c>
      <c r="AB21" s="117">
        <v>3191000</v>
      </c>
      <c r="AC21" s="12">
        <v>42.8</v>
      </c>
      <c r="AD21" s="2">
        <f t="shared" si="1"/>
        <v>1.3999999999999986</v>
      </c>
      <c r="AE21" s="167">
        <f t="shared" si="2"/>
        <v>1.3737565135007124E-2</v>
      </c>
    </row>
    <row r="22" spans="2:31" x14ac:dyDescent="0.25">
      <c r="B22" s="252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6" si="4">IF(C22=0, 0,D22*C22)</f>
        <v>6156</v>
      </c>
      <c r="H22" s="310">
        <f t="shared" ref="H22:H26" si="5">IF(C22=0, D22, (E22-D22)/D22)</f>
        <v>5.945419103313835E-2</v>
      </c>
      <c r="W22" s="162">
        <v>42331</v>
      </c>
      <c r="X22" s="12">
        <v>41.05</v>
      </c>
      <c r="Y22" s="12">
        <v>42.55</v>
      </c>
      <c r="Z22" s="12">
        <v>41.01</v>
      </c>
      <c r="AA22" s="12">
        <v>42.22</v>
      </c>
      <c r="AB22" s="117">
        <v>3115800</v>
      </c>
      <c r="AC22" s="12">
        <v>42.22</v>
      </c>
      <c r="AD22" s="2">
        <f t="shared" si="1"/>
        <v>1.5399999999999991</v>
      </c>
      <c r="AE22" s="167">
        <f t="shared" si="2"/>
        <v>2.6501337223437726E-2</v>
      </c>
    </row>
    <row r="23" spans="2:31" x14ac:dyDescent="0.25">
      <c r="B23" s="252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0">
        <f t="shared" si="5"/>
        <v>2.3330058939096336E-2</v>
      </c>
      <c r="W23" s="162">
        <v>42328</v>
      </c>
      <c r="X23" s="12">
        <v>41.19</v>
      </c>
      <c r="Y23" s="12">
        <v>41.99</v>
      </c>
      <c r="Z23" s="12">
        <v>40.93</v>
      </c>
      <c r="AA23" s="12">
        <v>41.13</v>
      </c>
      <c r="AB23" s="117">
        <v>2319700</v>
      </c>
      <c r="AC23" s="12">
        <v>41.13</v>
      </c>
      <c r="AD23" s="2">
        <f t="shared" si="1"/>
        <v>1.0600000000000023</v>
      </c>
      <c r="AE23" s="167">
        <f t="shared" si="2"/>
        <v>6.1154598825832185E-3</v>
      </c>
    </row>
    <row r="24" spans="2:31" x14ac:dyDescent="0.25">
      <c r="B24" s="252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0">
        <f t="shared" si="5"/>
        <v>7.3385518590997345E-3</v>
      </c>
      <c r="W24" s="162">
        <v>42327</v>
      </c>
      <c r="X24" s="12">
        <v>40.950000000000003</v>
      </c>
      <c r="Y24" s="12">
        <v>41.43</v>
      </c>
      <c r="Z24" s="12">
        <v>40.56</v>
      </c>
      <c r="AA24" s="12">
        <v>40.880000000000003</v>
      </c>
      <c r="AB24" s="117">
        <v>1923500</v>
      </c>
      <c r="AC24" s="12">
        <v>40.880000000000003</v>
      </c>
      <c r="AD24" s="2">
        <f t="shared" si="1"/>
        <v>0.86999999999999744</v>
      </c>
      <c r="AE24" s="167">
        <f t="shared" si="2"/>
        <v>7.3439412484699318E-4</v>
      </c>
    </row>
    <row r="25" spans="2:31" x14ac:dyDescent="0.25">
      <c r="B25" s="252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0">
        <f t="shared" si="5"/>
        <v>9.9765563948944994E-2</v>
      </c>
      <c r="W25" s="162">
        <v>42326</v>
      </c>
      <c r="X25" s="12">
        <v>39.380000000000003</v>
      </c>
      <c r="Y25" s="12">
        <v>41.02</v>
      </c>
      <c r="Z25" s="12">
        <v>39.35</v>
      </c>
      <c r="AA25" s="12">
        <v>40.85</v>
      </c>
      <c r="AB25" s="117">
        <v>2606300</v>
      </c>
      <c r="AC25" s="12">
        <v>40.85</v>
      </c>
      <c r="AD25" s="2">
        <f t="shared" si="1"/>
        <v>1.6700000000000017</v>
      </c>
      <c r="AE25" s="167">
        <f t="shared" si="2"/>
        <v>3.8911495422176978E-2</v>
      </c>
    </row>
    <row r="26" spans="2:31" x14ac:dyDescent="0.25">
      <c r="B26" s="252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10">
        <f t="shared" si="5"/>
        <v>5.2096900234436049E-2</v>
      </c>
      <c r="W26" s="162">
        <v>42325</v>
      </c>
      <c r="X26" s="12">
        <v>39.53</v>
      </c>
      <c r="Y26" s="12">
        <v>39.86</v>
      </c>
      <c r="Z26" s="12">
        <v>38.69</v>
      </c>
      <c r="AA26" s="12">
        <v>39.32</v>
      </c>
      <c r="AB26" s="117">
        <v>2639100</v>
      </c>
      <c r="AC26" s="12">
        <v>39.32</v>
      </c>
      <c r="AD26" s="2">
        <f t="shared" si="1"/>
        <v>1.1700000000000017</v>
      </c>
      <c r="AE26" s="167">
        <f t="shared" si="2"/>
        <v>-8.8227880010083304E-3</v>
      </c>
    </row>
    <row r="27" spans="2:31" x14ac:dyDescent="0.25">
      <c r="B27" s="12"/>
      <c r="C27" s="12"/>
      <c r="D27" s="53"/>
      <c r="E27" s="53"/>
      <c r="F27" s="53"/>
      <c r="G27" s="53"/>
      <c r="H27" s="310"/>
      <c r="W27" s="162">
        <v>42324</v>
      </c>
      <c r="X27" s="12">
        <v>38.89</v>
      </c>
      <c r="Y27" s="12">
        <v>39.81</v>
      </c>
      <c r="Z27" s="12">
        <v>38.47</v>
      </c>
      <c r="AA27" s="12">
        <v>39.67</v>
      </c>
      <c r="AB27" s="117">
        <v>2748200</v>
      </c>
      <c r="AC27" s="12">
        <v>39.67</v>
      </c>
      <c r="AD27" s="2">
        <f t="shared" si="1"/>
        <v>1.3400000000000034</v>
      </c>
      <c r="AE27" s="167">
        <f t="shared" si="2"/>
        <v>1.7179487179487252E-2</v>
      </c>
    </row>
    <row r="28" spans="2:31" x14ac:dyDescent="0.25">
      <c r="B28" s="12"/>
      <c r="C28" s="12"/>
      <c r="D28" s="53"/>
      <c r="E28" s="53"/>
      <c r="F28" s="53"/>
      <c r="G28" s="53"/>
      <c r="H28" s="310"/>
      <c r="W28" s="162">
        <v>42321</v>
      </c>
      <c r="X28" s="12">
        <v>40.9</v>
      </c>
      <c r="Y28" s="12">
        <v>40.9</v>
      </c>
      <c r="Z28" s="12">
        <v>38.96</v>
      </c>
      <c r="AA28" s="12">
        <v>39</v>
      </c>
      <c r="AB28" s="117">
        <v>5405500</v>
      </c>
      <c r="AC28" s="12">
        <v>39</v>
      </c>
      <c r="AD28" s="2">
        <f t="shared" si="1"/>
        <v>1.9399999999999977</v>
      </c>
      <c r="AE28" s="167">
        <f t="shared" si="2"/>
        <v>-6.3400576368876083E-2</v>
      </c>
    </row>
    <row r="29" spans="2:31" x14ac:dyDescent="0.25">
      <c r="W29" s="162">
        <v>42320</v>
      </c>
      <c r="X29" s="12">
        <v>41.01</v>
      </c>
      <c r="Y29" s="12">
        <v>42.16</v>
      </c>
      <c r="Z29" s="12">
        <v>40.840000000000003</v>
      </c>
      <c r="AA29" s="12">
        <v>41.64</v>
      </c>
      <c r="AB29" s="117">
        <v>2541700</v>
      </c>
      <c r="AC29" s="12">
        <v>41.64</v>
      </c>
      <c r="AD29" s="2">
        <f t="shared" si="1"/>
        <v>1.3199999999999932</v>
      </c>
      <c r="AE29" s="167">
        <f t="shared" si="2"/>
        <v>7.9883805374001415E-3</v>
      </c>
    </row>
    <row r="30" spans="2:31" x14ac:dyDescent="0.25">
      <c r="W30" s="162">
        <v>42319</v>
      </c>
      <c r="X30" s="12">
        <v>42.99</v>
      </c>
      <c r="Y30" s="12">
        <v>42.99</v>
      </c>
      <c r="Z30" s="12">
        <v>41.24</v>
      </c>
      <c r="AA30" s="12">
        <v>41.31</v>
      </c>
      <c r="AB30" s="117">
        <v>3462200</v>
      </c>
      <c r="AC30" s="12">
        <v>41.31</v>
      </c>
      <c r="AD30" s="2">
        <f t="shared" si="1"/>
        <v>1.75</v>
      </c>
      <c r="AE30" s="167">
        <f t="shared" si="2"/>
        <v>-4.1531322505800494E-2</v>
      </c>
    </row>
    <row r="31" spans="2:31" x14ac:dyDescent="0.25">
      <c r="W31" s="162">
        <v>42318</v>
      </c>
      <c r="X31" s="12">
        <v>42.39</v>
      </c>
      <c r="Y31" s="12">
        <v>43.17</v>
      </c>
      <c r="Z31" s="12">
        <v>42.05</v>
      </c>
      <c r="AA31" s="12">
        <v>43.1</v>
      </c>
      <c r="AB31" s="117">
        <v>2301200</v>
      </c>
      <c r="AC31" s="12">
        <v>43.1</v>
      </c>
      <c r="AD31" s="2">
        <f t="shared" si="1"/>
        <v>1.1200000000000045</v>
      </c>
      <c r="AE31" s="167">
        <f t="shared" si="2"/>
        <v>6.0690943043884005E-3</v>
      </c>
    </row>
    <row r="32" spans="2:31" x14ac:dyDescent="0.25">
      <c r="W32" s="162">
        <v>42317</v>
      </c>
      <c r="X32" s="12">
        <v>43.53</v>
      </c>
      <c r="Y32" s="12">
        <v>44.19</v>
      </c>
      <c r="Z32" s="12">
        <v>42.38</v>
      </c>
      <c r="AA32" s="12">
        <v>42.84</v>
      </c>
      <c r="AB32" s="117">
        <v>3715500</v>
      </c>
      <c r="AC32" s="12">
        <v>42.84</v>
      </c>
      <c r="AD32" s="2">
        <f t="shared" si="1"/>
        <v>1.8099999999999952</v>
      </c>
      <c r="AE32" s="167">
        <f t="shared" si="2"/>
        <v>-1.4719411223550916E-2</v>
      </c>
    </row>
    <row r="33" spans="15:31" x14ac:dyDescent="0.25">
      <c r="W33" s="162">
        <v>42314</v>
      </c>
      <c r="X33" s="12">
        <v>43.13</v>
      </c>
      <c r="Y33" s="12">
        <v>43.93</v>
      </c>
      <c r="Z33" s="12">
        <v>42.97</v>
      </c>
      <c r="AA33" s="12">
        <v>43.48</v>
      </c>
      <c r="AB33" s="117">
        <v>3772400</v>
      </c>
      <c r="AC33" s="12">
        <v>43.48</v>
      </c>
      <c r="AD33" s="2">
        <f t="shared" si="1"/>
        <v>0.96000000000000085</v>
      </c>
      <c r="AE33" s="167">
        <f t="shared" si="2"/>
        <v>-2.2993791676262365E-4</v>
      </c>
    </row>
    <row r="34" spans="15:31" x14ac:dyDescent="0.25">
      <c r="W34" s="162">
        <v>42313</v>
      </c>
      <c r="X34" s="12">
        <v>43.11</v>
      </c>
      <c r="Y34" s="12">
        <v>43.93</v>
      </c>
      <c r="Z34" s="12">
        <v>42.9</v>
      </c>
      <c r="AA34" s="12">
        <v>43.49</v>
      </c>
      <c r="AB34" s="117">
        <v>5268300</v>
      </c>
      <c r="AC34" s="12">
        <v>43.49</v>
      </c>
      <c r="AD34" s="2">
        <f t="shared" si="1"/>
        <v>1.0300000000000011</v>
      </c>
      <c r="AE34" s="167">
        <f t="shared" si="2"/>
        <v>2.161146347192866E-2</v>
      </c>
    </row>
    <row r="35" spans="15:31" x14ac:dyDescent="0.25">
      <c r="W35" s="162">
        <v>42312</v>
      </c>
      <c r="X35" s="12">
        <v>39.99</v>
      </c>
      <c r="Y35" s="12">
        <v>44.8</v>
      </c>
      <c r="Z35" s="12">
        <v>39.549999999999997</v>
      </c>
      <c r="AA35" s="12">
        <v>42.57</v>
      </c>
      <c r="AB35" s="117">
        <v>20734400</v>
      </c>
      <c r="AC35" s="12">
        <v>42.57</v>
      </c>
      <c r="AD35" s="2">
        <f t="shared" si="1"/>
        <v>5.25</v>
      </c>
      <c r="AE35" s="167">
        <f t="shared" si="2"/>
        <v>8.2655137334689766E-2</v>
      </c>
    </row>
    <row r="36" spans="15:31" x14ac:dyDescent="0.25">
      <c r="W36" s="162">
        <v>42311</v>
      </c>
      <c r="X36" s="12">
        <v>38.89</v>
      </c>
      <c r="Y36" s="12">
        <v>39.69</v>
      </c>
      <c r="Z36" s="12">
        <v>38.53</v>
      </c>
      <c r="AA36" s="12">
        <v>39.32</v>
      </c>
      <c r="AB36" s="117">
        <v>5849700</v>
      </c>
      <c r="AC36" s="12">
        <v>39.32</v>
      </c>
      <c r="AD36" s="2">
        <f t="shared" si="1"/>
        <v>1.1599999999999966</v>
      </c>
      <c r="AE36" s="167">
        <f t="shared" si="2"/>
        <v>9.2402464065708401E-3</v>
      </c>
    </row>
    <row r="37" spans="15:31" x14ac:dyDescent="0.25">
      <c r="W37" s="162">
        <v>42310</v>
      </c>
      <c r="X37" s="12">
        <v>38.92</v>
      </c>
      <c r="Y37" s="12">
        <v>39.090000000000003</v>
      </c>
      <c r="Z37" s="12">
        <v>37.9</v>
      </c>
      <c r="AA37" s="12">
        <v>38.96</v>
      </c>
      <c r="AB37" s="117">
        <v>4367200</v>
      </c>
      <c r="AC37" s="12">
        <v>38.96</v>
      </c>
      <c r="AD37" s="2">
        <f t="shared" si="1"/>
        <v>1.1900000000000048</v>
      </c>
      <c r="AE37" s="167">
        <f t="shared" si="2"/>
        <v>8.2815734989647449E-3</v>
      </c>
    </row>
    <row r="38" spans="15:31" x14ac:dyDescent="0.25">
      <c r="W38" s="162">
        <v>42307</v>
      </c>
      <c r="X38" s="12">
        <v>38.979999999999997</v>
      </c>
      <c r="Y38" s="12">
        <v>39</v>
      </c>
      <c r="Z38" s="12">
        <v>38.020000000000003</v>
      </c>
      <c r="AA38" s="12">
        <v>38.64</v>
      </c>
      <c r="AB38" s="117">
        <v>4779600</v>
      </c>
      <c r="AC38" s="12">
        <v>38.64</v>
      </c>
      <c r="AD38" s="2">
        <f t="shared" si="1"/>
        <v>0.97999999999999687</v>
      </c>
      <c r="AE38" s="167">
        <f t="shared" si="2"/>
        <v>-1.2923235978288261E-3</v>
      </c>
    </row>
    <row r="39" spans="15:31" x14ac:dyDescent="0.25">
      <c r="W39" s="162">
        <v>42306</v>
      </c>
      <c r="X39" s="12">
        <v>38.76</v>
      </c>
      <c r="Y39" s="12">
        <v>38.79</v>
      </c>
      <c r="Z39" s="12">
        <v>37.909999999999997</v>
      </c>
      <c r="AA39" s="12">
        <v>38.69</v>
      </c>
      <c r="AB39" s="117">
        <v>4856900</v>
      </c>
      <c r="AC39" s="12">
        <v>38.69</v>
      </c>
      <c r="AD39" s="2">
        <f t="shared" si="1"/>
        <v>0.88000000000000256</v>
      </c>
      <c r="AE39" s="167">
        <f t="shared" si="2"/>
        <v>3.8920601971976776E-3</v>
      </c>
    </row>
    <row r="40" spans="15:31" x14ac:dyDescent="0.25">
      <c r="W40" s="162">
        <v>42305</v>
      </c>
      <c r="X40" s="12">
        <v>39.380000000000003</v>
      </c>
      <c r="Y40" s="12">
        <v>39.479999999999997</v>
      </c>
      <c r="Z40" s="12">
        <v>38.18</v>
      </c>
      <c r="AA40" s="12">
        <v>38.54</v>
      </c>
      <c r="AB40" s="117">
        <v>4032500</v>
      </c>
      <c r="AC40" s="12">
        <v>38.54</v>
      </c>
      <c r="AD40" s="2">
        <f t="shared" si="1"/>
        <v>1.2999999999999972</v>
      </c>
      <c r="AE40" s="167">
        <f t="shared" si="2"/>
        <v>-3.6194415718717732E-3</v>
      </c>
    </row>
    <row r="41" spans="15:31" x14ac:dyDescent="0.25">
      <c r="W41" s="162">
        <v>42304</v>
      </c>
      <c r="X41" s="12">
        <v>39.43</v>
      </c>
      <c r="Y41" s="12">
        <v>39.799999999999997</v>
      </c>
      <c r="Z41" s="12">
        <v>38.58</v>
      </c>
      <c r="AA41" s="12">
        <v>38.68</v>
      </c>
      <c r="AB41" s="117">
        <v>2856000</v>
      </c>
      <c r="AC41" s="12">
        <v>38.68</v>
      </c>
      <c r="AD41" s="2">
        <f t="shared" si="1"/>
        <v>1.2199999999999989</v>
      </c>
      <c r="AE41" s="167">
        <f t="shared" si="2"/>
        <v>-2.0639834881320818E-3</v>
      </c>
    </row>
    <row r="42" spans="15:31" x14ac:dyDescent="0.25">
      <c r="W42" s="162">
        <v>42303</v>
      </c>
      <c r="X42" s="12">
        <v>38.6</v>
      </c>
      <c r="Y42" s="12">
        <v>39.25</v>
      </c>
      <c r="Z42" s="12">
        <v>38.5</v>
      </c>
      <c r="AA42" s="12">
        <v>38.76</v>
      </c>
      <c r="AB42" s="117">
        <v>4303200</v>
      </c>
      <c r="AC42" s="12">
        <v>38.76</v>
      </c>
      <c r="AD42" s="2">
        <f t="shared" si="1"/>
        <v>0.75</v>
      </c>
      <c r="AE42" s="167">
        <f t="shared" si="2"/>
        <v>5.9693745133662102E-3</v>
      </c>
    </row>
    <row r="43" spans="15:31" x14ac:dyDescent="0.25">
      <c r="W43" s="162">
        <v>42300</v>
      </c>
      <c r="X43" s="12">
        <v>39.89</v>
      </c>
      <c r="Y43" s="12">
        <v>39.89</v>
      </c>
      <c r="Z43" s="12">
        <v>38.340000000000003</v>
      </c>
      <c r="AA43" s="12">
        <v>38.53</v>
      </c>
      <c r="AB43" s="117">
        <v>5992900</v>
      </c>
      <c r="AC43" s="12">
        <v>38.53</v>
      </c>
      <c r="AD43" s="2">
        <f t="shared" si="1"/>
        <v>1.5499999999999972</v>
      </c>
      <c r="AE43" s="167">
        <f t="shared" si="2"/>
        <v>-2.3568170299037017E-2</v>
      </c>
    </row>
    <row r="44" spans="15:31" x14ac:dyDescent="0.25">
      <c r="W44" s="162">
        <v>42299</v>
      </c>
      <c r="X44" s="12">
        <v>40.26</v>
      </c>
      <c r="Y44" s="12">
        <v>40.340000000000003</v>
      </c>
      <c r="Z44" s="12">
        <v>39.33</v>
      </c>
      <c r="AA44" s="12">
        <v>39.46</v>
      </c>
      <c r="AB44" s="117">
        <v>3840000</v>
      </c>
      <c r="AC44" s="12">
        <v>39.46</v>
      </c>
      <c r="AD44" s="2">
        <f t="shared" si="1"/>
        <v>1.0100000000000051</v>
      </c>
      <c r="AE44" s="167">
        <f t="shared" si="2"/>
        <v>-3.5353535353535026E-3</v>
      </c>
    </row>
    <row r="45" spans="15:31" x14ac:dyDescent="0.25">
      <c r="O45" s="47"/>
      <c r="R45" s="47"/>
      <c r="W45" s="162">
        <v>42298</v>
      </c>
      <c r="X45" s="12">
        <v>40.340000000000003</v>
      </c>
      <c r="Y45" s="12">
        <v>40.4</v>
      </c>
      <c r="Z45" s="12">
        <v>39.54</v>
      </c>
      <c r="AA45" s="12">
        <v>39.6</v>
      </c>
      <c r="AB45" s="117">
        <v>3356300</v>
      </c>
      <c r="AC45" s="12">
        <v>39.6</v>
      </c>
      <c r="AD45" s="2">
        <f t="shared" si="1"/>
        <v>0.85999999999999943</v>
      </c>
      <c r="AE45" s="167">
        <f t="shared" si="2"/>
        <v>-7.5187969924811471E-3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126</v>
      </c>
      <c r="W46" s="162">
        <v>42297</v>
      </c>
      <c r="X46" s="12">
        <v>39.880000000000003</v>
      </c>
      <c r="Y46" s="12">
        <v>40.51</v>
      </c>
      <c r="Z46" s="12">
        <v>39.69</v>
      </c>
      <c r="AA46" s="12">
        <v>39.9</v>
      </c>
      <c r="AB46" s="117">
        <v>3085300</v>
      </c>
      <c r="AC46" s="12">
        <v>39.9</v>
      </c>
      <c r="AD46" s="2">
        <f t="shared" si="1"/>
        <v>0.82000000000000028</v>
      </c>
      <c r="AE46" s="167">
        <f t="shared" si="2"/>
        <v>3.2687955745536179E-3</v>
      </c>
    </row>
    <row r="47" spans="15:31" ht="15.75" thickTop="1" x14ac:dyDescent="0.25">
      <c r="O47" s="105">
        <v>1.1000000000000001</v>
      </c>
      <c r="P47" s="105">
        <f>O47*$Q$4</f>
        <v>45.793000000000006</v>
      </c>
      <c r="Q47" s="47"/>
      <c r="R47" s="47"/>
      <c r="T47" s="157" t="s">
        <v>111</v>
      </c>
      <c r="U47" s="120">
        <v>40.33</v>
      </c>
      <c r="W47" s="162">
        <v>42296</v>
      </c>
      <c r="X47" s="12">
        <v>40.159999999999997</v>
      </c>
      <c r="Y47" s="12">
        <v>40.33</v>
      </c>
      <c r="Z47" s="12">
        <v>39.090000000000003</v>
      </c>
      <c r="AA47" s="12">
        <v>39.770000000000003</v>
      </c>
      <c r="AB47" s="117">
        <v>4489800</v>
      </c>
      <c r="AC47" s="12">
        <v>39.770000000000003</v>
      </c>
      <c r="AD47" s="2">
        <f t="shared" si="1"/>
        <v>1.2399999999999949</v>
      </c>
      <c r="AE47" s="167">
        <f t="shared" si="2"/>
        <v>-1.2661370407149874E-2</v>
      </c>
    </row>
    <row r="48" spans="15:31" x14ac:dyDescent="0.25">
      <c r="O48" s="105">
        <v>1.0900000000000001</v>
      </c>
      <c r="P48" s="105">
        <f t="shared" ref="P48:P67" si="6">O48*$Q$4</f>
        <v>45.376700000000007</v>
      </c>
      <c r="Q48" s="47"/>
      <c r="R48" s="47"/>
      <c r="T48" s="115" t="s">
        <v>112</v>
      </c>
      <c r="U48" s="110">
        <v>40.43</v>
      </c>
      <c r="W48" s="162">
        <v>42293</v>
      </c>
      <c r="X48" s="12">
        <v>41.87</v>
      </c>
      <c r="Y48" s="12">
        <v>41.87</v>
      </c>
      <c r="Z48" s="12">
        <v>39.9</v>
      </c>
      <c r="AA48" s="12">
        <v>40.28</v>
      </c>
      <c r="AB48" s="117">
        <v>5316000</v>
      </c>
      <c r="AC48" s="12">
        <v>40.28</v>
      </c>
      <c r="AD48" s="2">
        <f t="shared" si="1"/>
        <v>1.9699999999999989</v>
      </c>
      <c r="AE48" s="167">
        <f t="shared" si="2"/>
        <v>-3.5209580838323373E-2</v>
      </c>
    </row>
    <row r="49" spans="15:31" x14ac:dyDescent="0.25">
      <c r="O49" s="105">
        <v>1.08</v>
      </c>
      <c r="P49" s="105">
        <f t="shared" si="6"/>
        <v>44.960400000000007</v>
      </c>
      <c r="Q49" s="47"/>
      <c r="R49" s="47"/>
      <c r="T49" s="115" t="s">
        <v>113</v>
      </c>
      <c r="U49" s="110" t="s">
        <v>360</v>
      </c>
      <c r="W49" s="162">
        <v>42292</v>
      </c>
      <c r="X49" s="12">
        <v>42.04</v>
      </c>
      <c r="Y49" s="12">
        <v>42.04</v>
      </c>
      <c r="Z49" s="12">
        <v>40.69</v>
      </c>
      <c r="AA49" s="12">
        <v>41.75</v>
      </c>
      <c r="AB49" s="117">
        <v>2064500</v>
      </c>
      <c r="AC49" s="12">
        <v>41.75</v>
      </c>
      <c r="AD49" s="2">
        <f t="shared" si="1"/>
        <v>1.3500000000000014</v>
      </c>
      <c r="AE49" s="167">
        <f t="shared" si="2"/>
        <v>-2.394636015324858E-4</v>
      </c>
    </row>
    <row r="50" spans="15:31" x14ac:dyDescent="0.25">
      <c r="O50" s="105">
        <v>1.07</v>
      </c>
      <c r="P50" s="105">
        <f t="shared" si="6"/>
        <v>44.544100000000007</v>
      </c>
      <c r="Q50" s="105"/>
      <c r="R50" s="47"/>
      <c r="T50" s="115" t="s">
        <v>114</v>
      </c>
      <c r="U50" s="110" t="s">
        <v>361</v>
      </c>
      <c r="W50" s="162">
        <v>42291</v>
      </c>
      <c r="X50" s="12">
        <v>41.75</v>
      </c>
      <c r="Y50" s="12">
        <v>42.18</v>
      </c>
      <c r="Z50" s="12">
        <v>41.33</v>
      </c>
      <c r="AA50" s="12">
        <v>41.76</v>
      </c>
      <c r="AB50" s="117">
        <v>1427900</v>
      </c>
      <c r="AC50" s="12">
        <v>41.76</v>
      </c>
      <c r="AD50" s="2">
        <f t="shared" si="1"/>
        <v>0.85000000000000142</v>
      </c>
      <c r="AE50" s="167">
        <f t="shared" si="2"/>
        <v>5.0541516245488083E-3</v>
      </c>
    </row>
    <row r="51" spans="15:31" x14ac:dyDescent="0.25">
      <c r="O51" s="105">
        <v>1.06</v>
      </c>
      <c r="P51" s="105">
        <f t="shared" si="6"/>
        <v>44.127800000000008</v>
      </c>
      <c r="Q51" s="105"/>
      <c r="R51" s="47"/>
      <c r="T51" s="115" t="s">
        <v>115</v>
      </c>
      <c r="U51" s="110">
        <v>50.54</v>
      </c>
      <c r="W51" s="162">
        <v>42290</v>
      </c>
      <c r="X51" s="12">
        <v>41.71</v>
      </c>
      <c r="Y51" s="12">
        <v>42.19</v>
      </c>
      <c r="Z51" s="12">
        <v>40.81</v>
      </c>
      <c r="AA51" s="12">
        <v>41.55</v>
      </c>
      <c r="AB51" s="117">
        <v>1692700</v>
      </c>
      <c r="AC51" s="12">
        <v>41.55</v>
      </c>
      <c r="AD51" s="2">
        <f t="shared" si="1"/>
        <v>1.3799999999999955</v>
      </c>
      <c r="AE51" s="167">
        <f t="shared" si="2"/>
        <v>-8.8263358778627454E-3</v>
      </c>
    </row>
    <row r="52" spans="15:31" x14ac:dyDescent="0.25">
      <c r="O52" s="105">
        <v>1.05</v>
      </c>
      <c r="P52" s="105">
        <f t="shared" si="6"/>
        <v>43.711500000000008</v>
      </c>
      <c r="Q52" s="105"/>
      <c r="R52" s="47"/>
      <c r="T52" s="115" t="s">
        <v>116</v>
      </c>
      <c r="U52" s="110">
        <v>0.47203699999999998</v>
      </c>
      <c r="W52" s="162">
        <v>42289</v>
      </c>
      <c r="X52" s="12">
        <v>42.97</v>
      </c>
      <c r="Y52" s="12">
        <v>43</v>
      </c>
      <c r="Z52" s="12">
        <v>41.57</v>
      </c>
      <c r="AA52" s="12">
        <v>41.92</v>
      </c>
      <c r="AB52" s="117">
        <v>1712200</v>
      </c>
      <c r="AC52" s="12">
        <v>41.92</v>
      </c>
      <c r="AD52" s="2">
        <f t="shared" si="1"/>
        <v>1.4299999999999997</v>
      </c>
      <c r="AE52" s="167">
        <f t="shared" si="2"/>
        <v>-1.5731392345621042E-2</v>
      </c>
    </row>
    <row r="53" spans="15:31" x14ac:dyDescent="0.25">
      <c r="O53" s="105">
        <v>1.04</v>
      </c>
      <c r="P53" s="105">
        <f t="shared" si="6"/>
        <v>43.295200000000001</v>
      </c>
      <c r="Q53" s="105"/>
      <c r="R53" s="47"/>
      <c r="T53" s="115" t="s">
        <v>117</v>
      </c>
      <c r="U53" s="110" t="s">
        <v>153</v>
      </c>
      <c r="W53" s="162">
        <v>42286</v>
      </c>
      <c r="X53" s="12">
        <v>42.9</v>
      </c>
      <c r="Y53" s="12">
        <v>43.24</v>
      </c>
      <c r="Z53" s="12">
        <v>41.95</v>
      </c>
      <c r="AA53" s="12">
        <v>42.59</v>
      </c>
      <c r="AB53" s="117">
        <v>2128800</v>
      </c>
      <c r="AC53" s="12">
        <v>42.59</v>
      </c>
      <c r="AD53" s="2">
        <f t="shared" si="1"/>
        <v>1.2899999999999991</v>
      </c>
      <c r="AE53" s="167">
        <f t="shared" si="2"/>
        <v>-2.1144564467938332E-2</v>
      </c>
    </row>
    <row r="54" spans="15:31" x14ac:dyDescent="0.25">
      <c r="O54" s="105">
        <v>1.03</v>
      </c>
      <c r="P54" s="105">
        <f t="shared" si="6"/>
        <v>42.878900000000002</v>
      </c>
      <c r="Q54" s="105"/>
      <c r="R54" s="47"/>
      <c r="T54" s="115"/>
      <c r="U54" s="110"/>
      <c r="W54" s="162">
        <v>42285</v>
      </c>
      <c r="X54" s="12">
        <v>42.27</v>
      </c>
      <c r="Y54" s="12">
        <v>43.68</v>
      </c>
      <c r="Z54" s="12">
        <v>42.22</v>
      </c>
      <c r="AA54" s="12">
        <v>43.51</v>
      </c>
      <c r="AB54" s="117">
        <v>2057500</v>
      </c>
      <c r="AC54" s="12">
        <v>43.51</v>
      </c>
      <c r="AD54" s="2">
        <f t="shared" si="1"/>
        <v>1.4600000000000009</v>
      </c>
      <c r="AE54" s="167">
        <f t="shared" si="2"/>
        <v>1.8492509363295939E-2</v>
      </c>
    </row>
    <row r="55" spans="15:31" x14ac:dyDescent="0.25">
      <c r="O55" s="105">
        <v>1.02</v>
      </c>
      <c r="P55" s="105">
        <f t="shared" si="6"/>
        <v>42.462600000000002</v>
      </c>
      <c r="Q55" s="105"/>
      <c r="R55" s="47"/>
      <c r="T55" s="115" t="s">
        <v>118</v>
      </c>
      <c r="U55" s="110" t="s">
        <v>362</v>
      </c>
      <c r="W55" s="162">
        <v>42284</v>
      </c>
      <c r="X55" s="12">
        <v>43.33</v>
      </c>
      <c r="Y55" s="12">
        <v>43.84</v>
      </c>
      <c r="Z55" s="12">
        <v>42.13</v>
      </c>
      <c r="AA55" s="12">
        <v>42.72</v>
      </c>
      <c r="AB55" s="117">
        <v>2752500</v>
      </c>
      <c r="AC55" s="12">
        <v>42.72</v>
      </c>
      <c r="AD55" s="2">
        <f t="shared" si="1"/>
        <v>1.7100000000000009</v>
      </c>
      <c r="AE55" s="167">
        <f t="shared" si="2"/>
        <v>-1.4987318422872931E-2</v>
      </c>
    </row>
    <row r="56" spans="15:31" x14ac:dyDescent="0.25">
      <c r="O56" s="105">
        <v>1.01</v>
      </c>
      <c r="P56" s="105">
        <f t="shared" si="6"/>
        <v>42.046300000000002</v>
      </c>
      <c r="Q56" s="105"/>
      <c r="R56" s="47"/>
      <c r="T56" s="115" t="s">
        <v>119</v>
      </c>
      <c r="U56" s="110" t="s">
        <v>316</v>
      </c>
      <c r="W56" s="162">
        <v>42283</v>
      </c>
      <c r="X56" s="12">
        <v>43.96</v>
      </c>
      <c r="Y56" s="12">
        <v>44.38</v>
      </c>
      <c r="Z56" s="12">
        <v>43.3</v>
      </c>
      <c r="AA56" s="12">
        <v>43.37</v>
      </c>
      <c r="AB56" s="117">
        <v>2014600</v>
      </c>
      <c r="AC56" s="12">
        <v>43.37</v>
      </c>
      <c r="AD56" s="2">
        <f t="shared" si="1"/>
        <v>1.0800000000000054</v>
      </c>
      <c r="AE56" s="167">
        <f t="shared" si="2"/>
        <v>-1.1847801321485552E-2</v>
      </c>
    </row>
    <row r="57" spans="15:31" x14ac:dyDescent="0.25">
      <c r="O57" s="105">
        <v>1</v>
      </c>
      <c r="P57" s="105">
        <f t="shared" si="6"/>
        <v>41.63</v>
      </c>
      <c r="Q57" s="105"/>
      <c r="R57" s="47"/>
      <c r="T57" s="115" t="s">
        <v>120</v>
      </c>
      <c r="U57" s="112">
        <v>2251740</v>
      </c>
      <c r="W57" s="162">
        <v>42282</v>
      </c>
      <c r="X57" s="12">
        <v>43.74</v>
      </c>
      <c r="Y57" s="12">
        <v>44.29</v>
      </c>
      <c r="Z57" s="12">
        <v>43.14</v>
      </c>
      <c r="AA57" s="12">
        <v>43.89</v>
      </c>
      <c r="AB57" s="117">
        <v>1705000</v>
      </c>
      <c r="AC57" s="12">
        <v>43.89</v>
      </c>
      <c r="AD57" s="2">
        <f t="shared" si="1"/>
        <v>1.1499999999999986</v>
      </c>
      <c r="AE57" s="167">
        <f t="shared" si="2"/>
        <v>8.2701585113713616E-3</v>
      </c>
    </row>
    <row r="58" spans="15:31" x14ac:dyDescent="0.25">
      <c r="O58" s="105">
        <v>0.99</v>
      </c>
      <c r="P58" s="105">
        <f t="shared" si="6"/>
        <v>41.213700000000003</v>
      </c>
      <c r="Q58" s="105"/>
      <c r="R58" s="47"/>
      <c r="T58" s="115" t="s">
        <v>123</v>
      </c>
      <c r="U58" s="112">
        <v>3361120</v>
      </c>
      <c r="W58" s="162">
        <v>42279</v>
      </c>
      <c r="X58" s="12">
        <v>41.17</v>
      </c>
      <c r="Y58" s="12">
        <v>43.56</v>
      </c>
      <c r="Z58" s="12">
        <v>40.74</v>
      </c>
      <c r="AA58" s="12">
        <v>43.53</v>
      </c>
      <c r="AB58" s="117">
        <v>2550200</v>
      </c>
      <c r="AC58" s="12">
        <v>43.53</v>
      </c>
      <c r="AD58" s="2">
        <f t="shared" si="1"/>
        <v>2.8200000000000003</v>
      </c>
      <c r="AE58" s="167">
        <f t="shared" si="2"/>
        <v>4.4887181949111898E-2</v>
      </c>
    </row>
    <row r="59" spans="15:31" x14ac:dyDescent="0.25">
      <c r="O59" s="105">
        <v>0.98</v>
      </c>
      <c r="P59" s="105">
        <f t="shared" si="6"/>
        <v>40.797400000000003</v>
      </c>
      <c r="Q59" s="105"/>
      <c r="T59" s="115" t="s">
        <v>121</v>
      </c>
      <c r="U59" s="110" t="s">
        <v>363</v>
      </c>
      <c r="W59" s="162">
        <v>42278</v>
      </c>
      <c r="X59" s="12">
        <v>42.21</v>
      </c>
      <c r="Y59" s="12">
        <v>42.61</v>
      </c>
      <c r="Z59" s="12">
        <v>41</v>
      </c>
      <c r="AA59" s="12">
        <v>41.66</v>
      </c>
      <c r="AB59" s="117">
        <v>2146000</v>
      </c>
      <c r="AC59" s="12">
        <v>41.66</v>
      </c>
      <c r="AD59" s="2">
        <f t="shared" si="1"/>
        <v>1.6099999999999994</v>
      </c>
      <c r="AE59" s="167">
        <f t="shared" si="2"/>
        <v>-1.3731060606060774E-2</v>
      </c>
    </row>
    <row r="60" spans="15:31" x14ac:dyDescent="0.25">
      <c r="O60" s="105">
        <v>0.97</v>
      </c>
      <c r="P60" s="105">
        <f t="shared" si="6"/>
        <v>40.381100000000004</v>
      </c>
      <c r="Q60" s="105"/>
      <c r="T60" s="115" t="s">
        <v>124</v>
      </c>
      <c r="U60" s="110">
        <v>9.5500000000000007</v>
      </c>
      <c r="W60" s="162">
        <v>42277</v>
      </c>
      <c r="X60" s="12">
        <v>41.16</v>
      </c>
      <c r="Y60" s="12">
        <v>42.29</v>
      </c>
      <c r="Z60" s="12">
        <v>40.93</v>
      </c>
      <c r="AA60" s="12">
        <v>42.24</v>
      </c>
      <c r="AB60" s="117">
        <v>2534000</v>
      </c>
      <c r="AC60" s="12">
        <v>42.24</v>
      </c>
      <c r="AD60" s="2">
        <f t="shared" si="1"/>
        <v>1.3599999999999994</v>
      </c>
      <c r="AE60" s="167">
        <f t="shared" si="2"/>
        <v>3.7837837837837895E-2</v>
      </c>
    </row>
    <row r="61" spans="15:31" x14ac:dyDescent="0.25">
      <c r="O61" s="105">
        <v>0.96</v>
      </c>
      <c r="P61" s="105">
        <f t="shared" si="6"/>
        <v>39.964800000000004</v>
      </c>
      <c r="Q61" s="105"/>
      <c r="T61" s="115" t="s">
        <v>125</v>
      </c>
      <c r="U61" s="110">
        <v>4.2699999999999996</v>
      </c>
      <c r="W61" s="162">
        <v>42276</v>
      </c>
      <c r="X61" s="12">
        <v>40.520000000000003</v>
      </c>
      <c r="Y61" s="12">
        <v>41.28</v>
      </c>
      <c r="Z61" s="12">
        <v>40.119999999999997</v>
      </c>
      <c r="AA61" s="12">
        <v>40.700000000000003</v>
      </c>
      <c r="AB61" s="117">
        <v>2401000</v>
      </c>
      <c r="AC61" s="12">
        <v>40.700000000000003</v>
      </c>
      <c r="AD61" s="2">
        <f t="shared" si="1"/>
        <v>1.1600000000000037</v>
      </c>
      <c r="AE61" s="167">
        <f t="shared" si="2"/>
        <v>3.6991368680643344E-3</v>
      </c>
    </row>
    <row r="62" spans="15:31" x14ac:dyDescent="0.25">
      <c r="O62" s="105">
        <v>0.95</v>
      </c>
      <c r="P62" s="105">
        <f t="shared" si="6"/>
        <v>39.548499999999997</v>
      </c>
      <c r="Q62" s="105"/>
      <c r="T62" s="115" t="s">
        <v>122</v>
      </c>
      <c r="U62" s="110" t="s">
        <v>138</v>
      </c>
      <c r="W62" s="162">
        <v>42275</v>
      </c>
      <c r="X62" s="12">
        <v>42.24</v>
      </c>
      <c r="Y62" s="12">
        <v>42.37</v>
      </c>
      <c r="Z62" s="12">
        <v>40.42</v>
      </c>
      <c r="AA62" s="12">
        <v>40.549999999999997</v>
      </c>
      <c r="AB62" s="117">
        <v>2445200</v>
      </c>
      <c r="AC62" s="12">
        <v>40.549999999999997</v>
      </c>
      <c r="AD62" s="2">
        <f t="shared" si="1"/>
        <v>1.9499999999999957</v>
      </c>
      <c r="AE62" s="167">
        <f t="shared" si="2"/>
        <v>-4.3632075471698117E-2</v>
      </c>
    </row>
    <row r="63" spans="15:31" x14ac:dyDescent="0.25">
      <c r="O63" s="105">
        <v>0.94</v>
      </c>
      <c r="P63" s="105">
        <f t="shared" si="6"/>
        <v>39.132199999999997</v>
      </c>
      <c r="Q63" s="105"/>
      <c r="W63" s="162">
        <v>42272</v>
      </c>
      <c r="X63" s="12">
        <v>43.18</v>
      </c>
      <c r="Y63" s="12">
        <v>43.28</v>
      </c>
      <c r="Z63" s="12">
        <v>42.15</v>
      </c>
      <c r="AA63" s="12">
        <v>42.4</v>
      </c>
      <c r="AB63" s="117">
        <v>1730000</v>
      </c>
      <c r="AC63" s="12">
        <v>42.4</v>
      </c>
      <c r="AD63" s="2">
        <f t="shared" si="1"/>
        <v>1.1300000000000026</v>
      </c>
      <c r="AE63" s="167">
        <f t="shared" si="2"/>
        <v>-7.4906367041198685E-3</v>
      </c>
    </row>
    <row r="64" spans="15:31" x14ac:dyDescent="0.25">
      <c r="O64" s="105">
        <v>0.93</v>
      </c>
      <c r="P64" s="105">
        <f t="shared" si="6"/>
        <v>38.715900000000005</v>
      </c>
      <c r="Q64" s="105"/>
      <c r="W64" s="162">
        <v>42271</v>
      </c>
      <c r="X64" s="12">
        <v>42</v>
      </c>
      <c r="Y64" s="12">
        <v>42.87</v>
      </c>
      <c r="Z64" s="12">
        <v>41.62</v>
      </c>
      <c r="AA64" s="12">
        <v>42.72</v>
      </c>
      <c r="AB64" s="117">
        <v>2131000</v>
      </c>
      <c r="AC64" s="12">
        <v>42.72</v>
      </c>
      <c r="AD64" s="2">
        <f t="shared" si="1"/>
        <v>1.25</v>
      </c>
      <c r="AE64" s="167">
        <f t="shared" si="2"/>
        <v>1.2802275960170695E-2</v>
      </c>
    </row>
    <row r="65" spans="15:31" x14ac:dyDescent="0.25">
      <c r="O65" s="105">
        <v>0.92</v>
      </c>
      <c r="P65" s="105">
        <f t="shared" si="6"/>
        <v>38.299600000000005</v>
      </c>
      <c r="Q65" s="105"/>
      <c r="W65" s="162">
        <v>42270</v>
      </c>
      <c r="X65" s="12">
        <v>43.08</v>
      </c>
      <c r="Y65" s="12">
        <v>43.24</v>
      </c>
      <c r="Z65" s="12">
        <v>42.02</v>
      </c>
      <c r="AA65" s="12">
        <v>42.18</v>
      </c>
      <c r="AB65" s="117">
        <v>2038400</v>
      </c>
      <c r="AC65" s="12">
        <v>42.18</v>
      </c>
      <c r="AD65" s="2">
        <f t="shared" si="1"/>
        <v>1.2199999999999989</v>
      </c>
      <c r="AE65" s="167">
        <f t="shared" si="2"/>
        <v>-2.0664035291386162E-2</v>
      </c>
    </row>
    <row r="66" spans="15:31" x14ac:dyDescent="0.25">
      <c r="O66" s="105">
        <v>0.91</v>
      </c>
      <c r="P66" s="105">
        <f t="shared" si="6"/>
        <v>37.883300000000006</v>
      </c>
      <c r="Q66" s="105"/>
      <c r="W66" s="162">
        <v>42269</v>
      </c>
      <c r="X66" s="12">
        <v>42.87</v>
      </c>
      <c r="Y66" s="12">
        <v>43.34</v>
      </c>
      <c r="Z66" s="12">
        <v>42.58</v>
      </c>
      <c r="AA66" s="12">
        <v>43.07</v>
      </c>
      <c r="AB66" s="117">
        <v>1733900</v>
      </c>
      <c r="AC66" s="12">
        <v>43.07</v>
      </c>
      <c r="AD66" s="2">
        <f t="shared" si="1"/>
        <v>0.76000000000000512</v>
      </c>
      <c r="AE66" s="167">
        <f t="shared" si="2"/>
        <v>-1.1475786091347251E-2</v>
      </c>
    </row>
    <row r="67" spans="15:31" x14ac:dyDescent="0.25">
      <c r="O67" s="105">
        <v>0.9</v>
      </c>
      <c r="P67" s="105">
        <f t="shared" si="6"/>
        <v>37.467000000000006</v>
      </c>
      <c r="Q67" s="105"/>
      <c r="W67" s="162">
        <v>42268</v>
      </c>
      <c r="X67" s="12">
        <v>43.45</v>
      </c>
      <c r="Y67" s="12">
        <v>44.22</v>
      </c>
      <c r="Z67" s="12">
        <v>43.11</v>
      </c>
      <c r="AA67" s="12">
        <v>43.57</v>
      </c>
      <c r="AB67" s="117">
        <v>1745300</v>
      </c>
      <c r="AC67" s="12">
        <v>43.57</v>
      </c>
      <c r="AD67" s="2">
        <f t="shared" ref="AD67:AD68" si="7">Y67-Z67</f>
        <v>1.1099999999999994</v>
      </c>
      <c r="AE67" s="167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33" priority="17">
      <formula>Q7&gt;0</formula>
    </cfRule>
    <cfRule type="expression" dxfId="13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31" priority="9">
      <formula>F19&gt;0</formula>
    </cfRule>
    <cfRule type="expression" dxfId="130" priority="10">
      <formula>F19&lt;0</formula>
    </cfRule>
  </conditionalFormatting>
  <conditionalFormatting sqref="H19:H25">
    <cfRule type="expression" dxfId="129" priority="7">
      <formula>H19&gt;0</formula>
    </cfRule>
    <cfRule type="expression" dxfId="128" priority="8">
      <formula>H19&lt;0</formula>
    </cfRule>
  </conditionalFormatting>
  <conditionalFormatting sqref="H26">
    <cfRule type="expression" dxfId="127" priority="5">
      <formula>H26&gt;0</formula>
    </cfRule>
    <cfRule type="expression" dxfId="126" priority="6">
      <formula>H26&lt;0</formula>
    </cfRule>
  </conditionalFormatting>
  <conditionalFormatting sqref="H27">
    <cfRule type="expression" dxfId="125" priority="3">
      <formula>H27&gt;0</formula>
    </cfRule>
    <cfRule type="expression" dxfId="124" priority="4">
      <formula>H27&lt;0</formula>
    </cfRule>
  </conditionalFormatting>
  <conditionalFormatting sqref="H28">
    <cfRule type="expression" dxfId="123" priority="1">
      <formula>H28&gt;0</formula>
    </cfRule>
    <cfRule type="expression" dxfId="12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6" t="s">
        <v>102</v>
      </c>
      <c r="X1" s="130" t="s">
        <v>127</v>
      </c>
      <c r="Y1" s="130" t="s">
        <v>128</v>
      </c>
      <c r="Z1" s="130" t="s">
        <v>129</v>
      </c>
      <c r="AA1" s="130" t="s">
        <v>130</v>
      </c>
      <c r="AB1" s="130" t="s">
        <v>131</v>
      </c>
      <c r="AC1" s="130" t="s">
        <v>132</v>
      </c>
      <c r="AD1" s="130" t="s">
        <v>133</v>
      </c>
      <c r="AE1" s="13" t="s">
        <v>150</v>
      </c>
      <c r="AF1" s="13" t="s">
        <v>152</v>
      </c>
      <c r="AJ1" s="13" t="s">
        <v>231</v>
      </c>
      <c r="AK1" s="13" t="s">
        <v>232</v>
      </c>
      <c r="AL1" s="13" t="s">
        <v>233</v>
      </c>
      <c r="AM1" s="13" t="s">
        <v>234</v>
      </c>
      <c r="AP1" s="13" t="s">
        <v>235</v>
      </c>
      <c r="AQ1" s="13" t="s">
        <v>59</v>
      </c>
      <c r="AR1" s="13" t="s">
        <v>237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C12-H12</f>
        <v>0</v>
      </c>
      <c r="T2" s="107" t="s">
        <v>172</v>
      </c>
      <c r="X2" s="132">
        <v>42360</v>
      </c>
      <c r="Y2" s="11">
        <v>61.71</v>
      </c>
      <c r="Z2" s="11">
        <v>62.67</v>
      </c>
      <c r="AA2" s="11">
        <v>61.25</v>
      </c>
      <c r="AB2" s="11">
        <v>62.5</v>
      </c>
      <c r="AC2" s="126">
        <v>2200400</v>
      </c>
      <c r="AD2" s="11">
        <v>62.5</v>
      </c>
      <c r="AE2" s="2">
        <f>Z2-AA2</f>
        <v>1.4200000000000017</v>
      </c>
      <c r="AF2" s="167">
        <f>AD2/AD3-1</f>
        <v>1.9575856443719397E-2</v>
      </c>
      <c r="AQ2" t="s">
        <v>236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O3" s="13" t="s">
        <v>58</v>
      </c>
      <c r="Q3" s="2">
        <f>IF(Q2=0, Q4, (F12-K12-M12)/Q2)</f>
        <v>62.89</v>
      </c>
      <c r="T3" s="107"/>
      <c r="X3" s="132">
        <v>42359</v>
      </c>
      <c r="Y3" s="11">
        <v>61.56</v>
      </c>
      <c r="Z3" s="11">
        <v>61.9</v>
      </c>
      <c r="AA3" s="11">
        <v>60.94</v>
      </c>
      <c r="AB3" s="11">
        <v>61.3</v>
      </c>
      <c r="AC3" s="126">
        <v>2916400</v>
      </c>
      <c r="AD3" s="11">
        <v>61.3</v>
      </c>
      <c r="AE3" s="2">
        <f t="shared" ref="AE3:AE66" si="2">Z3-AA3</f>
        <v>0.96000000000000085</v>
      </c>
      <c r="AF3" s="167">
        <f t="shared" ref="AF3:AF66" si="3">AD3/AD4-1</f>
        <v>-4.891570194032191E-4</v>
      </c>
      <c r="AJ3" t="s">
        <v>238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70">
        <v>62.89</v>
      </c>
      <c r="X4" s="132">
        <v>42356</v>
      </c>
      <c r="Y4" s="11">
        <v>62.11</v>
      </c>
      <c r="Z4" s="11">
        <v>62.11</v>
      </c>
      <c r="AA4" s="11">
        <v>60.76</v>
      </c>
      <c r="AB4" s="11">
        <v>61.33</v>
      </c>
      <c r="AC4" s="126">
        <v>6000700</v>
      </c>
      <c r="AD4" s="11">
        <v>61.33</v>
      </c>
      <c r="AE4" s="2">
        <f t="shared" si="2"/>
        <v>1.3500000000000014</v>
      </c>
      <c r="AF4" s="167">
        <f t="shared" si="3"/>
        <v>-1.6674683341350027E-2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7"/>
      <c r="U5" s="89"/>
      <c r="X5" s="132">
        <v>42355</v>
      </c>
      <c r="Y5" s="11">
        <v>63.41</v>
      </c>
      <c r="Z5" s="11">
        <v>63.41</v>
      </c>
      <c r="AA5" s="11">
        <v>62.37</v>
      </c>
      <c r="AB5" s="11">
        <v>62.37</v>
      </c>
      <c r="AC5" s="126">
        <v>2161600</v>
      </c>
      <c r="AD5" s="11">
        <v>62.37</v>
      </c>
      <c r="AE5" s="2">
        <f t="shared" si="2"/>
        <v>1.0399999999999991</v>
      </c>
      <c r="AF5" s="167">
        <f t="shared" si="3"/>
        <v>-1.5935626380561785E-2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4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2">
        <v>42354</v>
      </c>
      <c r="Y6" s="11">
        <v>63.28</v>
      </c>
      <c r="Z6" s="11">
        <v>63.5</v>
      </c>
      <c r="AA6" s="11">
        <v>62.53</v>
      </c>
      <c r="AB6" s="11">
        <v>63.38</v>
      </c>
      <c r="AC6" s="126">
        <v>2171900</v>
      </c>
      <c r="AD6" s="11">
        <v>63.38</v>
      </c>
      <c r="AE6" s="2">
        <f t="shared" si="2"/>
        <v>0.96999999999999886</v>
      </c>
      <c r="AF6" s="167">
        <f t="shared" si="3"/>
        <v>1.0845295055821325E-2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4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K12+M12-F12,Q5-Q6)</f>
        <v>364.08000000000175</v>
      </c>
      <c r="R7" s="315"/>
      <c r="T7" s="107"/>
      <c r="X7" s="132">
        <v>42353</v>
      </c>
      <c r="Y7" s="11">
        <v>61.79</v>
      </c>
      <c r="Z7" s="11">
        <v>63</v>
      </c>
      <c r="AA7" s="11">
        <v>61.72</v>
      </c>
      <c r="AB7" s="11">
        <v>62.7</v>
      </c>
      <c r="AC7" s="126">
        <v>3012700</v>
      </c>
      <c r="AD7" s="11">
        <v>62.7</v>
      </c>
      <c r="AE7" s="2">
        <f t="shared" si="2"/>
        <v>1.2800000000000011</v>
      </c>
      <c r="AF7" s="167">
        <f t="shared" si="3"/>
        <v>2.1338980289949516E-2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3"/>
      <c r="O8" s="13" t="s">
        <v>96</v>
      </c>
      <c r="Q8" s="167">
        <f>(Q4-Q3)/Q3</f>
        <v>0</v>
      </c>
      <c r="R8" s="204"/>
      <c r="T8" s="107"/>
      <c r="X8" s="132">
        <v>42352</v>
      </c>
      <c r="Y8" s="11">
        <v>61.58</v>
      </c>
      <c r="Z8" s="11">
        <v>62.12</v>
      </c>
      <c r="AA8" s="11">
        <v>60.92</v>
      </c>
      <c r="AB8" s="11">
        <v>61.39</v>
      </c>
      <c r="AC8" s="126">
        <v>2348400</v>
      </c>
      <c r="AD8" s="11">
        <v>61.39</v>
      </c>
      <c r="AE8" s="2">
        <f t="shared" si="2"/>
        <v>1.1999999999999957</v>
      </c>
      <c r="AF8" s="167">
        <f t="shared" si="3"/>
        <v>-1.3014478607450419E-3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3"/>
      <c r="X9" s="132">
        <v>42349</v>
      </c>
      <c r="Y9" s="11">
        <v>61.69</v>
      </c>
      <c r="Z9" s="11">
        <v>62.12</v>
      </c>
      <c r="AA9" s="11">
        <v>61.18</v>
      </c>
      <c r="AB9" s="11">
        <v>61.47</v>
      </c>
      <c r="AC9" s="126">
        <v>2111800</v>
      </c>
      <c r="AD9" s="11">
        <v>61.47</v>
      </c>
      <c r="AE9" s="2">
        <f t="shared" si="2"/>
        <v>0.93999999999999773</v>
      </c>
      <c r="AF9" s="167">
        <f t="shared" si="3"/>
        <v>-1.6165172855313714E-2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3"/>
      <c r="T10" s="150">
        <v>42310</v>
      </c>
      <c r="U10" s="89" t="s">
        <v>214</v>
      </c>
      <c r="X10" s="132">
        <v>42348</v>
      </c>
      <c r="Y10" s="11">
        <v>62.91</v>
      </c>
      <c r="Z10" s="11">
        <v>63.08</v>
      </c>
      <c r="AA10" s="11">
        <v>62.3</v>
      </c>
      <c r="AB10" s="11">
        <v>62.48</v>
      </c>
      <c r="AC10" s="126">
        <v>2417100</v>
      </c>
      <c r="AD10" s="11">
        <v>62.48</v>
      </c>
      <c r="AE10" s="2">
        <f t="shared" si="2"/>
        <v>0.78000000000000114</v>
      </c>
      <c r="AF10" s="167">
        <f t="shared" si="3"/>
        <v>-6.6772655007949488E-3</v>
      </c>
    </row>
    <row r="11" spans="1:44" x14ac:dyDescent="0.25">
      <c r="C11" s="7"/>
      <c r="T11" s="150">
        <v>42311</v>
      </c>
      <c r="U11" s="89" t="s">
        <v>171</v>
      </c>
      <c r="X11" s="132">
        <v>42347</v>
      </c>
      <c r="Y11" s="11">
        <v>63.5</v>
      </c>
      <c r="Z11" s="11">
        <v>64.08</v>
      </c>
      <c r="AA11" s="11">
        <v>62.73</v>
      </c>
      <c r="AB11" s="11">
        <v>62.9</v>
      </c>
      <c r="AC11" s="126">
        <v>2561200</v>
      </c>
      <c r="AD11" s="11">
        <v>62.9</v>
      </c>
      <c r="AE11" s="2">
        <f t="shared" si="2"/>
        <v>1.3500000000000014</v>
      </c>
      <c r="AF11" s="167">
        <f t="shared" si="3"/>
        <v>-1.5032884434700966E-2</v>
      </c>
    </row>
    <row r="12" spans="1:44" x14ac:dyDescent="0.25">
      <c r="A12" s="45" t="s">
        <v>81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280</v>
      </c>
      <c r="I12" s="21"/>
      <c r="J12" s="21"/>
      <c r="K12" s="21">
        <f>SUM(K2:K11)</f>
        <v>17509.88</v>
      </c>
      <c r="L12" s="21"/>
      <c r="M12" s="21">
        <f>SUM(M2:M11)</f>
        <v>30</v>
      </c>
      <c r="X12" s="132">
        <v>42346</v>
      </c>
      <c r="Y12" s="11">
        <v>64.37</v>
      </c>
      <c r="Z12" s="11">
        <v>64.38</v>
      </c>
      <c r="AA12" s="11">
        <v>63.67</v>
      </c>
      <c r="AB12" s="11">
        <v>63.86</v>
      </c>
      <c r="AC12" s="126">
        <v>2433600</v>
      </c>
      <c r="AD12" s="11">
        <v>63.86</v>
      </c>
      <c r="AE12" s="2">
        <f t="shared" si="2"/>
        <v>0.70999999999999375</v>
      </c>
      <c r="AF12" s="167">
        <f t="shared" si="3"/>
        <v>-8.2310917844385934E-3</v>
      </c>
    </row>
    <row r="13" spans="1:44" x14ac:dyDescent="0.25">
      <c r="X13" s="132">
        <v>42345</v>
      </c>
      <c r="Y13" s="11">
        <v>64.349999999999994</v>
      </c>
      <c r="Z13" s="11">
        <v>64.69</v>
      </c>
      <c r="AA13" s="11">
        <v>64.19</v>
      </c>
      <c r="AB13" s="11">
        <v>64.39</v>
      </c>
      <c r="AC13" s="126">
        <v>2675500</v>
      </c>
      <c r="AD13" s="11">
        <v>64.39</v>
      </c>
      <c r="AE13" s="2">
        <f t="shared" si="2"/>
        <v>0.5</v>
      </c>
      <c r="AF13" s="167">
        <f t="shared" si="3"/>
        <v>-1.550628004341692E-3</v>
      </c>
    </row>
    <row r="14" spans="1:44" x14ac:dyDescent="0.25">
      <c r="B14" s="250" t="s">
        <v>127</v>
      </c>
      <c r="C14" s="250" t="s">
        <v>211</v>
      </c>
      <c r="D14" s="251" t="s">
        <v>210</v>
      </c>
      <c r="E14" s="253" t="s">
        <v>212</v>
      </c>
      <c r="F14" s="254" t="s">
        <v>65</v>
      </c>
      <c r="G14" s="299" t="s">
        <v>218</v>
      </c>
      <c r="H14" s="299" t="s">
        <v>96</v>
      </c>
      <c r="X14" s="132">
        <v>42342</v>
      </c>
      <c r="Y14" s="11">
        <v>62.97</v>
      </c>
      <c r="Z14" s="11">
        <v>64.58</v>
      </c>
      <c r="AA14" s="11">
        <v>62.96</v>
      </c>
      <c r="AB14" s="11">
        <v>64.489999999999995</v>
      </c>
      <c r="AC14" s="126">
        <v>2647500</v>
      </c>
      <c r="AD14" s="11">
        <v>64.489999999999995</v>
      </c>
      <c r="AE14" s="2">
        <f t="shared" si="2"/>
        <v>1.6199999999999974</v>
      </c>
      <c r="AF14" s="167">
        <f t="shared" si="3"/>
        <v>2.7401624980085915E-2</v>
      </c>
    </row>
    <row r="15" spans="1:44" x14ac:dyDescent="0.25">
      <c r="B15" s="252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09">
        <f>IF(C15=0, 0, (E15-D15)/D15)</f>
        <v>-8.714238737257499E-3</v>
      </c>
      <c r="X15" s="132">
        <v>42341</v>
      </c>
      <c r="Y15" s="11">
        <v>62.95</v>
      </c>
      <c r="Z15" s="11">
        <v>63.27</v>
      </c>
      <c r="AA15" s="11">
        <v>62.49</v>
      </c>
      <c r="AB15" s="11">
        <v>62.77</v>
      </c>
      <c r="AC15" s="126">
        <v>3197900</v>
      </c>
      <c r="AD15" s="11">
        <v>62.77</v>
      </c>
      <c r="AE15" s="2">
        <f t="shared" si="2"/>
        <v>0.78000000000000114</v>
      </c>
      <c r="AF15" s="167">
        <f t="shared" si="3"/>
        <v>-1.9080934965812757E-3</v>
      </c>
    </row>
    <row r="16" spans="1:44" x14ac:dyDescent="0.25">
      <c r="A16" s="44"/>
      <c r="B16" s="252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9" si="4">D16*C16</f>
        <v>10398.9</v>
      </c>
      <c r="H16" s="309">
        <f t="shared" ref="H16:H19" si="5">IF(C16=0, 0, (E16-D16)/D16)</f>
        <v>1.0299166257969517E-2</v>
      </c>
      <c r="X16" s="132">
        <v>42340</v>
      </c>
      <c r="Y16" s="11">
        <v>63.55</v>
      </c>
      <c r="Z16" s="11">
        <v>63.67</v>
      </c>
      <c r="AA16" s="11">
        <v>62.81</v>
      </c>
      <c r="AB16" s="11">
        <v>62.89</v>
      </c>
      <c r="AC16" s="126">
        <v>2680900</v>
      </c>
      <c r="AD16" s="11">
        <v>62.89</v>
      </c>
      <c r="AE16" s="2">
        <f t="shared" si="2"/>
        <v>0.85999999999999943</v>
      </c>
      <c r="AF16" s="167">
        <f t="shared" si="3"/>
        <v>-9.6062992125983682E-3</v>
      </c>
    </row>
    <row r="17" spans="1:32" x14ac:dyDescent="0.25">
      <c r="A17" s="44"/>
      <c r="B17" s="252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4"/>
        <v>4088.7</v>
      </c>
      <c r="H17" s="309">
        <f t="shared" si="5"/>
        <v>8.1321691491183026E-2</v>
      </c>
      <c r="X17" s="132">
        <v>42339</v>
      </c>
      <c r="Y17" s="11">
        <v>63.34</v>
      </c>
      <c r="Z17" s="11">
        <v>64.23</v>
      </c>
      <c r="AA17" s="11">
        <v>63.26</v>
      </c>
      <c r="AB17" s="11">
        <v>63.5</v>
      </c>
      <c r="AC17" s="126">
        <v>3411300</v>
      </c>
      <c r="AD17" s="11">
        <v>63.5</v>
      </c>
      <c r="AE17" s="2">
        <f t="shared" si="2"/>
        <v>0.97000000000000597</v>
      </c>
      <c r="AF17" s="167">
        <f t="shared" si="3"/>
        <v>1.1790949649458371E-2</v>
      </c>
    </row>
    <row r="18" spans="1:32" x14ac:dyDescent="0.25">
      <c r="A18" s="44"/>
      <c r="B18" s="252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4"/>
        <v>909</v>
      </c>
      <c r="H18" s="309">
        <f t="shared" si="5"/>
        <v>0.39713971397139708</v>
      </c>
      <c r="X18" s="132">
        <v>42338</v>
      </c>
      <c r="Y18" s="11">
        <v>62.97</v>
      </c>
      <c r="Z18" s="11">
        <v>63.15</v>
      </c>
      <c r="AA18" s="11">
        <v>62.55</v>
      </c>
      <c r="AB18" s="11">
        <v>62.76</v>
      </c>
      <c r="AC18" s="126">
        <v>3012500</v>
      </c>
      <c r="AD18" s="11">
        <v>62.76</v>
      </c>
      <c r="AE18" s="2">
        <f t="shared" si="2"/>
        <v>0.60000000000000142</v>
      </c>
      <c r="AF18" s="167">
        <f t="shared" si="3"/>
        <v>-1.2730744748569167E-3</v>
      </c>
    </row>
    <row r="19" spans="1:32" x14ac:dyDescent="0.25">
      <c r="B19" s="252">
        <v>42342</v>
      </c>
      <c r="C19" s="12">
        <v>0</v>
      </c>
      <c r="D19" s="53">
        <v>0</v>
      </c>
      <c r="E19" s="53">
        <v>62.77</v>
      </c>
      <c r="F19" s="53">
        <v>364.08</v>
      </c>
      <c r="G19" s="53">
        <f t="shared" si="4"/>
        <v>0</v>
      </c>
      <c r="H19" s="309">
        <f t="shared" si="5"/>
        <v>0</v>
      </c>
      <c r="I19" s="255"/>
      <c r="X19" s="132">
        <v>42335</v>
      </c>
      <c r="Y19" s="11">
        <v>62.54</v>
      </c>
      <c r="Z19" s="11">
        <v>62.91</v>
      </c>
      <c r="AA19" s="11">
        <v>62.44</v>
      </c>
      <c r="AB19" s="11">
        <v>62.84</v>
      </c>
      <c r="AC19" s="126">
        <v>821500</v>
      </c>
      <c r="AD19" s="11">
        <v>62.84</v>
      </c>
      <c r="AE19" s="2">
        <f t="shared" si="2"/>
        <v>0.46999999999999886</v>
      </c>
      <c r="AF19" s="167">
        <f t="shared" si="3"/>
        <v>6.5673554380907273E-3</v>
      </c>
    </row>
    <row r="20" spans="1:32" x14ac:dyDescent="0.25">
      <c r="B20" s="12"/>
      <c r="C20" s="12"/>
      <c r="D20" s="53"/>
      <c r="E20" s="53"/>
      <c r="F20" s="53"/>
      <c r="G20" s="53"/>
      <c r="H20" s="309"/>
      <c r="X20" s="132">
        <v>42333</v>
      </c>
      <c r="Y20" s="11">
        <v>62.82</v>
      </c>
      <c r="Z20" s="11">
        <v>62.94</v>
      </c>
      <c r="AA20" s="11">
        <v>62.35</v>
      </c>
      <c r="AB20" s="11">
        <v>62.43</v>
      </c>
      <c r="AC20" s="126">
        <v>1745400</v>
      </c>
      <c r="AD20" s="11">
        <v>62.43</v>
      </c>
      <c r="AE20" s="2">
        <f t="shared" si="2"/>
        <v>0.58999999999999631</v>
      </c>
      <c r="AF20" s="167" t="e">
        <f t="shared" si="3"/>
        <v>#DIV/0!</v>
      </c>
    </row>
    <row r="21" spans="1:32" x14ac:dyDescent="0.25">
      <c r="B21" s="12"/>
      <c r="C21" s="12"/>
      <c r="D21" s="53"/>
      <c r="E21" s="53"/>
      <c r="F21" s="53"/>
      <c r="G21" s="53"/>
      <c r="H21" s="309"/>
      <c r="X21" s="132">
        <v>42333</v>
      </c>
      <c r="Y21" s="11" t="s">
        <v>141</v>
      </c>
      <c r="Z21" s="11"/>
      <c r="AA21" s="11"/>
      <c r="AB21" s="11"/>
      <c r="AC21" s="126"/>
      <c r="AD21" s="11"/>
      <c r="AE21" s="2">
        <f t="shared" si="2"/>
        <v>0</v>
      </c>
      <c r="AF21" s="167">
        <f t="shared" si="3"/>
        <v>-1</v>
      </c>
    </row>
    <row r="22" spans="1:32" x14ac:dyDescent="0.25">
      <c r="B22" s="12"/>
      <c r="C22" s="12"/>
      <c r="D22" s="53"/>
      <c r="E22" s="53"/>
      <c r="F22" s="53"/>
      <c r="G22" s="53"/>
      <c r="H22" s="309"/>
      <c r="X22" s="132">
        <v>42332</v>
      </c>
      <c r="Y22" s="11">
        <v>62.79</v>
      </c>
      <c r="Z22" s="11">
        <v>63.16</v>
      </c>
      <c r="AA22" s="11">
        <v>62.55</v>
      </c>
      <c r="AB22" s="11">
        <v>62.94</v>
      </c>
      <c r="AC22" s="126">
        <v>1621900</v>
      </c>
      <c r="AD22" s="11">
        <v>62.64</v>
      </c>
      <c r="AE22" s="2">
        <f t="shared" si="2"/>
        <v>0.60999999999999943</v>
      </c>
      <c r="AF22" s="167">
        <f t="shared" si="3"/>
        <v>-2.7065753860850972E-3</v>
      </c>
    </row>
    <row r="23" spans="1:32" x14ac:dyDescent="0.25">
      <c r="B23" s="12"/>
      <c r="C23" s="12"/>
      <c r="D23" s="53"/>
      <c r="E23" s="53"/>
      <c r="F23" s="53"/>
      <c r="G23" s="53"/>
      <c r="H23" s="309"/>
      <c r="X23" s="132">
        <v>42331</v>
      </c>
      <c r="Y23" s="11">
        <v>63.35</v>
      </c>
      <c r="Z23" s="11">
        <v>63.4</v>
      </c>
      <c r="AA23" s="11">
        <v>62.96</v>
      </c>
      <c r="AB23" s="11">
        <v>63.11</v>
      </c>
      <c r="AC23" s="126">
        <v>2201000</v>
      </c>
      <c r="AD23" s="11">
        <v>62.81</v>
      </c>
      <c r="AE23" s="2">
        <f t="shared" si="2"/>
        <v>0.43999999999999773</v>
      </c>
      <c r="AF23" s="167">
        <f t="shared" si="3"/>
        <v>-3.6484771573603858E-3</v>
      </c>
    </row>
    <row r="24" spans="1:32" x14ac:dyDescent="0.25">
      <c r="B24" s="12"/>
      <c r="C24" s="12"/>
      <c r="D24" s="53"/>
      <c r="E24" s="53"/>
      <c r="F24" s="53"/>
      <c r="G24" s="53"/>
      <c r="H24" s="309"/>
      <c r="X24" s="132">
        <v>42328</v>
      </c>
      <c r="Y24" s="11">
        <v>63.3</v>
      </c>
      <c r="Z24" s="11">
        <v>63.92</v>
      </c>
      <c r="AA24" s="11">
        <v>63.16</v>
      </c>
      <c r="AB24" s="11">
        <v>63.34</v>
      </c>
      <c r="AC24" s="126">
        <v>3077700</v>
      </c>
      <c r="AD24" s="11">
        <v>63.04</v>
      </c>
      <c r="AE24" s="2">
        <f t="shared" si="2"/>
        <v>0.76000000000000512</v>
      </c>
      <c r="AF24" s="167">
        <f t="shared" si="3"/>
        <v>-4.7566196289838825E-4</v>
      </c>
    </row>
    <row r="25" spans="1:32" x14ac:dyDescent="0.25">
      <c r="B25" s="12"/>
      <c r="C25" s="12"/>
      <c r="D25" s="53"/>
      <c r="E25" s="53"/>
      <c r="F25" s="53"/>
      <c r="G25" s="53"/>
      <c r="H25" s="309"/>
      <c r="X25" s="132">
        <v>42327</v>
      </c>
      <c r="Y25" s="11">
        <v>63.49</v>
      </c>
      <c r="Z25" s="11">
        <v>63.62</v>
      </c>
      <c r="AA25" s="11">
        <v>63.21</v>
      </c>
      <c r="AB25" s="11">
        <v>63.37</v>
      </c>
      <c r="AC25" s="126">
        <v>1659600</v>
      </c>
      <c r="AD25" s="11">
        <v>63.07</v>
      </c>
      <c r="AE25" s="2">
        <f t="shared" si="2"/>
        <v>0.40999999999999659</v>
      </c>
      <c r="AF25" s="167">
        <f t="shared" si="3"/>
        <v>-2.0569620253164667E-3</v>
      </c>
    </row>
    <row r="26" spans="1:32" x14ac:dyDescent="0.25">
      <c r="B26" s="12"/>
      <c r="C26" s="12"/>
      <c r="D26" s="53"/>
      <c r="E26" s="53"/>
      <c r="F26" s="53"/>
      <c r="G26" s="53"/>
      <c r="H26" s="309"/>
      <c r="X26" s="132">
        <v>42326</v>
      </c>
      <c r="Y26" s="11">
        <v>62.75</v>
      </c>
      <c r="Z26" s="11">
        <v>63.62</v>
      </c>
      <c r="AA26" s="11">
        <v>62.75</v>
      </c>
      <c r="AB26" s="11">
        <v>63.5</v>
      </c>
      <c r="AC26" s="126">
        <v>2085900</v>
      </c>
      <c r="AD26" s="11">
        <v>63.2</v>
      </c>
      <c r="AE26" s="2">
        <f t="shared" si="2"/>
        <v>0.86999999999999744</v>
      </c>
      <c r="AF26" s="167">
        <f t="shared" si="3"/>
        <v>1.2658227848101333E-2</v>
      </c>
    </row>
    <row r="27" spans="1:32" x14ac:dyDescent="0.25">
      <c r="X27" s="132">
        <v>42325</v>
      </c>
      <c r="Y27" s="11">
        <v>63.13</v>
      </c>
      <c r="Z27" s="11">
        <v>63.48</v>
      </c>
      <c r="AA27" s="11">
        <v>62.65</v>
      </c>
      <c r="AB27" s="11">
        <v>62.71</v>
      </c>
      <c r="AC27" s="126">
        <v>2153600</v>
      </c>
      <c r="AD27" s="11">
        <v>62.41</v>
      </c>
      <c r="AE27" s="2">
        <f t="shared" si="2"/>
        <v>0.82999999999999829</v>
      </c>
      <c r="AF27" s="167">
        <f t="shared" si="3"/>
        <v>-6.5265838904807749E-3</v>
      </c>
    </row>
    <row r="28" spans="1:32" x14ac:dyDescent="0.25">
      <c r="X28" s="132">
        <v>42324</v>
      </c>
      <c r="Y28" s="11">
        <v>62.23</v>
      </c>
      <c r="Z28" s="11">
        <v>63.12</v>
      </c>
      <c r="AA28" s="11">
        <v>62.08</v>
      </c>
      <c r="AB28" s="11">
        <v>63.12</v>
      </c>
      <c r="AC28" s="126">
        <v>2566900</v>
      </c>
      <c r="AD28" s="11">
        <v>62.82</v>
      </c>
      <c r="AE28" s="2">
        <f t="shared" si="2"/>
        <v>1.0399999999999991</v>
      </c>
      <c r="AF28" s="167">
        <f t="shared" si="3"/>
        <v>1.1431331508613862E-2</v>
      </c>
    </row>
    <row r="29" spans="1:32" x14ac:dyDescent="0.25">
      <c r="X29" s="132">
        <v>42321</v>
      </c>
      <c r="Y29" s="11">
        <v>62.54</v>
      </c>
      <c r="Z29" s="11">
        <v>62.83</v>
      </c>
      <c r="AA29" s="11">
        <v>62.24</v>
      </c>
      <c r="AB29" s="11">
        <v>62.41</v>
      </c>
      <c r="AC29" s="126">
        <v>2312100</v>
      </c>
      <c r="AD29" s="11">
        <v>62.11</v>
      </c>
      <c r="AE29" s="2">
        <f t="shared" si="2"/>
        <v>0.58999999999999631</v>
      </c>
      <c r="AF29" s="167">
        <f t="shared" si="3"/>
        <v>-2.2489959839357976E-3</v>
      </c>
    </row>
    <row r="30" spans="1:32" x14ac:dyDescent="0.25">
      <c r="X30" s="132">
        <v>42320</v>
      </c>
      <c r="Y30" s="11">
        <v>62.43</v>
      </c>
      <c r="Z30" s="11">
        <v>62.88</v>
      </c>
      <c r="AA30" s="11">
        <v>62.28</v>
      </c>
      <c r="AB30" s="11">
        <v>62.55</v>
      </c>
      <c r="AC30" s="126">
        <v>3045900</v>
      </c>
      <c r="AD30" s="11">
        <v>62.25</v>
      </c>
      <c r="AE30" s="2">
        <f t="shared" si="2"/>
        <v>0.60000000000000142</v>
      </c>
      <c r="AF30" s="167">
        <f t="shared" si="3"/>
        <v>-9.0735434574976681E-3</v>
      </c>
    </row>
    <row r="31" spans="1:32" x14ac:dyDescent="0.25">
      <c r="X31" s="132">
        <v>42319</v>
      </c>
      <c r="Y31" s="11">
        <v>63.52</v>
      </c>
      <c r="Z31" s="11">
        <v>63.54</v>
      </c>
      <c r="AA31" s="11">
        <v>63.01</v>
      </c>
      <c r="AB31" s="11">
        <v>63.12</v>
      </c>
      <c r="AC31" s="126">
        <v>1451000</v>
      </c>
      <c r="AD31" s="11">
        <v>62.82</v>
      </c>
      <c r="AE31" s="2">
        <f t="shared" si="2"/>
        <v>0.53000000000000114</v>
      </c>
      <c r="AF31" s="167">
        <f t="shared" si="3"/>
        <v>-3.1735956839099577E-3</v>
      </c>
    </row>
    <row r="32" spans="1:32" x14ac:dyDescent="0.25">
      <c r="X32" s="132">
        <v>42318</v>
      </c>
      <c r="Y32" s="11">
        <v>63.49</v>
      </c>
      <c r="Z32" s="11">
        <v>63.64</v>
      </c>
      <c r="AA32" s="11">
        <v>63.12</v>
      </c>
      <c r="AB32" s="11">
        <v>63.32</v>
      </c>
      <c r="AC32" s="126">
        <v>1813000</v>
      </c>
      <c r="AD32" s="11">
        <v>63.02</v>
      </c>
      <c r="AE32" s="2">
        <f t="shared" si="2"/>
        <v>0.52000000000000313</v>
      </c>
      <c r="AF32" s="167">
        <f t="shared" si="3"/>
        <v>-3.1635558367604233E-3</v>
      </c>
    </row>
    <row r="33" spans="15:32" x14ac:dyDescent="0.25">
      <c r="X33" s="132">
        <v>42317</v>
      </c>
      <c r="Y33" s="11">
        <v>64.03</v>
      </c>
      <c r="Z33" s="11">
        <v>64.05</v>
      </c>
      <c r="AA33" s="11">
        <v>63.21</v>
      </c>
      <c r="AB33" s="11">
        <v>63.52</v>
      </c>
      <c r="AC33" s="126">
        <v>2454000</v>
      </c>
      <c r="AD33" s="11">
        <v>63.22</v>
      </c>
      <c r="AE33" s="2">
        <f t="shared" si="2"/>
        <v>0.83999999999999631</v>
      </c>
      <c r="AF33" s="167">
        <f t="shared" si="3"/>
        <v>-8.4692597239648393E-3</v>
      </c>
    </row>
    <row r="34" spans="15:32" x14ac:dyDescent="0.25">
      <c r="X34" s="132">
        <v>42314</v>
      </c>
      <c r="Y34" s="11">
        <v>63.99</v>
      </c>
      <c r="Z34" s="11">
        <v>64.5</v>
      </c>
      <c r="AA34" s="11">
        <v>63.42</v>
      </c>
      <c r="AB34" s="11">
        <v>64.069999999999993</v>
      </c>
      <c r="AC34" s="126">
        <v>3067600</v>
      </c>
      <c r="AD34" s="11">
        <v>63.76</v>
      </c>
      <c r="AE34" s="2">
        <f t="shared" si="2"/>
        <v>1.0799999999999983</v>
      </c>
      <c r="AF34" s="167">
        <f t="shared" si="3"/>
        <v>8.0632411067194099E-3</v>
      </c>
    </row>
    <row r="35" spans="15:32" ht="20.25" thickBot="1" x14ac:dyDescent="0.35">
      <c r="O35" s="343" t="s">
        <v>78</v>
      </c>
      <c r="P35" s="343"/>
      <c r="T35" s="134" t="s">
        <v>100</v>
      </c>
      <c r="U35" s="2"/>
      <c r="X35" s="132">
        <v>42313</v>
      </c>
      <c r="Y35" s="11">
        <v>62.96</v>
      </c>
      <c r="Z35" s="11">
        <v>63.72</v>
      </c>
      <c r="AA35" s="11">
        <v>62.9</v>
      </c>
      <c r="AB35" s="11">
        <v>63.55</v>
      </c>
      <c r="AC35" s="126">
        <v>3230800</v>
      </c>
      <c r="AD35" s="11">
        <v>63.25</v>
      </c>
      <c r="AE35" s="2">
        <f t="shared" si="2"/>
        <v>0.82000000000000028</v>
      </c>
      <c r="AF35" s="167">
        <f t="shared" si="3"/>
        <v>1.0544815465729274E-2</v>
      </c>
    </row>
    <row r="36" spans="15:32" ht="15.75" thickTop="1" x14ac:dyDescent="0.25">
      <c r="O36" s="105">
        <v>1.1000000000000001</v>
      </c>
      <c r="P36" s="105">
        <f>O36*$Q$4</f>
        <v>69.179000000000002</v>
      </c>
      <c r="Q36" s="2"/>
      <c r="T36" s="135" t="s">
        <v>111</v>
      </c>
      <c r="U36" s="128">
        <v>61.3</v>
      </c>
      <c r="X36" s="132">
        <v>42312</v>
      </c>
      <c r="Y36" s="11">
        <v>63.1</v>
      </c>
      <c r="Z36" s="11">
        <v>63.31</v>
      </c>
      <c r="AA36" s="11">
        <v>62.23</v>
      </c>
      <c r="AB36" s="11">
        <v>62.89</v>
      </c>
      <c r="AC36" s="126">
        <v>3658200</v>
      </c>
      <c r="AD36" s="11">
        <v>62.59</v>
      </c>
      <c r="AE36" s="2">
        <f t="shared" si="2"/>
        <v>1.0800000000000054</v>
      </c>
      <c r="AF36" s="167">
        <f t="shared" si="3"/>
        <v>-4.2952593063950717E-3</v>
      </c>
    </row>
    <row r="37" spans="15:32" ht="15" customHeight="1" x14ac:dyDescent="0.25">
      <c r="O37" s="105">
        <v>1.0900000000000001</v>
      </c>
      <c r="P37" s="105">
        <f t="shared" ref="P37:P56" si="6">O37*$Q$4</f>
        <v>68.5501</v>
      </c>
      <c r="Q37" s="2"/>
      <c r="T37" s="135" t="s">
        <v>112</v>
      </c>
      <c r="U37" s="128">
        <v>61.73</v>
      </c>
      <c r="X37" s="132">
        <v>42311</v>
      </c>
      <c r="Y37" s="11">
        <v>62.92</v>
      </c>
      <c r="Z37" s="11">
        <v>63.36</v>
      </c>
      <c r="AA37" s="11">
        <v>61.64</v>
      </c>
      <c r="AB37" s="11">
        <v>63.16</v>
      </c>
      <c r="AC37" s="126">
        <v>6269100</v>
      </c>
      <c r="AD37" s="11">
        <v>62.86</v>
      </c>
      <c r="AE37" s="2">
        <f t="shared" si="2"/>
        <v>1.7199999999999989</v>
      </c>
      <c r="AF37" s="167">
        <f t="shared" si="3"/>
        <v>2.1947650788489703E-2</v>
      </c>
    </row>
    <row r="38" spans="15:32" x14ac:dyDescent="0.25">
      <c r="O38" s="105">
        <v>1.08</v>
      </c>
      <c r="P38" s="105">
        <f t="shared" si="6"/>
        <v>67.921199999999999</v>
      </c>
      <c r="Q38" s="2"/>
      <c r="T38" s="135" t="s">
        <v>113</v>
      </c>
      <c r="U38" s="128" t="s">
        <v>364</v>
      </c>
      <c r="X38" s="132">
        <v>42310</v>
      </c>
      <c r="Y38" s="11">
        <v>62.1</v>
      </c>
      <c r="Z38" s="11">
        <v>62.33</v>
      </c>
      <c r="AA38" s="11">
        <v>61.45</v>
      </c>
      <c r="AB38" s="11">
        <v>61.8</v>
      </c>
      <c r="AC38" s="126">
        <v>5335900</v>
      </c>
      <c r="AD38" s="11">
        <v>61.51</v>
      </c>
      <c r="AE38" s="2">
        <f t="shared" si="2"/>
        <v>0.87999999999999545</v>
      </c>
      <c r="AF38" s="167">
        <f t="shared" si="3"/>
        <v>-1.2989121610651466E-3</v>
      </c>
    </row>
    <row r="39" spans="15:32" x14ac:dyDescent="0.25">
      <c r="O39" s="105">
        <v>1.07</v>
      </c>
      <c r="P39" s="105">
        <f t="shared" si="6"/>
        <v>67.292300000000012</v>
      </c>
      <c r="Q39" s="2"/>
      <c r="T39" s="135" t="s">
        <v>114</v>
      </c>
      <c r="U39" s="128" t="s">
        <v>365</v>
      </c>
      <c r="X39" s="132">
        <v>42307</v>
      </c>
      <c r="Y39" s="11">
        <v>62.84</v>
      </c>
      <c r="Z39" s="11">
        <v>62.94</v>
      </c>
      <c r="AA39" s="11">
        <v>61.85</v>
      </c>
      <c r="AB39" s="11">
        <v>61.88</v>
      </c>
      <c r="AC39" s="126">
        <v>3913500</v>
      </c>
      <c r="AD39" s="11">
        <v>61.59</v>
      </c>
      <c r="AE39" s="2">
        <f t="shared" si="2"/>
        <v>1.0899999999999963</v>
      </c>
      <c r="AF39" s="167">
        <f t="shared" si="3"/>
        <v>-1.4402304368698937E-2</v>
      </c>
    </row>
    <row r="40" spans="15:32" x14ac:dyDescent="0.25">
      <c r="O40" s="105">
        <v>1.06</v>
      </c>
      <c r="P40" s="105">
        <f t="shared" si="6"/>
        <v>66.66340000000001</v>
      </c>
      <c r="Q40" s="2"/>
      <c r="T40" s="135" t="s">
        <v>115</v>
      </c>
      <c r="U40" s="128">
        <v>69.55</v>
      </c>
      <c r="X40" s="132">
        <v>42306</v>
      </c>
      <c r="Y40" s="11">
        <v>62.16</v>
      </c>
      <c r="Z40" s="11">
        <v>62.93</v>
      </c>
      <c r="AA40" s="11">
        <v>62.07</v>
      </c>
      <c r="AB40" s="11">
        <v>62.79</v>
      </c>
      <c r="AC40" s="126">
        <v>2700800</v>
      </c>
      <c r="AD40" s="11">
        <v>62.49</v>
      </c>
      <c r="AE40" s="2">
        <f t="shared" si="2"/>
        <v>0.85999999999999943</v>
      </c>
      <c r="AF40" s="167">
        <f t="shared" si="3"/>
        <v>7.740686985969969E-3</v>
      </c>
    </row>
    <row r="41" spans="15:32" x14ac:dyDescent="0.25">
      <c r="O41" s="105">
        <v>1.05</v>
      </c>
      <c r="P41" s="105">
        <f t="shared" si="6"/>
        <v>66.034500000000008</v>
      </c>
      <c r="Q41" s="2"/>
      <c r="T41" s="135" t="s">
        <v>116</v>
      </c>
      <c r="U41" s="128">
        <v>1.2100299999999999</v>
      </c>
      <c r="X41" s="132">
        <v>42305</v>
      </c>
      <c r="Y41" s="11">
        <v>60.61</v>
      </c>
      <c r="Z41" s="11">
        <v>62.31</v>
      </c>
      <c r="AA41" s="11">
        <v>60.47</v>
      </c>
      <c r="AB41" s="11">
        <v>62.31</v>
      </c>
      <c r="AC41" s="126">
        <v>3851200</v>
      </c>
      <c r="AD41" s="11">
        <v>62.01</v>
      </c>
      <c r="AE41" s="2">
        <f t="shared" si="2"/>
        <v>1.8400000000000034</v>
      </c>
      <c r="AF41" s="167">
        <f t="shared" si="3"/>
        <v>3.3499999999999863E-2</v>
      </c>
    </row>
    <row r="42" spans="15:32" x14ac:dyDescent="0.25">
      <c r="O42" s="105">
        <v>1.04</v>
      </c>
      <c r="P42" s="105">
        <f t="shared" si="6"/>
        <v>65.405600000000007</v>
      </c>
      <c r="Q42" s="2"/>
      <c r="T42" s="135" t="s">
        <v>117</v>
      </c>
      <c r="U42" s="128" t="s">
        <v>153</v>
      </c>
      <c r="X42" s="132">
        <v>42304</v>
      </c>
      <c r="Y42" s="11">
        <v>61.39</v>
      </c>
      <c r="Z42" s="11">
        <v>61.59</v>
      </c>
      <c r="AA42" s="11">
        <v>60.21</v>
      </c>
      <c r="AB42" s="11">
        <v>60.29</v>
      </c>
      <c r="AC42" s="126">
        <v>4572700</v>
      </c>
      <c r="AD42" s="11">
        <v>60</v>
      </c>
      <c r="AE42" s="2">
        <f t="shared" si="2"/>
        <v>1.3800000000000026</v>
      </c>
      <c r="AF42" s="167">
        <f t="shared" si="3"/>
        <v>-2.4865919063871256E-2</v>
      </c>
    </row>
    <row r="43" spans="15:32" x14ac:dyDescent="0.25">
      <c r="O43" s="105">
        <v>1.03</v>
      </c>
      <c r="P43" s="105">
        <f t="shared" si="6"/>
        <v>64.776700000000005</v>
      </c>
      <c r="Q43" s="2"/>
      <c r="T43" s="135"/>
      <c r="U43" s="128"/>
      <c r="X43" s="132">
        <v>42303</v>
      </c>
      <c r="Y43" s="11">
        <v>61.83</v>
      </c>
      <c r="Z43" s="11">
        <v>62.09</v>
      </c>
      <c r="AA43" s="11">
        <v>61.59</v>
      </c>
      <c r="AB43" s="11">
        <v>61.82</v>
      </c>
      <c r="AC43" s="126">
        <v>2260400</v>
      </c>
      <c r="AD43" s="11">
        <v>61.53</v>
      </c>
      <c r="AE43" s="2">
        <f t="shared" si="2"/>
        <v>0.5</v>
      </c>
      <c r="AF43" s="167">
        <f t="shared" si="3"/>
        <v>2.2805017103761926E-3</v>
      </c>
    </row>
    <row r="44" spans="15:32" x14ac:dyDescent="0.25">
      <c r="O44" s="105">
        <v>1.02</v>
      </c>
      <c r="P44" s="105">
        <f t="shared" si="6"/>
        <v>64.147800000000004</v>
      </c>
      <c r="Q44" s="2"/>
      <c r="T44" s="135" t="s">
        <v>118</v>
      </c>
      <c r="U44" s="128" t="s">
        <v>366</v>
      </c>
      <c r="X44" s="132">
        <v>42300</v>
      </c>
      <c r="Y44" s="11">
        <v>61.92</v>
      </c>
      <c r="Z44" s="11">
        <v>62</v>
      </c>
      <c r="AA44" s="11">
        <v>61.49</v>
      </c>
      <c r="AB44" s="11">
        <v>61.68</v>
      </c>
      <c r="AC44" s="126">
        <v>3194400</v>
      </c>
      <c r="AD44" s="11">
        <v>61.39</v>
      </c>
      <c r="AE44" s="2">
        <f t="shared" si="2"/>
        <v>0.50999999999999801</v>
      </c>
      <c r="AF44" s="167">
        <f t="shared" si="3"/>
        <v>2.1221025138753458E-3</v>
      </c>
    </row>
    <row r="45" spans="15:32" x14ac:dyDescent="0.25">
      <c r="O45" s="105">
        <v>1.01</v>
      </c>
      <c r="P45" s="105">
        <f t="shared" si="6"/>
        <v>63.518900000000002</v>
      </c>
      <c r="Q45" s="2"/>
      <c r="T45" s="135" t="s">
        <v>119</v>
      </c>
      <c r="U45" s="128" t="s">
        <v>140</v>
      </c>
      <c r="X45" s="132">
        <v>42299</v>
      </c>
      <c r="Y45" s="11">
        <v>61</v>
      </c>
      <c r="Z45" s="11">
        <v>61.64</v>
      </c>
      <c r="AA45" s="11">
        <v>60.62</v>
      </c>
      <c r="AB45" s="11">
        <v>61.55</v>
      </c>
      <c r="AC45" s="126">
        <v>2836200</v>
      </c>
      <c r="AD45" s="11">
        <v>61.26</v>
      </c>
      <c r="AE45" s="2">
        <f t="shared" si="2"/>
        <v>1.0200000000000031</v>
      </c>
      <c r="AF45" s="167">
        <f t="shared" si="3"/>
        <v>1.491053677932408E-2</v>
      </c>
    </row>
    <row r="46" spans="15:32" x14ac:dyDescent="0.25">
      <c r="O46" s="105">
        <v>1</v>
      </c>
      <c r="P46" s="105">
        <f t="shared" si="6"/>
        <v>62.89</v>
      </c>
      <c r="Q46" s="2"/>
      <c r="T46" s="135" t="s">
        <v>120</v>
      </c>
      <c r="U46" s="129">
        <v>2203323</v>
      </c>
      <c r="X46" s="132">
        <v>42298</v>
      </c>
      <c r="Y46" s="11">
        <v>61.64</v>
      </c>
      <c r="Z46" s="11">
        <v>61.97</v>
      </c>
      <c r="AA46" s="11">
        <v>60.58</v>
      </c>
      <c r="AB46" s="11">
        <v>60.65</v>
      </c>
      <c r="AC46" s="126">
        <v>4371300</v>
      </c>
      <c r="AD46" s="11">
        <v>60.36</v>
      </c>
      <c r="AE46" s="2">
        <f t="shared" si="2"/>
        <v>1.3900000000000006</v>
      </c>
      <c r="AF46" s="167">
        <f t="shared" si="3"/>
        <v>-1.2919051512673696E-2</v>
      </c>
    </row>
    <row r="47" spans="15:32" x14ac:dyDescent="0.25">
      <c r="O47" s="105">
        <v>0.99</v>
      </c>
      <c r="P47" s="105">
        <f t="shared" si="6"/>
        <v>62.261099999999999</v>
      </c>
      <c r="Q47" s="2"/>
      <c r="T47" s="135" t="s">
        <v>123</v>
      </c>
      <c r="U47" s="129">
        <v>2866590</v>
      </c>
      <c r="X47" s="132">
        <v>42297</v>
      </c>
      <c r="Y47" s="11">
        <v>61.64</v>
      </c>
      <c r="Z47" s="11">
        <v>62.22</v>
      </c>
      <c r="AA47" s="11">
        <v>61.38</v>
      </c>
      <c r="AB47" s="11">
        <v>61.44</v>
      </c>
      <c r="AC47" s="126">
        <v>3255900</v>
      </c>
      <c r="AD47" s="11">
        <v>61.15</v>
      </c>
      <c r="AE47" s="2">
        <f t="shared" si="2"/>
        <v>0.83999999999999631</v>
      </c>
      <c r="AF47" s="167">
        <f t="shared" si="3"/>
        <v>-2.4469820554648969E-3</v>
      </c>
    </row>
    <row r="48" spans="15:32" x14ac:dyDescent="0.25">
      <c r="O48" s="105">
        <v>0.98</v>
      </c>
      <c r="P48" s="105">
        <f t="shared" si="6"/>
        <v>61.632199999999997</v>
      </c>
      <c r="Q48" s="2"/>
      <c r="T48" s="135" t="s">
        <v>121</v>
      </c>
      <c r="U48" s="128" t="s">
        <v>367</v>
      </c>
      <c r="X48" s="132">
        <v>42296</v>
      </c>
      <c r="Y48" s="11">
        <v>61.03</v>
      </c>
      <c r="Z48" s="11">
        <v>61.65</v>
      </c>
      <c r="AA48" s="11">
        <v>60.8</v>
      </c>
      <c r="AB48" s="11">
        <v>61.59</v>
      </c>
      <c r="AC48" s="126">
        <v>2427200</v>
      </c>
      <c r="AD48" s="11">
        <v>61.3</v>
      </c>
      <c r="AE48" s="2">
        <f t="shared" si="2"/>
        <v>0.85000000000000142</v>
      </c>
      <c r="AF48" s="167">
        <f t="shared" si="3"/>
        <v>6.4028895091117199E-3</v>
      </c>
    </row>
    <row r="49" spans="15:32" x14ac:dyDescent="0.25">
      <c r="O49" s="105">
        <v>0.97</v>
      </c>
      <c r="P49" s="105">
        <f t="shared" si="6"/>
        <v>61.003299999999996</v>
      </c>
      <c r="T49" s="135" t="s">
        <v>124</v>
      </c>
      <c r="U49" s="128">
        <v>10.88</v>
      </c>
      <c r="X49" s="132">
        <v>42293</v>
      </c>
      <c r="Y49" s="11">
        <v>61.44</v>
      </c>
      <c r="Z49" s="11">
        <v>61.51</v>
      </c>
      <c r="AA49" s="11">
        <v>60.66</v>
      </c>
      <c r="AB49" s="11">
        <v>61.2</v>
      </c>
      <c r="AC49" s="126">
        <v>3285000</v>
      </c>
      <c r="AD49" s="11">
        <v>60.91</v>
      </c>
      <c r="AE49" s="2">
        <f t="shared" si="2"/>
        <v>0.85000000000000142</v>
      </c>
      <c r="AF49" s="167">
        <f t="shared" si="3"/>
        <v>-6.3621533442088651E-3</v>
      </c>
    </row>
    <row r="50" spans="15:32" x14ac:dyDescent="0.25">
      <c r="O50" s="105">
        <v>0.96</v>
      </c>
      <c r="P50" s="105">
        <f t="shared" si="6"/>
        <v>60.374400000000001</v>
      </c>
      <c r="T50" s="135" t="s">
        <v>125</v>
      </c>
      <c r="U50" s="128">
        <v>5.75</v>
      </c>
      <c r="X50" s="132">
        <v>42292</v>
      </c>
      <c r="Y50" s="11">
        <v>60.43</v>
      </c>
      <c r="Z50" s="11">
        <v>61.69</v>
      </c>
      <c r="AA50" s="11">
        <v>60.27</v>
      </c>
      <c r="AB50" s="11">
        <v>61.59</v>
      </c>
      <c r="AC50" s="126">
        <v>2906600</v>
      </c>
      <c r="AD50" s="11">
        <v>61.3</v>
      </c>
      <c r="AE50" s="2">
        <f t="shared" si="2"/>
        <v>1.4199999999999946</v>
      </c>
      <c r="AF50" s="167">
        <f t="shared" si="3"/>
        <v>2.9041463824072578E-2</v>
      </c>
    </row>
    <row r="51" spans="15:32" x14ac:dyDescent="0.25">
      <c r="O51" s="105">
        <v>0.95</v>
      </c>
      <c r="P51" s="105">
        <f t="shared" si="6"/>
        <v>59.7455</v>
      </c>
      <c r="T51" s="135" t="s">
        <v>122</v>
      </c>
      <c r="U51" s="128" t="s">
        <v>368</v>
      </c>
      <c r="X51" s="132">
        <v>42291</v>
      </c>
      <c r="Y51" s="11">
        <v>60.5</v>
      </c>
      <c r="Z51" s="11">
        <v>60.6</v>
      </c>
      <c r="AA51" s="11">
        <v>59.78</v>
      </c>
      <c r="AB51" s="11">
        <v>59.86</v>
      </c>
      <c r="AC51" s="126">
        <v>2427000</v>
      </c>
      <c r="AD51" s="11">
        <v>59.57</v>
      </c>
      <c r="AE51" s="2">
        <f t="shared" si="2"/>
        <v>0.82000000000000028</v>
      </c>
      <c r="AF51" s="167">
        <f t="shared" si="3"/>
        <v>-1.2924606462303201E-2</v>
      </c>
    </row>
    <row r="52" spans="15:32" x14ac:dyDescent="0.25">
      <c r="O52" s="105">
        <v>0.94</v>
      </c>
      <c r="P52" s="105">
        <f t="shared" si="6"/>
        <v>59.116599999999998</v>
      </c>
      <c r="X52" s="132">
        <v>42290</v>
      </c>
      <c r="Y52" s="11">
        <v>60.73</v>
      </c>
      <c r="Z52" s="11">
        <v>61.14</v>
      </c>
      <c r="AA52" s="11">
        <v>60.62</v>
      </c>
      <c r="AB52" s="11">
        <v>60.64</v>
      </c>
      <c r="AC52" s="126">
        <v>1649800</v>
      </c>
      <c r="AD52" s="11">
        <v>60.35</v>
      </c>
      <c r="AE52" s="2">
        <f t="shared" si="2"/>
        <v>0.52000000000000313</v>
      </c>
      <c r="AF52" s="167">
        <f t="shared" si="3"/>
        <v>-4.4539755856152219E-3</v>
      </c>
    </row>
    <row r="53" spans="15:32" x14ac:dyDescent="0.25">
      <c r="O53" s="105">
        <v>0.93</v>
      </c>
      <c r="P53" s="105">
        <f t="shared" si="6"/>
        <v>58.487700000000004</v>
      </c>
      <c r="X53" s="132">
        <v>42289</v>
      </c>
      <c r="Y53" s="11">
        <v>60.54</v>
      </c>
      <c r="Z53" s="11">
        <v>61.14</v>
      </c>
      <c r="AA53" s="11">
        <v>60.44</v>
      </c>
      <c r="AB53" s="11">
        <v>60.91</v>
      </c>
      <c r="AC53" s="126">
        <v>1401800</v>
      </c>
      <c r="AD53" s="11">
        <v>60.62</v>
      </c>
      <c r="AE53" s="2">
        <f t="shared" si="2"/>
        <v>0.70000000000000284</v>
      </c>
      <c r="AF53" s="167">
        <f t="shared" si="3"/>
        <v>7.8137988362427802E-3</v>
      </c>
    </row>
    <row r="54" spans="15:32" x14ac:dyDescent="0.25">
      <c r="O54" s="105">
        <v>0.92</v>
      </c>
      <c r="P54" s="105">
        <f t="shared" si="6"/>
        <v>57.858800000000002</v>
      </c>
      <c r="X54" s="132">
        <v>42286</v>
      </c>
      <c r="Y54" s="11">
        <v>61.17</v>
      </c>
      <c r="Z54" s="11">
        <v>61.33</v>
      </c>
      <c r="AA54" s="11">
        <v>60.31</v>
      </c>
      <c r="AB54" s="11">
        <v>60.44</v>
      </c>
      <c r="AC54" s="126">
        <v>2438200</v>
      </c>
      <c r="AD54" s="11">
        <v>60.15</v>
      </c>
      <c r="AE54" s="2">
        <f t="shared" si="2"/>
        <v>1.019999999999996</v>
      </c>
      <c r="AF54" s="167">
        <f t="shared" si="3"/>
        <v>-1.1178694722998483E-2</v>
      </c>
    </row>
    <row r="55" spans="15:32" x14ac:dyDescent="0.25">
      <c r="O55" s="105">
        <v>0.91</v>
      </c>
      <c r="P55" s="105">
        <f t="shared" si="6"/>
        <v>57.229900000000001</v>
      </c>
      <c r="X55" s="132">
        <v>42285</v>
      </c>
      <c r="Y55" s="11">
        <v>59.88</v>
      </c>
      <c r="Z55" s="11">
        <v>61.23</v>
      </c>
      <c r="AA55" s="11">
        <v>59.74</v>
      </c>
      <c r="AB55" s="11">
        <v>61.12</v>
      </c>
      <c r="AC55" s="126">
        <v>2474000</v>
      </c>
      <c r="AD55" s="11">
        <v>60.83</v>
      </c>
      <c r="AE55" s="2">
        <f t="shared" si="2"/>
        <v>1.4899999999999949</v>
      </c>
      <c r="AF55" s="167">
        <f t="shared" si="3"/>
        <v>1.8075313807531357E-2</v>
      </c>
    </row>
    <row r="56" spans="15:32" x14ac:dyDescent="0.25">
      <c r="O56" s="105">
        <v>0.9</v>
      </c>
      <c r="P56" s="105">
        <f t="shared" si="6"/>
        <v>56.600999999999999</v>
      </c>
      <c r="X56" s="132">
        <v>42284</v>
      </c>
      <c r="Y56" s="11">
        <v>60.2</v>
      </c>
      <c r="Z56" s="11">
        <v>60.7</v>
      </c>
      <c r="AA56" s="11">
        <v>59.82</v>
      </c>
      <c r="AB56" s="11">
        <v>60.04</v>
      </c>
      <c r="AC56" s="126">
        <v>2419300</v>
      </c>
      <c r="AD56" s="11">
        <v>59.75</v>
      </c>
      <c r="AE56" s="2">
        <f t="shared" si="2"/>
        <v>0.88000000000000256</v>
      </c>
      <c r="AF56" s="167">
        <f t="shared" si="3"/>
        <v>2.6850142641381414E-3</v>
      </c>
    </row>
    <row r="57" spans="15:32" x14ac:dyDescent="0.25">
      <c r="X57" s="132">
        <v>42283</v>
      </c>
      <c r="Y57" s="11">
        <v>59.74</v>
      </c>
      <c r="Z57" s="11">
        <v>60.27</v>
      </c>
      <c r="AA57" s="11">
        <v>59.59</v>
      </c>
      <c r="AB57" s="11">
        <v>59.88</v>
      </c>
      <c r="AC57" s="126">
        <v>2154800</v>
      </c>
      <c r="AD57" s="11">
        <v>59.59</v>
      </c>
      <c r="AE57" s="2">
        <f t="shared" si="2"/>
        <v>0.67999999999999972</v>
      </c>
      <c r="AF57" s="167">
        <f t="shared" si="3"/>
        <v>-3.3551417547383888E-4</v>
      </c>
    </row>
    <row r="58" spans="15:32" x14ac:dyDescent="0.25">
      <c r="X58" s="132">
        <v>42282</v>
      </c>
      <c r="Y58" s="11">
        <v>59.46</v>
      </c>
      <c r="Z58" s="11">
        <v>60.14</v>
      </c>
      <c r="AA58" s="11">
        <v>59.42</v>
      </c>
      <c r="AB58" s="11">
        <v>59.9</v>
      </c>
      <c r="AC58" s="126">
        <v>2173200</v>
      </c>
      <c r="AD58" s="11">
        <v>59.61</v>
      </c>
      <c r="AE58" s="2">
        <f t="shared" si="2"/>
        <v>0.71999999999999886</v>
      </c>
      <c r="AF58" s="167">
        <f t="shared" si="3"/>
        <v>1.2570069644980419E-2</v>
      </c>
    </row>
    <row r="59" spans="15:32" x14ac:dyDescent="0.25">
      <c r="X59" s="132">
        <v>42279</v>
      </c>
      <c r="Y59" s="11">
        <v>57.14</v>
      </c>
      <c r="Z59" s="11">
        <v>59.15</v>
      </c>
      <c r="AA59" s="11">
        <v>56.97</v>
      </c>
      <c r="AB59" s="11">
        <v>59.15</v>
      </c>
      <c r="AC59" s="126">
        <v>3170700</v>
      </c>
      <c r="AD59" s="11">
        <v>58.87</v>
      </c>
      <c r="AE59" s="2">
        <f t="shared" si="2"/>
        <v>2.1799999999999997</v>
      </c>
      <c r="AF59" s="167">
        <f t="shared" si="3"/>
        <v>2.0454151499393225E-2</v>
      </c>
    </row>
    <row r="60" spans="15:32" x14ac:dyDescent="0.25">
      <c r="X60" s="132">
        <v>42278</v>
      </c>
      <c r="Y60" s="11">
        <v>58.25</v>
      </c>
      <c r="Z60" s="11">
        <v>58.44</v>
      </c>
      <c r="AA60" s="11">
        <v>57.33</v>
      </c>
      <c r="AB60" s="11">
        <v>57.97</v>
      </c>
      <c r="AC60" s="126">
        <v>3856200</v>
      </c>
      <c r="AD60" s="11">
        <v>57.69</v>
      </c>
      <c r="AE60" s="2">
        <f t="shared" si="2"/>
        <v>1.1099999999999994</v>
      </c>
      <c r="AF60" s="167">
        <f t="shared" si="3"/>
        <v>-4.6583850931677384E-3</v>
      </c>
    </row>
    <row r="61" spans="15:32" x14ac:dyDescent="0.25">
      <c r="X61" s="132">
        <v>42277</v>
      </c>
      <c r="Y61" s="11">
        <v>58.87</v>
      </c>
      <c r="Z61" s="11">
        <v>58.97</v>
      </c>
      <c r="AA61" s="11">
        <v>57.79</v>
      </c>
      <c r="AB61" s="11">
        <v>58.24</v>
      </c>
      <c r="AC61" s="126">
        <v>3898000</v>
      </c>
      <c r="AD61" s="11">
        <v>57.96</v>
      </c>
      <c r="AE61" s="2">
        <f t="shared" si="2"/>
        <v>1.1799999999999997</v>
      </c>
      <c r="AF61" s="167">
        <f t="shared" si="3"/>
        <v>-2.0661157024792765E-3</v>
      </c>
    </row>
    <row r="62" spans="15:32" x14ac:dyDescent="0.25">
      <c r="X62" s="132">
        <v>42276</v>
      </c>
      <c r="Y62" s="11">
        <v>57.73</v>
      </c>
      <c r="Z62" s="11">
        <v>58.44</v>
      </c>
      <c r="AA62" s="11">
        <v>57.47</v>
      </c>
      <c r="AB62" s="11">
        <v>58.36</v>
      </c>
      <c r="AC62" s="126">
        <v>3909600</v>
      </c>
      <c r="AD62" s="11">
        <v>58.08</v>
      </c>
      <c r="AE62" s="2">
        <f t="shared" si="2"/>
        <v>0.96999999999999886</v>
      </c>
      <c r="AF62" s="167">
        <f t="shared" si="3"/>
        <v>1.0790114862512912E-2</v>
      </c>
    </row>
    <row r="63" spans="15:32" x14ac:dyDescent="0.25">
      <c r="X63" s="132">
        <v>42275</v>
      </c>
      <c r="Y63" s="11">
        <v>58.53</v>
      </c>
      <c r="Z63" s="11">
        <v>58.77</v>
      </c>
      <c r="AA63" s="11">
        <v>57.46</v>
      </c>
      <c r="AB63" s="11">
        <v>57.74</v>
      </c>
      <c r="AC63" s="126">
        <v>3577400</v>
      </c>
      <c r="AD63" s="11">
        <v>57.46</v>
      </c>
      <c r="AE63" s="2">
        <f t="shared" si="2"/>
        <v>1.3100000000000023</v>
      </c>
      <c r="AF63" s="167">
        <f t="shared" si="3"/>
        <v>-2.1291091807187912E-2</v>
      </c>
    </row>
    <row r="64" spans="15:32" x14ac:dyDescent="0.25">
      <c r="X64" s="132">
        <v>42272</v>
      </c>
      <c r="Y64" s="11">
        <v>59.12</v>
      </c>
      <c r="Z64" s="11">
        <v>59.92</v>
      </c>
      <c r="AA64" s="11">
        <v>58.87</v>
      </c>
      <c r="AB64" s="11">
        <v>58.99</v>
      </c>
      <c r="AC64" s="126">
        <v>3897100</v>
      </c>
      <c r="AD64" s="11">
        <v>58.71</v>
      </c>
      <c r="AE64" s="2">
        <f t="shared" si="2"/>
        <v>1.0500000000000043</v>
      </c>
      <c r="AF64" s="167">
        <f t="shared" si="3"/>
        <v>6.8598868118676659E-3</v>
      </c>
    </row>
    <row r="65" spans="24:32" x14ac:dyDescent="0.25">
      <c r="X65" s="132">
        <v>42271</v>
      </c>
      <c r="Y65" s="11">
        <v>58.12</v>
      </c>
      <c r="Z65" s="11">
        <v>58.81</v>
      </c>
      <c r="AA65" s="11">
        <v>57.77</v>
      </c>
      <c r="AB65" s="11">
        <v>58.59</v>
      </c>
      <c r="AC65" s="126">
        <v>2582500</v>
      </c>
      <c r="AD65" s="11">
        <v>58.31</v>
      </c>
      <c r="AE65" s="2">
        <f t="shared" si="2"/>
        <v>1.0399999999999991</v>
      </c>
      <c r="AF65" s="167">
        <f t="shared" si="3"/>
        <v>1.3738622703074466E-3</v>
      </c>
    </row>
    <row r="66" spans="24:32" x14ac:dyDescent="0.25">
      <c r="X66" s="132">
        <v>42270</v>
      </c>
      <c r="Y66" s="11">
        <v>58.04</v>
      </c>
      <c r="Z66" s="11">
        <v>58.67</v>
      </c>
      <c r="AA66" s="11">
        <v>58.03</v>
      </c>
      <c r="AB66" s="11">
        <v>58.51</v>
      </c>
      <c r="AC66" s="126">
        <v>2412600</v>
      </c>
      <c r="AD66" s="11">
        <v>58.23</v>
      </c>
      <c r="AE66" s="2">
        <f t="shared" si="2"/>
        <v>0.64000000000000057</v>
      </c>
      <c r="AF66" s="167">
        <f t="shared" si="3"/>
        <v>7.0909719820131389E-3</v>
      </c>
    </row>
    <row r="67" spans="24:32" x14ac:dyDescent="0.25">
      <c r="X67" s="132">
        <v>42269</v>
      </c>
      <c r="Y67" s="11">
        <v>58.16</v>
      </c>
      <c r="Z67" s="11">
        <v>58.21</v>
      </c>
      <c r="AA67" s="11">
        <v>57.69</v>
      </c>
      <c r="AB67" s="11">
        <v>58.1</v>
      </c>
      <c r="AC67" s="126">
        <v>2413500</v>
      </c>
      <c r="AD67" s="11">
        <v>57.82</v>
      </c>
      <c r="AE67" s="2">
        <f t="shared" ref="AE67:AE68" si="7">Z67-AA67</f>
        <v>0.52000000000000313</v>
      </c>
      <c r="AF67" s="167">
        <f t="shared" ref="AF67" si="8">AD67/AD68-1</f>
        <v>-7.8929306794783827E-3</v>
      </c>
    </row>
    <row r="68" spans="24:32" x14ac:dyDescent="0.25">
      <c r="X68" s="132">
        <v>42268</v>
      </c>
      <c r="Y68" s="11">
        <v>58.15</v>
      </c>
      <c r="Z68" s="11">
        <v>58.88</v>
      </c>
      <c r="AA68" s="11">
        <v>57.95</v>
      </c>
      <c r="AB68" s="11">
        <v>58.56</v>
      </c>
      <c r="AC68" s="126">
        <v>2513600</v>
      </c>
      <c r="AD68" s="11">
        <v>58.28</v>
      </c>
      <c r="AE68" s="2">
        <f t="shared" si="7"/>
        <v>0.92999999999999972</v>
      </c>
      <c r="AF68" s="167" t="e">
        <f>AD68/AD69-1</f>
        <v>#DIV/0!</v>
      </c>
    </row>
    <row r="69" spans="24:32" x14ac:dyDescent="0.25">
      <c r="X69" s="132" t="s">
        <v>135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21" priority="12">
      <formula>Q7&gt;0</formula>
    </cfRule>
    <cfRule type="expression" dxfId="12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19" priority="5">
      <formula>F15&gt;0</formula>
    </cfRule>
    <cfRule type="expression" dxfId="118" priority="6">
      <formula>F15&lt;0</formula>
    </cfRule>
  </conditionalFormatting>
  <conditionalFormatting sqref="F25:F26">
    <cfRule type="expression" dxfId="117" priority="3">
      <formula>F25&gt;0</formula>
    </cfRule>
    <cfRule type="expression" dxfId="116" priority="4">
      <formula>F25&lt;0</formula>
    </cfRule>
  </conditionalFormatting>
  <conditionalFormatting sqref="H15:H19">
    <cfRule type="expression" dxfId="115" priority="1">
      <formula>H15&gt;0</formula>
    </cfRule>
    <cfRule type="expression" dxfId="1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127</v>
      </c>
      <c r="X1" s="124" t="s">
        <v>128</v>
      </c>
      <c r="Y1" s="124" t="s">
        <v>129</v>
      </c>
      <c r="Z1" s="124" t="s">
        <v>130</v>
      </c>
      <c r="AA1" s="124" t="s">
        <v>131</v>
      </c>
      <c r="AB1" s="115" t="s">
        <v>132</v>
      </c>
      <c r="AC1" s="124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196</v>
      </c>
      <c r="W2" s="194">
        <v>42360</v>
      </c>
      <c r="X2" s="53">
        <v>84.89</v>
      </c>
      <c r="Y2" s="53">
        <v>86.47</v>
      </c>
      <c r="Z2" s="53">
        <v>84.61</v>
      </c>
      <c r="AA2" s="53">
        <v>86.07</v>
      </c>
      <c r="AB2" s="117">
        <v>1042600</v>
      </c>
      <c r="AC2" s="53">
        <v>86.07</v>
      </c>
      <c r="AD2" s="2">
        <f t="shared" ref="AD2" si="1">Y2-Z2</f>
        <v>1.8599999999999994</v>
      </c>
      <c r="AE2" s="167">
        <f t="shared" ref="AE2" si="2">AC2/AC3-1</f>
        <v>2.3667935299714449E-2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22">
        <v>60</v>
      </c>
      <c r="I3" s="321">
        <v>95.71</v>
      </c>
      <c r="J3" s="321">
        <v>0.11</v>
      </c>
      <c r="K3" s="320">
        <f>H3*I3-J3</f>
        <v>5742.49</v>
      </c>
      <c r="M3" s="2"/>
      <c r="O3" s="13" t="s">
        <v>58</v>
      </c>
      <c r="Q3" s="2">
        <f>IF(Q2=0, Q4, (F9-K9-M9)/Q2)</f>
        <v>86.85</v>
      </c>
      <c r="W3" s="194">
        <v>42359</v>
      </c>
      <c r="X3" s="53">
        <v>85.1</v>
      </c>
      <c r="Y3" s="53">
        <v>85.53</v>
      </c>
      <c r="Z3" s="53">
        <v>83.69</v>
      </c>
      <c r="AA3" s="53">
        <v>84.08</v>
      </c>
      <c r="AB3" s="117">
        <v>1306100</v>
      </c>
      <c r="AC3" s="53">
        <v>84.08</v>
      </c>
      <c r="AD3" s="2">
        <f t="shared" ref="AD3:AD66" si="3">Y3-Z3</f>
        <v>1.8400000000000034</v>
      </c>
      <c r="AE3" s="167">
        <f t="shared" ref="AE3:AE66" si="4">AC3/AC4-1</f>
        <v>-2.254657648036007E-3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86.85</v>
      </c>
      <c r="W4" s="194">
        <v>42356</v>
      </c>
      <c r="X4" s="53">
        <v>84.59</v>
      </c>
      <c r="Y4" s="53">
        <v>85.99</v>
      </c>
      <c r="Z4" s="53">
        <v>83.23</v>
      </c>
      <c r="AA4" s="53">
        <v>84.27</v>
      </c>
      <c r="AB4" s="117">
        <v>2848100</v>
      </c>
      <c r="AC4" s="53">
        <v>84.27</v>
      </c>
      <c r="AD4" s="2">
        <f t="shared" si="3"/>
        <v>2.7599999999999909</v>
      </c>
      <c r="AE4" s="167">
        <f t="shared" si="4"/>
        <v>-9.2875617211380934E-3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189</v>
      </c>
      <c r="W5" s="194">
        <v>42355</v>
      </c>
      <c r="X5" s="53">
        <v>89.51</v>
      </c>
      <c r="Y5" s="53">
        <v>89.6</v>
      </c>
      <c r="Z5" s="53">
        <v>84.91</v>
      </c>
      <c r="AA5" s="53">
        <v>85.06</v>
      </c>
      <c r="AB5" s="117">
        <v>2554400</v>
      </c>
      <c r="AC5" s="53">
        <v>85.06</v>
      </c>
      <c r="AD5" s="2">
        <f t="shared" si="3"/>
        <v>4.6899999999999977</v>
      </c>
      <c r="AE5" s="167">
        <f t="shared" si="4"/>
        <v>-5.2678471990199371E-2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42354</v>
      </c>
      <c r="X6" s="53">
        <v>91.33</v>
      </c>
      <c r="Y6" s="53">
        <v>91.8</v>
      </c>
      <c r="Z6" s="53">
        <v>88.48</v>
      </c>
      <c r="AA6" s="53">
        <v>89.79</v>
      </c>
      <c r="AB6" s="117">
        <v>2221800</v>
      </c>
      <c r="AC6" s="53">
        <v>89.79</v>
      </c>
      <c r="AD6" s="2">
        <f t="shared" si="3"/>
        <v>3.3199999999999932</v>
      </c>
      <c r="AE6" s="167">
        <f t="shared" si="4"/>
        <v>-1.3513513513513375E-2</v>
      </c>
    </row>
    <row r="7" spans="1:31" ht="15.75" x14ac:dyDescent="0.25">
      <c r="B7" s="1">
        <v>42335</v>
      </c>
      <c r="C7" s="320">
        <v>60</v>
      </c>
      <c r="D7" s="321">
        <v>95.69</v>
      </c>
      <c r="E7" s="321">
        <v>0</v>
      </c>
      <c r="F7" s="321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227</v>
      </c>
      <c r="W7" s="194">
        <v>42353</v>
      </c>
      <c r="X7" s="53">
        <v>90.17</v>
      </c>
      <c r="Y7" s="53">
        <v>91.59</v>
      </c>
      <c r="Z7" s="53">
        <v>89.71</v>
      </c>
      <c r="AA7" s="53">
        <v>91.02</v>
      </c>
      <c r="AB7" s="117">
        <v>1609500</v>
      </c>
      <c r="AC7" s="53">
        <v>91.02</v>
      </c>
      <c r="AD7" s="2">
        <f t="shared" si="3"/>
        <v>1.8800000000000097</v>
      </c>
      <c r="AE7" s="167">
        <f t="shared" si="4"/>
        <v>1.8690542809177479E-2</v>
      </c>
    </row>
    <row r="8" spans="1:31" x14ac:dyDescent="0.25">
      <c r="H8" s="93"/>
      <c r="O8" s="13" t="s">
        <v>96</v>
      </c>
      <c r="Q8" s="167">
        <f>(Q4-Q3)/Q3</f>
        <v>0</v>
      </c>
      <c r="W8" s="194">
        <v>42352</v>
      </c>
      <c r="X8" s="53">
        <v>89.6</v>
      </c>
      <c r="Y8" s="53">
        <v>90.75</v>
      </c>
      <c r="Z8" s="53">
        <v>88.9</v>
      </c>
      <c r="AA8" s="53">
        <v>89.35</v>
      </c>
      <c r="AB8" s="117">
        <v>2330300</v>
      </c>
      <c r="AC8" s="53">
        <v>89.35</v>
      </c>
      <c r="AD8" s="2">
        <f t="shared" si="3"/>
        <v>1.8499999999999943</v>
      </c>
      <c r="AE8" s="167">
        <f t="shared" si="4"/>
        <v>-1.0062611806798127E-3</v>
      </c>
    </row>
    <row r="9" spans="1:31" x14ac:dyDescent="0.25">
      <c r="A9" s="25" t="s">
        <v>81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42349</v>
      </c>
      <c r="X9" s="53">
        <v>89.13</v>
      </c>
      <c r="Y9" s="53">
        <v>89.94</v>
      </c>
      <c r="Z9" s="53">
        <v>87.76</v>
      </c>
      <c r="AA9" s="53">
        <v>89.44</v>
      </c>
      <c r="AB9" s="117">
        <v>3163900</v>
      </c>
      <c r="AC9" s="53">
        <v>89.44</v>
      </c>
      <c r="AD9" s="2">
        <f t="shared" si="3"/>
        <v>2.1799999999999926</v>
      </c>
      <c r="AE9" s="167">
        <f t="shared" si="4"/>
        <v>2.007299270072993E-2</v>
      </c>
    </row>
    <row r="10" spans="1:31" x14ac:dyDescent="0.25">
      <c r="W10" s="194">
        <v>42348</v>
      </c>
      <c r="X10" s="53">
        <v>88.32</v>
      </c>
      <c r="Y10" s="53">
        <v>88.47</v>
      </c>
      <c r="Z10" s="53">
        <v>87.3</v>
      </c>
      <c r="AA10" s="53">
        <v>87.68</v>
      </c>
      <c r="AB10" s="117">
        <v>1838500</v>
      </c>
      <c r="AC10" s="53">
        <v>87.68</v>
      </c>
      <c r="AD10" s="2">
        <f t="shared" si="3"/>
        <v>1.1700000000000017</v>
      </c>
      <c r="AE10" s="167">
        <f t="shared" si="4"/>
        <v>1.4848657909767304E-3</v>
      </c>
    </row>
    <row r="11" spans="1:31" x14ac:dyDescent="0.25">
      <c r="B11" s="250" t="s">
        <v>127</v>
      </c>
      <c r="C11" s="250" t="s">
        <v>211</v>
      </c>
      <c r="D11" s="251" t="s">
        <v>210</v>
      </c>
      <c r="E11" s="253" t="s">
        <v>212</v>
      </c>
      <c r="F11" s="254" t="s">
        <v>65</v>
      </c>
      <c r="W11" s="194">
        <v>42347</v>
      </c>
      <c r="X11" s="53">
        <v>85.93</v>
      </c>
      <c r="Y11" s="53">
        <v>88.11</v>
      </c>
      <c r="Z11" s="53">
        <v>85.76</v>
      </c>
      <c r="AA11" s="53">
        <v>87.55</v>
      </c>
      <c r="AB11" s="117">
        <v>3030600</v>
      </c>
      <c r="AC11" s="53">
        <v>87.55</v>
      </c>
      <c r="AD11" s="2">
        <f t="shared" si="3"/>
        <v>2.3499999999999943</v>
      </c>
      <c r="AE11" s="167">
        <f t="shared" si="4"/>
        <v>1.424930491195564E-2</v>
      </c>
    </row>
    <row r="12" spans="1:31" x14ac:dyDescent="0.25">
      <c r="B12" s="252">
        <v>42304</v>
      </c>
      <c r="C12" s="12">
        <v>75</v>
      </c>
      <c r="D12" s="263">
        <v>82.82</v>
      </c>
      <c r="E12" s="53">
        <v>77.44</v>
      </c>
      <c r="F12" s="53">
        <v>-403.4</v>
      </c>
      <c r="W12" s="194">
        <v>42346</v>
      </c>
      <c r="X12" s="53">
        <v>87.9</v>
      </c>
      <c r="Y12" s="53">
        <v>89.78</v>
      </c>
      <c r="Z12" s="53">
        <v>85.44</v>
      </c>
      <c r="AA12" s="53">
        <v>86.32</v>
      </c>
      <c r="AB12" s="117">
        <v>4924600</v>
      </c>
      <c r="AC12" s="53">
        <v>86.32</v>
      </c>
      <c r="AD12" s="2">
        <f t="shared" si="3"/>
        <v>4.3400000000000034</v>
      </c>
      <c r="AE12" s="167">
        <f t="shared" si="4"/>
        <v>-5.6818181818181879E-2</v>
      </c>
    </row>
    <row r="13" spans="1:31" x14ac:dyDescent="0.25">
      <c r="B13" s="252">
        <v>42305</v>
      </c>
      <c r="C13" s="12">
        <v>0</v>
      </c>
      <c r="D13" s="263" t="s">
        <v>153</v>
      </c>
      <c r="E13" s="53">
        <v>81.599999999999994</v>
      </c>
      <c r="F13" s="53">
        <v>-169.71000000000095</v>
      </c>
      <c r="W13" s="194">
        <v>42345</v>
      </c>
      <c r="X13" s="53">
        <v>93.79</v>
      </c>
      <c r="Y13" s="53">
        <v>94.35</v>
      </c>
      <c r="Z13" s="53">
        <v>91.36</v>
      </c>
      <c r="AA13" s="53">
        <v>91.52</v>
      </c>
      <c r="AB13" s="117">
        <v>2764200</v>
      </c>
      <c r="AC13" s="53">
        <v>91.52</v>
      </c>
      <c r="AD13" s="2">
        <f t="shared" si="3"/>
        <v>2.9899999999999949</v>
      </c>
      <c r="AE13" s="167">
        <f t="shared" si="4"/>
        <v>-5.8657397349555218E-3</v>
      </c>
    </row>
    <row r="14" spans="1:31" x14ac:dyDescent="0.25">
      <c r="B14" s="252">
        <v>42331</v>
      </c>
      <c r="C14" s="12">
        <v>0</v>
      </c>
      <c r="D14" s="263" t="s">
        <v>153</v>
      </c>
      <c r="E14" s="53">
        <v>95.56</v>
      </c>
      <c r="F14" s="53">
        <v>-168.62</v>
      </c>
      <c r="W14" s="194">
        <v>42342</v>
      </c>
      <c r="X14" s="53">
        <v>88.97</v>
      </c>
      <c r="Y14" s="53">
        <v>92.5</v>
      </c>
      <c r="Z14" s="53">
        <v>86.59</v>
      </c>
      <c r="AA14" s="53">
        <v>92.06</v>
      </c>
      <c r="AB14" s="117">
        <v>5803100</v>
      </c>
      <c r="AC14" s="53">
        <v>92.06</v>
      </c>
      <c r="AD14" s="2">
        <f t="shared" si="3"/>
        <v>5.9099999999999966</v>
      </c>
      <c r="AE14" s="167">
        <f t="shared" si="4"/>
        <v>-1.1276984212222119E-2</v>
      </c>
    </row>
    <row r="15" spans="1:31" x14ac:dyDescent="0.25">
      <c r="B15" s="12"/>
      <c r="C15" s="12"/>
      <c r="D15" s="263"/>
      <c r="E15" s="53"/>
      <c r="F15" s="53"/>
      <c r="I15" s="2"/>
      <c r="W15" s="194">
        <v>42341</v>
      </c>
      <c r="X15" s="53">
        <v>92.02</v>
      </c>
      <c r="Y15" s="53">
        <v>93.99</v>
      </c>
      <c r="Z15" s="53">
        <v>91.86</v>
      </c>
      <c r="AA15" s="53">
        <v>93.11</v>
      </c>
      <c r="AB15" s="117">
        <v>2426400</v>
      </c>
      <c r="AC15" s="53">
        <v>93.11</v>
      </c>
      <c r="AD15" s="2">
        <f t="shared" si="3"/>
        <v>2.1299999999999955</v>
      </c>
      <c r="AE15" s="167">
        <f t="shared" si="4"/>
        <v>1.0417797069994572E-2</v>
      </c>
    </row>
    <row r="16" spans="1:31" x14ac:dyDescent="0.25">
      <c r="B16" s="12"/>
      <c r="C16" s="12"/>
      <c r="D16" s="263"/>
      <c r="E16" s="53"/>
      <c r="F16" s="53"/>
      <c r="W16" s="194">
        <v>42340</v>
      </c>
      <c r="X16" s="53">
        <v>94.46</v>
      </c>
      <c r="Y16" s="53">
        <v>94.69</v>
      </c>
      <c r="Z16" s="53">
        <v>91.83</v>
      </c>
      <c r="AA16" s="53">
        <v>92.15</v>
      </c>
      <c r="AB16" s="117">
        <v>2771200</v>
      </c>
      <c r="AC16" s="53">
        <v>92.15</v>
      </c>
      <c r="AD16" s="2">
        <f t="shared" si="3"/>
        <v>2.8599999999999994</v>
      </c>
      <c r="AE16" s="167">
        <f t="shared" si="4"/>
        <v>-2.8056112224448815E-2</v>
      </c>
    </row>
    <row r="17" spans="2:31" x14ac:dyDescent="0.25">
      <c r="B17" s="12"/>
      <c r="C17" s="12"/>
      <c r="D17" s="263"/>
      <c r="E17" s="53"/>
      <c r="F17" s="53"/>
      <c r="W17" s="194">
        <v>42339</v>
      </c>
      <c r="X17" s="53">
        <v>95.2</v>
      </c>
      <c r="Y17" s="53">
        <v>95.88</v>
      </c>
      <c r="Z17" s="53">
        <v>94.15</v>
      </c>
      <c r="AA17" s="53">
        <v>94.81</v>
      </c>
      <c r="AB17" s="117">
        <v>1609400</v>
      </c>
      <c r="AC17" s="53">
        <v>94.81</v>
      </c>
      <c r="AD17" s="2">
        <f t="shared" si="3"/>
        <v>1.7299999999999898</v>
      </c>
      <c r="AE17" s="167">
        <f t="shared" si="4"/>
        <v>-2.6299179465600897E-3</v>
      </c>
    </row>
    <row r="18" spans="2:31" x14ac:dyDescent="0.25">
      <c r="B18" s="12"/>
      <c r="C18" s="12"/>
      <c r="D18" s="263"/>
      <c r="E18" s="53"/>
      <c r="F18" s="53"/>
      <c r="W18" s="194">
        <v>42338</v>
      </c>
      <c r="X18" s="53">
        <v>95.38</v>
      </c>
      <c r="Y18" s="53">
        <v>95.93</v>
      </c>
      <c r="Z18" s="53">
        <v>94.02</v>
      </c>
      <c r="AA18" s="53">
        <v>95.06</v>
      </c>
      <c r="AB18" s="117">
        <v>3059200</v>
      </c>
      <c r="AC18" s="53">
        <v>95.06</v>
      </c>
      <c r="AD18" s="2">
        <f t="shared" si="3"/>
        <v>1.9100000000000108</v>
      </c>
      <c r="AE18" s="167">
        <f t="shared" si="4"/>
        <v>-3.3550010484377779E-3</v>
      </c>
    </row>
    <row r="19" spans="2:31" x14ac:dyDescent="0.25">
      <c r="B19" s="12"/>
      <c r="C19" s="12"/>
      <c r="D19" s="263"/>
      <c r="E19" s="53"/>
      <c r="F19" s="53"/>
      <c r="W19" s="194">
        <v>42335</v>
      </c>
      <c r="X19" s="53">
        <v>95.69</v>
      </c>
      <c r="Y19" s="53">
        <v>95.84</v>
      </c>
      <c r="Z19" s="53">
        <v>94.96</v>
      </c>
      <c r="AA19" s="53">
        <v>95.38</v>
      </c>
      <c r="AB19" s="117">
        <v>638100</v>
      </c>
      <c r="AC19" s="53">
        <v>95.38</v>
      </c>
      <c r="AD19" s="2">
        <f t="shared" si="3"/>
        <v>0.88000000000000966</v>
      </c>
      <c r="AE19" s="167">
        <f t="shared" si="4"/>
        <v>-2.0964360587016895E-4</v>
      </c>
    </row>
    <row r="20" spans="2:31" x14ac:dyDescent="0.25">
      <c r="B20" s="12"/>
      <c r="C20" s="12"/>
      <c r="D20" s="263"/>
      <c r="E20" s="53"/>
      <c r="F20" s="53"/>
      <c r="W20" s="194">
        <v>42333</v>
      </c>
      <c r="X20" s="53">
        <v>94.69</v>
      </c>
      <c r="Y20" s="53">
        <v>96.17</v>
      </c>
      <c r="Z20" s="53">
        <v>94.14</v>
      </c>
      <c r="AA20" s="53">
        <v>95.4</v>
      </c>
      <c r="AB20" s="117">
        <v>1646700</v>
      </c>
      <c r="AC20" s="53">
        <v>95.4</v>
      </c>
      <c r="AD20" s="2">
        <f t="shared" si="3"/>
        <v>2.0300000000000011</v>
      </c>
      <c r="AE20" s="167">
        <f t="shared" si="4"/>
        <v>8.9899524061343161E-3</v>
      </c>
    </row>
    <row r="21" spans="2:31" x14ac:dyDescent="0.25">
      <c r="B21" s="12"/>
      <c r="C21" s="12"/>
      <c r="D21" s="263"/>
      <c r="E21" s="53"/>
      <c r="F21" s="53"/>
      <c r="W21" s="194">
        <v>42332</v>
      </c>
      <c r="X21" s="53">
        <v>94.37</v>
      </c>
      <c r="Y21" s="53">
        <v>96.17</v>
      </c>
      <c r="Z21" s="53">
        <v>94.25</v>
      </c>
      <c r="AA21" s="53">
        <v>94.55</v>
      </c>
      <c r="AB21" s="117">
        <v>1836700</v>
      </c>
      <c r="AC21" s="53">
        <v>94.55</v>
      </c>
      <c r="AD21" s="2">
        <f t="shared" si="3"/>
        <v>1.9200000000000017</v>
      </c>
      <c r="AE21" s="167">
        <f t="shared" si="4"/>
        <v>-1.0569275847635007E-2</v>
      </c>
    </row>
    <row r="22" spans="2:31" x14ac:dyDescent="0.25">
      <c r="W22" s="194">
        <v>42331</v>
      </c>
      <c r="X22" s="53">
        <v>97.4</v>
      </c>
      <c r="Y22" s="53">
        <v>98.14</v>
      </c>
      <c r="Z22" s="53">
        <v>94.93</v>
      </c>
      <c r="AA22" s="53">
        <v>95.56</v>
      </c>
      <c r="AB22" s="117">
        <v>3031200</v>
      </c>
      <c r="AC22" s="53">
        <v>95.56</v>
      </c>
      <c r="AD22" s="2">
        <f t="shared" si="3"/>
        <v>3.2099999999999937</v>
      </c>
      <c r="AE22" s="167">
        <f t="shared" si="4"/>
        <v>-2.0500205002049965E-2</v>
      </c>
    </row>
    <row r="23" spans="2:31" x14ac:dyDescent="0.25">
      <c r="W23" s="194">
        <v>42328</v>
      </c>
      <c r="X23" s="53">
        <v>96.56</v>
      </c>
      <c r="Y23" s="53">
        <v>98.75</v>
      </c>
      <c r="Z23" s="53">
        <v>95.06</v>
      </c>
      <c r="AA23" s="53">
        <v>97.56</v>
      </c>
      <c r="AB23" s="117">
        <v>4150500</v>
      </c>
      <c r="AC23" s="53">
        <v>97.56</v>
      </c>
      <c r="AD23" s="2">
        <f t="shared" si="3"/>
        <v>3.6899999999999977</v>
      </c>
      <c r="AE23" s="167">
        <f t="shared" si="4"/>
        <v>7.3309241094476896E-3</v>
      </c>
    </row>
    <row r="24" spans="2:31" x14ac:dyDescent="0.25">
      <c r="W24" s="194">
        <v>42327</v>
      </c>
      <c r="X24" s="53">
        <v>92</v>
      </c>
      <c r="Y24" s="53">
        <v>97.9</v>
      </c>
      <c r="Z24" s="53">
        <v>90.87</v>
      </c>
      <c r="AA24" s="53">
        <v>96.85</v>
      </c>
      <c r="AB24" s="117">
        <v>5417500</v>
      </c>
      <c r="AC24" s="53">
        <v>96.85</v>
      </c>
      <c r="AD24" s="2">
        <f t="shared" si="3"/>
        <v>7.0300000000000011</v>
      </c>
      <c r="AE24" s="167">
        <f t="shared" si="4"/>
        <v>4.7140231376364916E-2</v>
      </c>
    </row>
    <row r="25" spans="2:31" x14ac:dyDescent="0.25">
      <c r="W25" s="194">
        <v>42326</v>
      </c>
      <c r="X25" s="53">
        <v>90.69</v>
      </c>
      <c r="Y25" s="53">
        <v>93.69</v>
      </c>
      <c r="Z25" s="53">
        <v>90.45</v>
      </c>
      <c r="AA25" s="53">
        <v>92.49</v>
      </c>
      <c r="AB25" s="117">
        <v>8541200</v>
      </c>
      <c r="AC25" s="53">
        <v>92.49</v>
      </c>
      <c r="AD25" s="2">
        <f t="shared" si="3"/>
        <v>3.2399999999999949</v>
      </c>
      <c r="AE25" s="167">
        <f t="shared" si="4"/>
        <v>6.3470162124870555E-2</v>
      </c>
    </row>
    <row r="26" spans="2:31" x14ac:dyDescent="0.25">
      <c r="W26" s="194">
        <v>42325</v>
      </c>
      <c r="X26" s="53">
        <v>88.23</v>
      </c>
      <c r="Y26" s="53">
        <v>88.23</v>
      </c>
      <c r="Z26" s="53">
        <v>84.11</v>
      </c>
      <c r="AA26" s="53">
        <v>86.97</v>
      </c>
      <c r="AB26" s="117">
        <v>2988300</v>
      </c>
      <c r="AC26" s="53">
        <v>86.97</v>
      </c>
      <c r="AD26" s="2">
        <f t="shared" si="3"/>
        <v>4.1200000000000045</v>
      </c>
      <c r="AE26" s="167">
        <f t="shared" si="4"/>
        <v>-1.5062287655719153E-2</v>
      </c>
    </row>
    <row r="27" spans="2:31" x14ac:dyDescent="0.25">
      <c r="W27" s="194">
        <v>42324</v>
      </c>
      <c r="X27" s="53">
        <v>88.81</v>
      </c>
      <c r="Y27" s="53">
        <v>89.65</v>
      </c>
      <c r="Z27" s="53">
        <v>86.92</v>
      </c>
      <c r="AA27" s="53">
        <v>88.3</v>
      </c>
      <c r="AB27" s="117">
        <v>2376000</v>
      </c>
      <c r="AC27" s="53">
        <v>88.3</v>
      </c>
      <c r="AD27" s="2">
        <f t="shared" si="3"/>
        <v>2.730000000000004</v>
      </c>
      <c r="AE27" s="167">
        <f t="shared" si="4"/>
        <v>-7.4190647482014205E-3</v>
      </c>
    </row>
    <row r="28" spans="2:31" x14ac:dyDescent="0.25">
      <c r="W28" s="194">
        <v>42321</v>
      </c>
      <c r="X28" s="53">
        <v>88.48</v>
      </c>
      <c r="Y28" s="53">
        <v>89.79</v>
      </c>
      <c r="Z28" s="53">
        <v>88.3</v>
      </c>
      <c r="AA28" s="53">
        <v>88.96</v>
      </c>
      <c r="AB28" s="117">
        <v>1860000</v>
      </c>
      <c r="AC28" s="53">
        <v>88.96</v>
      </c>
      <c r="AD28" s="2">
        <f t="shared" si="3"/>
        <v>1.4900000000000091</v>
      </c>
      <c r="AE28" s="167">
        <f t="shared" si="4"/>
        <v>2.3661971830986062E-3</v>
      </c>
    </row>
    <row r="29" spans="2:31" x14ac:dyDescent="0.25">
      <c r="W29" s="194">
        <v>42320</v>
      </c>
      <c r="X29" s="53">
        <v>87.98</v>
      </c>
      <c r="Y29" s="53">
        <v>90</v>
      </c>
      <c r="Z29" s="53">
        <v>87.46</v>
      </c>
      <c r="AA29" s="53">
        <v>88.75</v>
      </c>
      <c r="AB29" s="117">
        <v>2589000</v>
      </c>
      <c r="AC29" s="53">
        <v>88.75</v>
      </c>
      <c r="AD29" s="2">
        <f t="shared" si="3"/>
        <v>2.5400000000000063</v>
      </c>
      <c r="AE29" s="167">
        <f t="shared" si="4"/>
        <v>-1.5749803127460549E-3</v>
      </c>
    </row>
    <row r="30" spans="2:31" x14ac:dyDescent="0.25">
      <c r="W30" s="194">
        <v>42319</v>
      </c>
      <c r="X30" s="53">
        <v>88.67</v>
      </c>
      <c r="Y30" s="53">
        <v>89.38</v>
      </c>
      <c r="Z30" s="53">
        <v>87.79</v>
      </c>
      <c r="AA30" s="53">
        <v>88.89</v>
      </c>
      <c r="AB30" s="117">
        <v>2468800</v>
      </c>
      <c r="AC30" s="53">
        <v>88.89</v>
      </c>
      <c r="AD30" s="2">
        <f t="shared" si="3"/>
        <v>1.5899999999999892</v>
      </c>
      <c r="AE30" s="167">
        <f t="shared" si="4"/>
        <v>3.6129614993791748E-3</v>
      </c>
    </row>
    <row r="31" spans="2:31" x14ac:dyDescent="0.25">
      <c r="W31" s="194">
        <v>42318</v>
      </c>
      <c r="X31" s="53">
        <v>86.66</v>
      </c>
      <c r="Y31" s="53">
        <v>88.96</v>
      </c>
      <c r="Z31" s="53">
        <v>85.72</v>
      </c>
      <c r="AA31" s="53">
        <v>88.57</v>
      </c>
      <c r="AB31" s="117">
        <v>4610900</v>
      </c>
      <c r="AC31" s="53">
        <v>88.57</v>
      </c>
      <c r="AD31" s="2">
        <f t="shared" si="3"/>
        <v>3.2399999999999949</v>
      </c>
      <c r="AE31" s="167">
        <f t="shared" si="4"/>
        <v>-5.6420672534429617E-4</v>
      </c>
    </row>
    <row r="32" spans="2:31" x14ac:dyDescent="0.25">
      <c r="W32" s="194">
        <v>42317</v>
      </c>
      <c r="X32" s="53">
        <v>79.650000000000006</v>
      </c>
      <c r="Y32" s="53">
        <v>90.96</v>
      </c>
      <c r="Z32" s="53">
        <v>78.47</v>
      </c>
      <c r="AA32" s="53">
        <v>88.62</v>
      </c>
      <c r="AB32" s="117">
        <v>8631000</v>
      </c>
      <c r="AC32" s="53">
        <v>88.62</v>
      </c>
      <c r="AD32" s="2">
        <f t="shared" si="3"/>
        <v>12.489999999999995</v>
      </c>
      <c r="AE32" s="167">
        <f t="shared" si="4"/>
        <v>0.10955302366345321</v>
      </c>
    </row>
    <row r="33" spans="15:31" x14ac:dyDescent="0.25">
      <c r="W33" s="194">
        <v>42314</v>
      </c>
      <c r="X33" s="53">
        <v>80</v>
      </c>
      <c r="Y33" s="53">
        <v>80.459999999999994</v>
      </c>
      <c r="Z33" s="53">
        <v>79.12</v>
      </c>
      <c r="AA33" s="53">
        <v>79.87</v>
      </c>
      <c r="AB33" s="117">
        <v>1428900</v>
      </c>
      <c r="AC33" s="53">
        <v>79.87</v>
      </c>
      <c r="AD33" s="2">
        <f t="shared" si="3"/>
        <v>1.3399999999999892</v>
      </c>
      <c r="AE33" s="167">
        <f t="shared" si="4"/>
        <v>-3.4934497816594412E-3</v>
      </c>
    </row>
    <row r="34" spans="15:31" x14ac:dyDescent="0.25">
      <c r="W34" s="194">
        <v>42313</v>
      </c>
      <c r="X34" s="53">
        <v>80.430000000000007</v>
      </c>
      <c r="Y34" s="53">
        <v>81.02</v>
      </c>
      <c r="Z34" s="53">
        <v>79.760000000000005</v>
      </c>
      <c r="AA34" s="53">
        <v>80.150000000000006</v>
      </c>
      <c r="AB34" s="117">
        <v>1731500</v>
      </c>
      <c r="AC34" s="53">
        <v>80.150000000000006</v>
      </c>
      <c r="AD34" s="2">
        <f t="shared" si="3"/>
        <v>1.2599999999999909</v>
      </c>
      <c r="AE34" s="167">
        <f t="shared" si="4"/>
        <v>-2.4891101431236962E-3</v>
      </c>
    </row>
    <row r="35" spans="15:31" x14ac:dyDescent="0.25">
      <c r="W35" s="194">
        <v>42312</v>
      </c>
      <c r="X35" s="53">
        <v>80.12</v>
      </c>
      <c r="Y35" s="53">
        <v>80.709999999999994</v>
      </c>
      <c r="Z35" s="53">
        <v>79.81</v>
      </c>
      <c r="AA35" s="53">
        <v>80.349999999999994</v>
      </c>
      <c r="AB35" s="117">
        <v>2179900</v>
      </c>
      <c r="AC35" s="53">
        <v>80.349999999999994</v>
      </c>
      <c r="AD35" s="2">
        <f t="shared" si="3"/>
        <v>0.89999999999999147</v>
      </c>
      <c r="AE35" s="167" t="e">
        <f t="shared" si="4"/>
        <v>#DIV/0!</v>
      </c>
    </row>
    <row r="36" spans="15:31" x14ac:dyDescent="0.25">
      <c r="W36" s="194">
        <v>42312</v>
      </c>
      <c r="X36" s="53" t="s">
        <v>164</v>
      </c>
      <c r="Y36" s="53"/>
      <c r="Z36" s="53"/>
      <c r="AA36" s="53"/>
      <c r="AB36" s="117"/>
      <c r="AC36" s="53"/>
      <c r="AD36" s="2">
        <f t="shared" si="3"/>
        <v>0</v>
      </c>
      <c r="AE36" s="167">
        <f t="shared" si="4"/>
        <v>-1</v>
      </c>
    </row>
    <row r="37" spans="15:31" x14ac:dyDescent="0.25">
      <c r="W37" s="194">
        <v>42311</v>
      </c>
      <c r="X37" s="53">
        <v>80.13</v>
      </c>
      <c r="Y37" s="53">
        <v>81.150000000000006</v>
      </c>
      <c r="Z37" s="53">
        <v>80.11</v>
      </c>
      <c r="AA37" s="53">
        <v>80.680000000000007</v>
      </c>
      <c r="AB37" s="117">
        <v>1317900</v>
      </c>
      <c r="AC37" s="53">
        <v>80.09</v>
      </c>
      <c r="AD37" s="2">
        <f t="shared" si="3"/>
        <v>1.0400000000000063</v>
      </c>
      <c r="AE37" s="167">
        <f t="shared" si="4"/>
        <v>3.7598696578517998E-3</v>
      </c>
    </row>
    <row r="38" spans="15:31" x14ac:dyDescent="0.25">
      <c r="W38" s="194">
        <v>42310</v>
      </c>
      <c r="X38" s="53">
        <v>79.08</v>
      </c>
      <c r="Y38" s="53">
        <v>80.62</v>
      </c>
      <c r="Z38" s="53">
        <v>79.05</v>
      </c>
      <c r="AA38" s="53">
        <v>80.38</v>
      </c>
      <c r="AB38" s="117">
        <v>1893600</v>
      </c>
      <c r="AC38" s="53">
        <v>79.790000000000006</v>
      </c>
      <c r="AD38" s="2">
        <f t="shared" si="3"/>
        <v>1.5700000000000074</v>
      </c>
      <c r="AE38" s="167">
        <f t="shared" si="4"/>
        <v>4.4058408862035492E-3</v>
      </c>
    </row>
    <row r="39" spans="15:31" x14ac:dyDescent="0.25">
      <c r="W39" s="194">
        <v>42307</v>
      </c>
      <c r="X39" s="53">
        <v>80.91</v>
      </c>
      <c r="Y39" s="53">
        <v>81.39</v>
      </c>
      <c r="Z39" s="53">
        <v>79.92</v>
      </c>
      <c r="AA39" s="53">
        <v>80.03</v>
      </c>
      <c r="AB39" s="117">
        <v>1724900</v>
      </c>
      <c r="AC39" s="53">
        <v>79.44</v>
      </c>
      <c r="AD39" s="2">
        <f t="shared" si="3"/>
        <v>1.4699999999999989</v>
      </c>
      <c r="AE39" s="167">
        <f t="shared" si="4"/>
        <v>-1.3167701863354031E-2</v>
      </c>
    </row>
    <row r="40" spans="15:31" x14ac:dyDescent="0.25">
      <c r="W40" s="194">
        <v>42306</v>
      </c>
      <c r="X40" s="53">
        <v>81.319999999999993</v>
      </c>
      <c r="Y40" s="53">
        <v>82.16</v>
      </c>
      <c r="Z40" s="53">
        <v>80.77</v>
      </c>
      <c r="AA40" s="53">
        <v>81.09</v>
      </c>
      <c r="AB40" s="117">
        <v>2171800</v>
      </c>
      <c r="AC40" s="53">
        <v>80.5</v>
      </c>
      <c r="AD40" s="2">
        <f t="shared" si="3"/>
        <v>1.3900000000000006</v>
      </c>
      <c r="AE40" s="167">
        <f t="shared" si="4"/>
        <v>-6.1728395061728669E-3</v>
      </c>
    </row>
    <row r="41" spans="15:31" x14ac:dyDescent="0.25">
      <c r="W41" s="194">
        <v>42305</v>
      </c>
      <c r="X41" s="53">
        <v>79.28</v>
      </c>
      <c r="Y41" s="53">
        <v>82.43</v>
      </c>
      <c r="Z41" s="53">
        <v>79.28</v>
      </c>
      <c r="AA41" s="53">
        <v>81.599999999999994</v>
      </c>
      <c r="AB41" s="117">
        <v>3549800</v>
      </c>
      <c r="AC41" s="53">
        <v>81</v>
      </c>
      <c r="AD41" s="2">
        <f t="shared" si="3"/>
        <v>3.1500000000000057</v>
      </c>
      <c r="AE41" s="167">
        <f t="shared" si="4"/>
        <v>5.3727071679458671E-2</v>
      </c>
    </row>
    <row r="42" spans="15:31" ht="20.25" thickBot="1" x14ac:dyDescent="0.35">
      <c r="O42" s="191" t="s">
        <v>78</v>
      </c>
      <c r="P42" s="191"/>
      <c r="R42" s="47"/>
      <c r="T42" s="192" t="s">
        <v>100</v>
      </c>
      <c r="W42" s="194">
        <v>42304</v>
      </c>
      <c r="X42" s="53">
        <v>79.69</v>
      </c>
      <c r="Y42" s="53">
        <v>79.69</v>
      </c>
      <c r="Z42" s="53">
        <v>77.2</v>
      </c>
      <c r="AA42" s="53">
        <v>77.44</v>
      </c>
      <c r="AB42" s="117">
        <v>3055200</v>
      </c>
      <c r="AC42" s="53">
        <v>76.87</v>
      </c>
      <c r="AD42" s="2">
        <f t="shared" si="3"/>
        <v>2.4899999999999949</v>
      </c>
      <c r="AE42" s="167">
        <f t="shared" si="4"/>
        <v>-3.5387125109800355E-2</v>
      </c>
    </row>
    <row r="43" spans="15:31" ht="15.75" thickTop="1" x14ac:dyDescent="0.25">
      <c r="O43" s="105">
        <v>1.1000000000000001</v>
      </c>
      <c r="P43" s="105">
        <f t="shared" ref="P43:P63" si="6">O43*$Q$4</f>
        <v>95.534999999999997</v>
      </c>
      <c r="Q43" s="2"/>
      <c r="R43" s="47"/>
      <c r="T43" s="12" t="s">
        <v>111</v>
      </c>
      <c r="U43" s="110">
        <v>84.08</v>
      </c>
      <c r="W43" s="194">
        <v>42303</v>
      </c>
      <c r="X43" s="53">
        <v>80.98</v>
      </c>
      <c r="Y43" s="53">
        <v>81.27</v>
      </c>
      <c r="Z43" s="53">
        <v>79.98</v>
      </c>
      <c r="AA43" s="53">
        <v>80.28</v>
      </c>
      <c r="AB43" s="117">
        <v>1301200</v>
      </c>
      <c r="AC43" s="53">
        <v>79.69</v>
      </c>
      <c r="AD43" s="2">
        <f t="shared" si="3"/>
        <v>1.289999999999992</v>
      </c>
      <c r="AE43" s="167">
        <f t="shared" si="4"/>
        <v>-8.9541101853003457E-3</v>
      </c>
    </row>
    <row r="44" spans="15:31" x14ac:dyDescent="0.25">
      <c r="O44" s="105">
        <v>1.0900000000000001</v>
      </c>
      <c r="P44" s="105">
        <f t="shared" si="6"/>
        <v>94.666499999999999</v>
      </c>
      <c r="Q44" s="2"/>
      <c r="R44" s="47"/>
      <c r="T44" s="12" t="s">
        <v>112</v>
      </c>
      <c r="U44" s="110">
        <v>84.89</v>
      </c>
      <c r="W44" s="194">
        <v>42300</v>
      </c>
      <c r="X44" s="53">
        <v>80.94</v>
      </c>
      <c r="Y44" s="53">
        <v>81.52</v>
      </c>
      <c r="Z44" s="53">
        <v>80.38</v>
      </c>
      <c r="AA44" s="53">
        <v>81</v>
      </c>
      <c r="AB44" s="117">
        <v>1539800</v>
      </c>
      <c r="AC44" s="53">
        <v>80.41</v>
      </c>
      <c r="AD44" s="2">
        <f t="shared" si="3"/>
        <v>1.1400000000000006</v>
      </c>
      <c r="AE44" s="167">
        <f t="shared" si="4"/>
        <v>6.0052545977729022E-3</v>
      </c>
    </row>
    <row r="45" spans="15:31" x14ac:dyDescent="0.25">
      <c r="O45" s="105">
        <v>1.08</v>
      </c>
      <c r="P45" s="105">
        <f t="shared" si="6"/>
        <v>93.798000000000002</v>
      </c>
      <c r="Q45" s="2"/>
      <c r="R45" s="47"/>
      <c r="T45" s="12" t="s">
        <v>113</v>
      </c>
      <c r="U45" s="110" t="s">
        <v>346</v>
      </c>
      <c r="W45" s="194">
        <v>42299</v>
      </c>
      <c r="X45" s="53">
        <v>79.25</v>
      </c>
      <c r="Y45" s="53">
        <v>81.489999999999995</v>
      </c>
      <c r="Z45" s="53">
        <v>79.209999999999994</v>
      </c>
      <c r="AA45" s="53">
        <v>80.52</v>
      </c>
      <c r="AB45" s="117">
        <v>1852600</v>
      </c>
      <c r="AC45" s="53">
        <v>79.930000000000007</v>
      </c>
      <c r="AD45" s="2">
        <f t="shared" si="3"/>
        <v>2.2800000000000011</v>
      </c>
      <c r="AE45" s="167">
        <f t="shared" si="4"/>
        <v>2.3169482846902234E-2</v>
      </c>
    </row>
    <row r="46" spans="15:31" x14ac:dyDescent="0.25">
      <c r="O46" s="105">
        <v>1.07</v>
      </c>
      <c r="P46" s="105">
        <f t="shared" si="6"/>
        <v>92.929500000000004</v>
      </c>
      <c r="Q46" s="2"/>
      <c r="R46" s="47"/>
      <c r="T46" s="12" t="s">
        <v>114</v>
      </c>
      <c r="U46" s="110" t="s">
        <v>347</v>
      </c>
      <c r="W46" s="194">
        <v>42298</v>
      </c>
      <c r="X46" s="53">
        <v>79.150000000000006</v>
      </c>
      <c r="Y46" s="53">
        <v>79.459999999999994</v>
      </c>
      <c r="Z46" s="53">
        <v>78.59</v>
      </c>
      <c r="AA46" s="53">
        <v>78.7</v>
      </c>
      <c r="AB46" s="117">
        <v>1372200</v>
      </c>
      <c r="AC46" s="53">
        <v>78.12</v>
      </c>
      <c r="AD46" s="2">
        <f t="shared" si="3"/>
        <v>0.86999999999999034</v>
      </c>
      <c r="AE46" s="167">
        <f t="shared" si="4"/>
        <v>-1.7889087656529634E-3</v>
      </c>
    </row>
    <row r="47" spans="15:31" x14ac:dyDescent="0.25">
      <c r="O47" s="105">
        <v>1.06</v>
      </c>
      <c r="P47" s="105">
        <f t="shared" si="6"/>
        <v>92.060999999999993</v>
      </c>
      <c r="Q47" s="2"/>
      <c r="R47" s="47"/>
      <c r="T47" s="12" t="s">
        <v>115</v>
      </c>
      <c r="U47" s="110">
        <v>90.62</v>
      </c>
      <c r="W47" s="194">
        <v>42297</v>
      </c>
      <c r="X47" s="53">
        <v>77.62</v>
      </c>
      <c r="Y47" s="53">
        <v>79.38</v>
      </c>
      <c r="Z47" s="53">
        <v>77.319999999999993</v>
      </c>
      <c r="AA47" s="53">
        <v>78.84</v>
      </c>
      <c r="AB47" s="117">
        <v>1035800</v>
      </c>
      <c r="AC47" s="53">
        <v>78.260000000000005</v>
      </c>
      <c r="AD47" s="2">
        <f t="shared" si="3"/>
        <v>2.0600000000000023</v>
      </c>
      <c r="AE47" s="167">
        <f t="shared" si="4"/>
        <v>1.3730569948186666E-2</v>
      </c>
    </row>
    <row r="48" spans="15:31" x14ac:dyDescent="0.25">
      <c r="O48" s="105">
        <v>1.05</v>
      </c>
      <c r="P48" s="105">
        <f t="shared" si="6"/>
        <v>91.192499999999995</v>
      </c>
      <c r="Q48" s="2"/>
      <c r="R48" s="47"/>
      <c r="T48" s="12" t="s">
        <v>116</v>
      </c>
      <c r="U48" s="110">
        <v>1.0322199999999999</v>
      </c>
      <c r="W48" s="194">
        <v>42296</v>
      </c>
      <c r="X48" s="53">
        <v>77.78</v>
      </c>
      <c r="Y48" s="53">
        <v>78.180000000000007</v>
      </c>
      <c r="Z48" s="53">
        <v>77.31</v>
      </c>
      <c r="AA48" s="53">
        <v>77.77</v>
      </c>
      <c r="AB48" s="117">
        <v>1100700</v>
      </c>
      <c r="AC48" s="53">
        <v>77.2</v>
      </c>
      <c r="AD48" s="2">
        <f t="shared" si="3"/>
        <v>0.87000000000000455</v>
      </c>
      <c r="AE48" s="167">
        <f t="shared" si="4"/>
        <v>-7.5845224321893223E-3</v>
      </c>
    </row>
    <row r="49" spans="15:31" x14ac:dyDescent="0.25">
      <c r="O49" s="105">
        <v>1.04</v>
      </c>
      <c r="P49" s="105">
        <f t="shared" si="6"/>
        <v>90.323999999999998</v>
      </c>
      <c r="Q49" s="2"/>
      <c r="R49" s="47"/>
      <c r="T49" s="12" t="s">
        <v>117</v>
      </c>
      <c r="U49" s="110" t="s">
        <v>153</v>
      </c>
      <c r="W49" s="194">
        <v>42293</v>
      </c>
      <c r="X49" s="53">
        <v>79.75</v>
      </c>
      <c r="Y49" s="53">
        <v>79.8</v>
      </c>
      <c r="Z49" s="53">
        <v>78.05</v>
      </c>
      <c r="AA49" s="53">
        <v>78.36</v>
      </c>
      <c r="AB49" s="117">
        <v>1617300</v>
      </c>
      <c r="AC49" s="53">
        <v>77.790000000000006</v>
      </c>
      <c r="AD49" s="2">
        <f t="shared" si="3"/>
        <v>1.75</v>
      </c>
      <c r="AE49" s="167">
        <f t="shared" si="4"/>
        <v>-1.3818458417849788E-2</v>
      </c>
    </row>
    <row r="50" spans="15:31" x14ac:dyDescent="0.25">
      <c r="O50" s="105">
        <v>1.03</v>
      </c>
      <c r="P50" s="105">
        <f t="shared" si="6"/>
        <v>89.455500000000001</v>
      </c>
      <c r="Q50" s="2"/>
      <c r="R50" s="47"/>
      <c r="T50" s="12"/>
      <c r="U50" s="110"/>
      <c r="W50" s="194">
        <v>42292</v>
      </c>
      <c r="X50" s="53">
        <v>78.98</v>
      </c>
      <c r="Y50" s="53">
        <v>79.59</v>
      </c>
      <c r="Z50" s="53">
        <v>77.94</v>
      </c>
      <c r="AA50" s="53">
        <v>79.459999999999994</v>
      </c>
      <c r="AB50" s="117">
        <v>1442200</v>
      </c>
      <c r="AC50" s="53">
        <v>78.88</v>
      </c>
      <c r="AD50" s="2">
        <f t="shared" si="3"/>
        <v>1.6500000000000057</v>
      </c>
      <c r="AE50" s="167">
        <f t="shared" si="4"/>
        <v>1.5709502961627653E-2</v>
      </c>
    </row>
    <row r="51" spans="15:31" x14ac:dyDescent="0.25">
      <c r="O51" s="105">
        <v>1.02</v>
      </c>
      <c r="P51" s="105">
        <f t="shared" si="6"/>
        <v>88.586999999999989</v>
      </c>
      <c r="Q51" s="2"/>
      <c r="R51" s="47"/>
      <c r="T51" s="12" t="s">
        <v>118</v>
      </c>
      <c r="U51" s="110" t="s">
        <v>348</v>
      </c>
      <c r="W51" s="194">
        <v>42291</v>
      </c>
      <c r="X51" s="53">
        <v>78.760000000000005</v>
      </c>
      <c r="Y51" s="53">
        <v>79.709999999999994</v>
      </c>
      <c r="Z51" s="53">
        <v>77.599999999999994</v>
      </c>
      <c r="AA51" s="53">
        <v>78.23</v>
      </c>
      <c r="AB51" s="117">
        <v>1886500</v>
      </c>
      <c r="AC51" s="53">
        <v>77.66</v>
      </c>
      <c r="AD51" s="2">
        <f t="shared" si="3"/>
        <v>2.1099999999999994</v>
      </c>
      <c r="AE51" s="167">
        <f t="shared" si="4"/>
        <v>-1.3340109261847255E-2</v>
      </c>
    </row>
    <row r="52" spans="15:31" x14ac:dyDescent="0.25">
      <c r="O52" s="105">
        <v>1.01</v>
      </c>
      <c r="P52" s="105">
        <f t="shared" si="6"/>
        <v>87.718499999999992</v>
      </c>
      <c r="Q52" s="2"/>
      <c r="R52" s="47"/>
      <c r="T52" s="12" t="s">
        <v>119</v>
      </c>
      <c r="U52" s="110" t="s">
        <v>299</v>
      </c>
      <c r="W52" s="194">
        <v>42290</v>
      </c>
      <c r="X52" s="53">
        <v>80.2</v>
      </c>
      <c r="Y52" s="53">
        <v>80.66</v>
      </c>
      <c r="Z52" s="53">
        <v>79.209999999999994</v>
      </c>
      <c r="AA52" s="53">
        <v>79.290000000000006</v>
      </c>
      <c r="AB52" s="117">
        <v>1366200</v>
      </c>
      <c r="AC52" s="53">
        <v>78.709999999999994</v>
      </c>
      <c r="AD52" s="2">
        <f t="shared" si="3"/>
        <v>1.4500000000000028</v>
      </c>
      <c r="AE52" s="167">
        <f t="shared" si="4"/>
        <v>-2.0898121656922619E-2</v>
      </c>
    </row>
    <row r="53" spans="15:31" x14ac:dyDescent="0.25">
      <c r="O53" s="105">
        <v>1</v>
      </c>
      <c r="P53" s="105">
        <f t="shared" si="6"/>
        <v>86.85</v>
      </c>
      <c r="Q53" s="2"/>
      <c r="R53" s="47"/>
      <c r="T53" s="12" t="s">
        <v>120</v>
      </c>
      <c r="U53" s="112">
        <v>1043944</v>
      </c>
      <c r="W53" s="194">
        <v>42289</v>
      </c>
      <c r="X53" s="53">
        <v>82.26</v>
      </c>
      <c r="Y53" s="53">
        <v>82.37</v>
      </c>
      <c r="Z53" s="53">
        <v>80.069999999999993</v>
      </c>
      <c r="AA53" s="53">
        <v>80.98</v>
      </c>
      <c r="AB53" s="117">
        <v>2337000</v>
      </c>
      <c r="AC53" s="53">
        <v>80.39</v>
      </c>
      <c r="AD53" s="2">
        <f t="shared" si="3"/>
        <v>2.3000000000000114</v>
      </c>
      <c r="AE53" s="167">
        <f t="shared" si="4"/>
        <v>-2.3207776427703442E-2</v>
      </c>
    </row>
    <row r="54" spans="15:31" x14ac:dyDescent="0.25">
      <c r="O54" s="105">
        <v>0.99</v>
      </c>
      <c r="P54" s="105">
        <f t="shared" si="6"/>
        <v>85.981499999999997</v>
      </c>
      <c r="Q54" s="2"/>
      <c r="R54" s="47"/>
      <c r="T54" s="12" t="s">
        <v>123</v>
      </c>
      <c r="U54" s="112">
        <v>2452220</v>
      </c>
      <c r="W54" s="194">
        <v>42286</v>
      </c>
      <c r="X54" s="53">
        <v>83.08</v>
      </c>
      <c r="Y54" s="53">
        <v>84</v>
      </c>
      <c r="Z54" s="53">
        <v>82.17</v>
      </c>
      <c r="AA54" s="53">
        <v>82.91</v>
      </c>
      <c r="AB54" s="117">
        <v>2055200</v>
      </c>
      <c r="AC54" s="53">
        <v>82.3</v>
      </c>
      <c r="AD54" s="2">
        <f t="shared" si="3"/>
        <v>1.8299999999999983</v>
      </c>
      <c r="AE54" s="167">
        <f t="shared" si="4"/>
        <v>-8.4982396503585633E-4</v>
      </c>
    </row>
    <row r="55" spans="15:31" x14ac:dyDescent="0.25">
      <c r="O55" s="105">
        <v>0.98</v>
      </c>
      <c r="P55" s="105">
        <f t="shared" si="6"/>
        <v>85.113</v>
      </c>
      <c r="Q55" s="2"/>
      <c r="R55" s="47"/>
      <c r="T55" s="12" t="s">
        <v>121</v>
      </c>
      <c r="U55" s="110" t="s">
        <v>349</v>
      </c>
      <c r="W55" s="194">
        <v>42285</v>
      </c>
      <c r="X55" s="53">
        <v>80.94</v>
      </c>
      <c r="Y55" s="53">
        <v>83.17</v>
      </c>
      <c r="Z55" s="53">
        <v>80.94</v>
      </c>
      <c r="AA55" s="53">
        <v>82.98</v>
      </c>
      <c r="AB55" s="117">
        <v>1720700</v>
      </c>
      <c r="AC55" s="53">
        <v>82.37</v>
      </c>
      <c r="AD55" s="2">
        <f t="shared" si="3"/>
        <v>2.230000000000004</v>
      </c>
      <c r="AE55" s="167">
        <f t="shared" si="4"/>
        <v>2.1833519414464764E-2</v>
      </c>
    </row>
    <row r="56" spans="15:31" x14ac:dyDescent="0.25">
      <c r="O56" s="105">
        <v>0.97</v>
      </c>
      <c r="P56" s="105">
        <f t="shared" si="6"/>
        <v>84.244499999999988</v>
      </c>
      <c r="T56" s="12" t="s">
        <v>124</v>
      </c>
      <c r="U56" s="110">
        <v>15.54</v>
      </c>
      <c r="W56" s="194">
        <v>42284</v>
      </c>
      <c r="X56" s="53">
        <v>79.78</v>
      </c>
      <c r="Y56" s="53">
        <v>81.709999999999994</v>
      </c>
      <c r="Z56" s="53">
        <v>79.78</v>
      </c>
      <c r="AA56" s="53">
        <v>81.2</v>
      </c>
      <c r="AB56" s="117">
        <v>2314400</v>
      </c>
      <c r="AC56" s="53">
        <v>80.61</v>
      </c>
      <c r="AD56" s="2">
        <f t="shared" si="3"/>
        <v>1.9299999999999926</v>
      </c>
      <c r="AE56" s="167">
        <f t="shared" si="4"/>
        <v>2.2320862396956409E-2</v>
      </c>
    </row>
    <row r="57" spans="15:31" x14ac:dyDescent="0.25">
      <c r="O57" s="105">
        <v>0.96</v>
      </c>
      <c r="P57" s="105">
        <f t="shared" si="6"/>
        <v>83.375999999999991</v>
      </c>
      <c r="T57" s="12" t="s">
        <v>125</v>
      </c>
      <c r="U57" s="110">
        <v>5.54</v>
      </c>
      <c r="W57" s="194">
        <v>42283</v>
      </c>
      <c r="X57" s="53">
        <v>79.92</v>
      </c>
      <c r="Y57" s="53">
        <v>80.52</v>
      </c>
      <c r="Z57" s="53">
        <v>79.37</v>
      </c>
      <c r="AA57" s="53">
        <v>79.430000000000007</v>
      </c>
      <c r="AB57" s="117">
        <v>1745100</v>
      </c>
      <c r="AC57" s="53">
        <v>78.849999999999994</v>
      </c>
      <c r="AD57" s="2">
        <f t="shared" si="3"/>
        <v>1.1499999999999915</v>
      </c>
      <c r="AE57" s="167">
        <f t="shared" si="4"/>
        <v>-6.9269521410580959E-3</v>
      </c>
    </row>
    <row r="58" spans="15:31" x14ac:dyDescent="0.25">
      <c r="O58" s="105">
        <v>0.95</v>
      </c>
      <c r="P58" s="105">
        <f t="shared" si="6"/>
        <v>82.507499999999993</v>
      </c>
      <c r="T58" s="12" t="s">
        <v>122</v>
      </c>
      <c r="U58" s="110" t="s">
        <v>350</v>
      </c>
      <c r="W58" s="194">
        <v>42282</v>
      </c>
      <c r="X58" s="53">
        <v>78.489999999999995</v>
      </c>
      <c r="Y58" s="53">
        <v>80.540000000000006</v>
      </c>
      <c r="Z58" s="53">
        <v>78.09</v>
      </c>
      <c r="AA58" s="53">
        <v>79.98</v>
      </c>
      <c r="AB58" s="117">
        <v>2201500</v>
      </c>
      <c r="AC58" s="53">
        <v>79.400000000000006</v>
      </c>
      <c r="AD58" s="2">
        <f t="shared" si="3"/>
        <v>2.4500000000000028</v>
      </c>
      <c r="AE58" s="167">
        <f t="shared" si="4"/>
        <v>1.2367716435037535E-2</v>
      </c>
    </row>
    <row r="59" spans="15:31" x14ac:dyDescent="0.25">
      <c r="O59" s="105">
        <v>0.94</v>
      </c>
      <c r="P59" s="105">
        <f t="shared" si="6"/>
        <v>81.638999999999996</v>
      </c>
      <c r="W59" s="194">
        <v>42279</v>
      </c>
      <c r="X59" s="53">
        <v>76.2</v>
      </c>
      <c r="Y59" s="53">
        <v>79.05</v>
      </c>
      <c r="Z59" s="53">
        <v>75.92</v>
      </c>
      <c r="AA59" s="53">
        <v>79.010000000000005</v>
      </c>
      <c r="AB59" s="117">
        <v>1805000</v>
      </c>
      <c r="AC59" s="53">
        <v>78.430000000000007</v>
      </c>
      <c r="AD59" s="2">
        <f t="shared" si="3"/>
        <v>3.1299999999999955</v>
      </c>
      <c r="AE59" s="167">
        <f t="shared" si="4"/>
        <v>2.175612298071905E-2</v>
      </c>
    </row>
    <row r="60" spans="15:31" x14ac:dyDescent="0.25">
      <c r="O60" s="105">
        <v>0.93</v>
      </c>
      <c r="P60" s="105">
        <f t="shared" si="6"/>
        <v>80.770499999999998</v>
      </c>
      <c r="W60" s="194">
        <v>42278</v>
      </c>
      <c r="X60" s="53">
        <v>77.23</v>
      </c>
      <c r="Y60" s="53">
        <v>77.97</v>
      </c>
      <c r="Z60" s="53">
        <v>76.67</v>
      </c>
      <c r="AA60" s="53">
        <v>77.33</v>
      </c>
      <c r="AB60" s="117">
        <v>1896800</v>
      </c>
      <c r="AC60" s="53">
        <v>76.760000000000005</v>
      </c>
      <c r="AD60" s="2">
        <f t="shared" si="3"/>
        <v>1.2999999999999972</v>
      </c>
      <c r="AE60" s="167">
        <f t="shared" si="4"/>
        <v>1.2130801687763704E-2</v>
      </c>
    </row>
    <row r="61" spans="15:31" x14ac:dyDescent="0.25">
      <c r="O61" s="105">
        <v>0.92</v>
      </c>
      <c r="P61" s="105">
        <f t="shared" si="6"/>
        <v>79.902000000000001</v>
      </c>
      <c r="W61" s="194">
        <v>42277</v>
      </c>
      <c r="X61" s="53">
        <v>75.790000000000006</v>
      </c>
      <c r="Y61" s="53">
        <v>76.5</v>
      </c>
      <c r="Z61" s="53">
        <v>75.2</v>
      </c>
      <c r="AA61" s="53">
        <v>76.400000000000006</v>
      </c>
      <c r="AB61" s="117">
        <v>1559600</v>
      </c>
      <c r="AC61" s="53">
        <v>75.84</v>
      </c>
      <c r="AD61" s="2">
        <f t="shared" si="3"/>
        <v>1.2999999999999972</v>
      </c>
      <c r="AE61" s="167">
        <f t="shared" si="4"/>
        <v>1.9903173749327596E-2</v>
      </c>
    </row>
    <row r="62" spans="15:31" x14ac:dyDescent="0.25">
      <c r="O62" s="105">
        <v>0.91</v>
      </c>
      <c r="P62" s="105">
        <f t="shared" si="6"/>
        <v>79.033500000000004</v>
      </c>
      <c r="W62" s="194">
        <v>42276</v>
      </c>
      <c r="X62" s="53">
        <v>74.819999999999993</v>
      </c>
      <c r="Y62" s="53">
        <v>75.06</v>
      </c>
      <c r="Z62" s="53">
        <v>74.36</v>
      </c>
      <c r="AA62" s="53">
        <v>74.91</v>
      </c>
      <c r="AB62" s="117">
        <v>1600600</v>
      </c>
      <c r="AC62" s="53">
        <v>74.36</v>
      </c>
      <c r="AD62" s="2">
        <f t="shared" si="3"/>
        <v>0.70000000000000284</v>
      </c>
      <c r="AE62" s="167">
        <f t="shared" si="4"/>
        <v>3.3733639184996278E-3</v>
      </c>
    </row>
    <row r="63" spans="15:31" x14ac:dyDescent="0.25">
      <c r="O63" s="105">
        <v>0.9</v>
      </c>
      <c r="P63" s="105">
        <f t="shared" si="6"/>
        <v>78.164999999999992</v>
      </c>
      <c r="W63" s="194">
        <v>42275</v>
      </c>
      <c r="X63" s="53">
        <v>75.040000000000006</v>
      </c>
      <c r="Y63" s="53">
        <v>75.37</v>
      </c>
      <c r="Z63" s="53">
        <v>74.58</v>
      </c>
      <c r="AA63" s="53">
        <v>74.66</v>
      </c>
      <c r="AB63" s="117">
        <v>1920600</v>
      </c>
      <c r="AC63" s="53">
        <v>74.11</v>
      </c>
      <c r="AD63" s="2">
        <f t="shared" si="3"/>
        <v>0.79000000000000625</v>
      </c>
      <c r="AE63" s="167">
        <f t="shared" si="4"/>
        <v>-1.2788064473158278E-2</v>
      </c>
    </row>
    <row r="64" spans="15:31" x14ac:dyDescent="0.25">
      <c r="W64" s="194">
        <v>42272</v>
      </c>
      <c r="X64" s="53">
        <v>76.319999999999993</v>
      </c>
      <c r="Y64" s="53">
        <v>76.760000000000005</v>
      </c>
      <c r="Z64" s="53">
        <v>75.33</v>
      </c>
      <c r="AA64" s="53">
        <v>75.62</v>
      </c>
      <c r="AB64" s="117">
        <v>2004500</v>
      </c>
      <c r="AC64" s="53">
        <v>75.069999999999993</v>
      </c>
      <c r="AD64" s="2">
        <f t="shared" si="3"/>
        <v>1.4300000000000068</v>
      </c>
      <c r="AE64" s="167">
        <f t="shared" si="4"/>
        <v>-9.3159435720002737E-4</v>
      </c>
    </row>
    <row r="65" spans="23:31" x14ac:dyDescent="0.25">
      <c r="W65" s="194">
        <v>42271</v>
      </c>
      <c r="X65" s="53">
        <v>75.510000000000005</v>
      </c>
      <c r="Y65" s="53">
        <v>76.09</v>
      </c>
      <c r="Z65" s="53">
        <v>74.73</v>
      </c>
      <c r="AA65" s="53">
        <v>75.69</v>
      </c>
      <c r="AB65" s="117">
        <v>2179000</v>
      </c>
      <c r="AC65" s="53">
        <v>75.14</v>
      </c>
      <c r="AD65" s="2">
        <f t="shared" si="3"/>
        <v>1.3599999999999994</v>
      </c>
      <c r="AE65" s="167">
        <f t="shared" si="4"/>
        <v>-8.4455001319609924E-3</v>
      </c>
    </row>
    <row r="66" spans="23:31" x14ac:dyDescent="0.25">
      <c r="W66" s="194">
        <v>42270</v>
      </c>
      <c r="X66" s="53">
        <v>77.42</v>
      </c>
      <c r="Y66" s="53">
        <v>77.63</v>
      </c>
      <c r="Z66" s="53">
        <v>76</v>
      </c>
      <c r="AA66" s="53">
        <v>76.34</v>
      </c>
      <c r="AB66" s="117">
        <v>1524900</v>
      </c>
      <c r="AC66" s="53">
        <v>75.78</v>
      </c>
      <c r="AD66" s="2">
        <f t="shared" si="3"/>
        <v>1.6299999999999955</v>
      </c>
      <c r="AE66" s="167">
        <f t="shared" si="4"/>
        <v>-1.4051522248243575E-2</v>
      </c>
    </row>
    <row r="67" spans="23:31" x14ac:dyDescent="0.25">
      <c r="W67" s="194">
        <v>42269</v>
      </c>
      <c r="X67" s="53">
        <v>78.510000000000005</v>
      </c>
      <c r="Y67" s="53">
        <v>78.540000000000006</v>
      </c>
      <c r="Z67" s="53">
        <v>77.040000000000006</v>
      </c>
      <c r="AA67" s="53">
        <v>77.430000000000007</v>
      </c>
      <c r="AB67" s="117">
        <v>1771000</v>
      </c>
      <c r="AC67" s="53">
        <v>76.86</v>
      </c>
      <c r="AD67" s="2">
        <f t="shared" ref="AD67:AD68" si="7">Y67-Z67</f>
        <v>1.5</v>
      </c>
      <c r="AE67" s="167">
        <f t="shared" ref="AE67" si="8">AC67/AC68-1</f>
        <v>-2.6965438663121843E-2</v>
      </c>
    </row>
    <row r="68" spans="23:31" x14ac:dyDescent="0.25">
      <c r="W68" s="194">
        <v>42268</v>
      </c>
      <c r="X68" s="53">
        <v>79.33</v>
      </c>
      <c r="Y68" s="53">
        <v>80.16</v>
      </c>
      <c r="Z68" s="53">
        <v>78.67</v>
      </c>
      <c r="AA68" s="53">
        <v>79.569999999999993</v>
      </c>
      <c r="AB68" s="117">
        <v>1929600</v>
      </c>
      <c r="AC68" s="53">
        <v>78.989999999999995</v>
      </c>
      <c r="AD68" s="2">
        <f t="shared" si="7"/>
        <v>1.4899999999999949</v>
      </c>
      <c r="AE68" s="167" t="e">
        <f>AC68/AC69-1</f>
        <v>#DIV/0!</v>
      </c>
    </row>
    <row r="69" spans="23:31" x14ac:dyDescent="0.25">
      <c r="W69" s="194" t="s">
        <v>135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13" priority="10">
      <formula>Q7&gt;0</formula>
    </cfRule>
    <cfRule type="expression" dxfId="11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11" priority="1">
      <formula>F12&gt;0</formula>
    </cfRule>
    <cfRule type="expression" dxfId="11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203</v>
      </c>
      <c r="W2" s="162">
        <v>42360</v>
      </c>
      <c r="X2" s="12">
        <v>53.4</v>
      </c>
      <c r="Y2" s="12">
        <v>53.8</v>
      </c>
      <c r="Z2" s="12">
        <v>51.23</v>
      </c>
      <c r="AA2" s="12">
        <v>51.32</v>
      </c>
      <c r="AB2" s="117">
        <v>6832700</v>
      </c>
      <c r="AC2" s="12">
        <v>51.32</v>
      </c>
      <c r="AD2" s="2">
        <f>Y2-Z2</f>
        <v>2.5700000000000003</v>
      </c>
      <c r="AE2" s="167">
        <f>AC2/AC3-1</f>
        <v>-6.8433472499546233E-2</v>
      </c>
      <c r="AP2" t="s">
        <v>236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2">
        <v>42359</v>
      </c>
      <c r="X3" s="12">
        <v>57.4</v>
      </c>
      <c r="Y3" s="12">
        <v>58.5</v>
      </c>
      <c r="Z3" s="12">
        <v>55</v>
      </c>
      <c r="AA3" s="12">
        <v>55.09</v>
      </c>
      <c r="AB3" s="117">
        <v>5243400</v>
      </c>
      <c r="AC3" s="12">
        <v>55.09</v>
      </c>
      <c r="AD3" s="2">
        <f t="shared" ref="AD3:AD66" si="2">Y3-Z3</f>
        <v>3.5</v>
      </c>
      <c r="AE3" s="167">
        <f t="shared" ref="AE3:AE66" si="3">AC3/AC4-1</f>
        <v>-3.1980319803197932E-2</v>
      </c>
      <c r="AI3" t="s">
        <v>255</v>
      </c>
      <c r="AJ3">
        <v>150</v>
      </c>
      <c r="AK3">
        <v>30.21</v>
      </c>
      <c r="AL3" s="314">
        <v>4531.5</v>
      </c>
      <c r="AO3" s="314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51.48</v>
      </c>
      <c r="T4" s="1">
        <v>42306</v>
      </c>
      <c r="U4" t="s">
        <v>82</v>
      </c>
      <c r="W4" s="162">
        <v>42356</v>
      </c>
      <c r="X4" s="12">
        <v>53.93</v>
      </c>
      <c r="Y4" s="12">
        <v>58.8</v>
      </c>
      <c r="Z4" s="12">
        <v>52.34</v>
      </c>
      <c r="AA4" s="12">
        <v>56.91</v>
      </c>
      <c r="AB4" s="117">
        <v>7704800</v>
      </c>
      <c r="AC4" s="12">
        <v>56.91</v>
      </c>
      <c r="AD4" s="2">
        <f t="shared" si="2"/>
        <v>6.4599999999999937</v>
      </c>
      <c r="AE4" s="167">
        <f t="shared" si="3"/>
        <v>-6.1124694376528677E-3</v>
      </c>
      <c r="AI4" t="s">
        <v>256</v>
      </c>
      <c r="AJ4">
        <v>-150</v>
      </c>
      <c r="AK4" t="s">
        <v>241</v>
      </c>
      <c r="AL4" t="s">
        <v>241</v>
      </c>
      <c r="AO4" s="314">
        <v>-4582.42</v>
      </c>
      <c r="AP4" t="s">
        <v>241</v>
      </c>
      <c r="AQ4" t="s">
        <v>241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5148</v>
      </c>
      <c r="W5" s="162">
        <v>42355</v>
      </c>
      <c r="X5" s="12">
        <v>56.94</v>
      </c>
      <c r="Y5" s="12">
        <v>58.87</v>
      </c>
      <c r="Z5" s="12">
        <v>55.35</v>
      </c>
      <c r="AA5" s="12">
        <v>57.26</v>
      </c>
      <c r="AB5" s="117">
        <v>9913400</v>
      </c>
      <c r="AC5" s="12">
        <v>57.26</v>
      </c>
      <c r="AD5" s="2">
        <f t="shared" si="2"/>
        <v>3.519999999999996</v>
      </c>
      <c r="AE5" s="167">
        <f t="shared" si="3"/>
        <v>6.6492829204693571E-2</v>
      </c>
      <c r="AI5" t="s">
        <v>295</v>
      </c>
      <c r="AJ5">
        <v>150</v>
      </c>
      <c r="AK5">
        <v>30.65</v>
      </c>
      <c r="AL5" s="314">
        <v>4597.5</v>
      </c>
      <c r="AO5" s="314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4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2">
        <v>42354</v>
      </c>
      <c r="X6" s="12">
        <v>46.35</v>
      </c>
      <c r="Y6" s="12">
        <v>55.29</v>
      </c>
      <c r="Z6" s="12">
        <v>46.05</v>
      </c>
      <c r="AA6" s="12">
        <v>53.69</v>
      </c>
      <c r="AB6" s="117">
        <v>17731800</v>
      </c>
      <c r="AC6" s="12">
        <v>53.69</v>
      </c>
      <c r="AD6" s="2">
        <f t="shared" si="2"/>
        <v>9.240000000000002</v>
      </c>
      <c r="AE6" s="167">
        <f t="shared" si="3"/>
        <v>0.34057428214731589</v>
      </c>
      <c r="AI6" t="s">
        <v>244</v>
      </c>
      <c r="AJ6">
        <v>150</v>
      </c>
      <c r="AK6">
        <v>30.65</v>
      </c>
      <c r="AL6" s="314">
        <v>4597.5</v>
      </c>
      <c r="AO6" s="314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4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1859.6500000000015</v>
      </c>
      <c r="R7" s="202"/>
      <c r="W7" s="162">
        <v>42353</v>
      </c>
      <c r="X7" s="12">
        <v>41.13</v>
      </c>
      <c r="Y7" s="12">
        <v>44.5</v>
      </c>
      <c r="Z7" s="12">
        <v>39.1</v>
      </c>
      <c r="AA7" s="12">
        <v>40.049999999999997</v>
      </c>
      <c r="AB7" s="117">
        <v>6976300</v>
      </c>
      <c r="AC7" s="12">
        <v>40.049999999999997</v>
      </c>
      <c r="AD7" s="2">
        <f t="shared" si="2"/>
        <v>5.3999999999999986</v>
      </c>
      <c r="AE7" s="167">
        <f t="shared" si="3"/>
        <v>-3.7028131762443017E-2</v>
      </c>
      <c r="AI7" t="s">
        <v>296</v>
      </c>
      <c r="AJ7">
        <v>100</v>
      </c>
      <c r="AK7">
        <v>30.55</v>
      </c>
      <c r="AL7" s="314">
        <v>3054.64</v>
      </c>
      <c r="AO7" s="314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4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7">
        <f>(Q4-Q3)/Q3</f>
        <v>0.56552678394939782</v>
      </c>
      <c r="W8" s="162">
        <v>42352</v>
      </c>
      <c r="X8" s="12">
        <v>37.1</v>
      </c>
      <c r="Y8" s="12">
        <v>42</v>
      </c>
      <c r="Z8" s="12">
        <v>37.049999999999997</v>
      </c>
      <c r="AA8" s="12">
        <v>41.59</v>
      </c>
      <c r="AB8" s="117">
        <v>5390800</v>
      </c>
      <c r="AC8" s="12">
        <v>41.59</v>
      </c>
      <c r="AD8" s="2">
        <f t="shared" si="2"/>
        <v>4.9500000000000028</v>
      </c>
      <c r="AE8" s="167">
        <f t="shared" si="3"/>
        <v>0.1228401727861772</v>
      </c>
      <c r="AI8" t="s">
        <v>242</v>
      </c>
      <c r="AJ8">
        <v>40</v>
      </c>
      <c r="AK8">
        <v>48.47</v>
      </c>
      <c r="AL8" s="314">
        <v>1938.69</v>
      </c>
      <c r="AO8" s="314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4">
        <v>150</v>
      </c>
      <c r="I9" s="57">
        <v>43.25</v>
      </c>
      <c r="J9" s="57">
        <v>0.12</v>
      </c>
      <c r="K9" s="57">
        <f t="shared" si="1"/>
        <v>6487.38</v>
      </c>
      <c r="W9" s="162">
        <v>42349</v>
      </c>
      <c r="X9" s="12">
        <v>36.21</v>
      </c>
      <c r="Y9" s="12">
        <v>37.799999999999997</v>
      </c>
      <c r="Z9" s="12">
        <v>36</v>
      </c>
      <c r="AA9" s="12">
        <v>37.04</v>
      </c>
      <c r="AB9" s="117">
        <v>3222700</v>
      </c>
      <c r="AC9" s="12">
        <v>37.04</v>
      </c>
      <c r="AD9" s="2">
        <f t="shared" si="2"/>
        <v>1.7999999999999972</v>
      </c>
      <c r="AE9" s="167">
        <f t="shared" si="3"/>
        <v>1.0641200545702612E-2</v>
      </c>
      <c r="AI9" t="s">
        <v>240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4">
        <v>20</v>
      </c>
      <c r="I10" s="57">
        <v>51.05</v>
      </c>
      <c r="J10" s="57">
        <v>0.02</v>
      </c>
      <c r="K10" s="57">
        <f t="shared" si="1"/>
        <v>1020.98</v>
      </c>
      <c r="W10" s="162">
        <v>42348</v>
      </c>
      <c r="X10" s="12">
        <v>35.4</v>
      </c>
      <c r="Y10" s="12">
        <v>37.200000000000003</v>
      </c>
      <c r="Z10" s="12">
        <v>35.200000000000003</v>
      </c>
      <c r="AA10" s="12">
        <v>36.65</v>
      </c>
      <c r="AB10" s="117">
        <v>2093900</v>
      </c>
      <c r="AC10" s="12">
        <v>36.65</v>
      </c>
      <c r="AD10" s="2">
        <f t="shared" si="2"/>
        <v>2</v>
      </c>
      <c r="AE10" s="167">
        <f t="shared" si="3"/>
        <v>2.2600446428571397E-2</v>
      </c>
      <c r="AI10" t="s">
        <v>242</v>
      </c>
      <c r="AJ10">
        <v>30</v>
      </c>
      <c r="AK10">
        <v>55.87</v>
      </c>
      <c r="AL10" s="314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4">
        <v>30</v>
      </c>
      <c r="I11" s="57">
        <v>57.95</v>
      </c>
      <c r="J11" s="57">
        <v>0.03</v>
      </c>
      <c r="K11" s="57">
        <f t="shared" si="1"/>
        <v>1738.47</v>
      </c>
      <c r="W11" s="162">
        <v>42347</v>
      </c>
      <c r="X11" s="12">
        <v>34.619999999999997</v>
      </c>
      <c r="Y11" s="12">
        <v>37.200000000000003</v>
      </c>
      <c r="Z11" s="12">
        <v>34.32</v>
      </c>
      <c r="AA11" s="12">
        <v>35.840000000000003</v>
      </c>
      <c r="AB11" s="117">
        <v>2587500</v>
      </c>
      <c r="AC11" s="12">
        <v>35.840000000000003</v>
      </c>
      <c r="AD11" s="2">
        <f t="shared" si="2"/>
        <v>2.8800000000000026</v>
      </c>
      <c r="AE11" s="167">
        <f t="shared" si="3"/>
        <v>3.5239745811669776E-2</v>
      </c>
      <c r="AI11" t="s">
        <v>240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3"/>
      <c r="W12" s="162">
        <v>42346</v>
      </c>
      <c r="X12" s="12">
        <v>34.630000000000003</v>
      </c>
      <c r="Y12" s="12">
        <v>35.4</v>
      </c>
      <c r="Z12" s="12">
        <v>31.3</v>
      </c>
      <c r="AA12" s="12">
        <v>34.619999999999997</v>
      </c>
      <c r="AB12" s="117">
        <v>4557700</v>
      </c>
      <c r="AC12" s="12">
        <v>34.619999999999997</v>
      </c>
      <c r="AD12" s="2">
        <f t="shared" si="2"/>
        <v>4.0999999999999979</v>
      </c>
      <c r="AE12" s="167">
        <f t="shared" si="3"/>
        <v>-3.5654596100278546E-2</v>
      </c>
      <c r="AI12" t="s">
        <v>242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42345</v>
      </c>
      <c r="X13" s="12">
        <v>35.85</v>
      </c>
      <c r="Y13" s="12">
        <v>37.450000000000003</v>
      </c>
      <c r="Z13" s="12">
        <v>35.6</v>
      </c>
      <c r="AA13" s="12">
        <v>35.9</v>
      </c>
      <c r="AB13" s="117">
        <v>3013300</v>
      </c>
      <c r="AC13" s="12">
        <v>35.9</v>
      </c>
      <c r="AD13" s="2">
        <f t="shared" si="2"/>
        <v>1.8500000000000014</v>
      </c>
      <c r="AE13" s="167">
        <f t="shared" si="3"/>
        <v>-2.5006946373993255E-3</v>
      </c>
      <c r="AI13" t="s">
        <v>240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42342</v>
      </c>
      <c r="X14" s="12">
        <v>36</v>
      </c>
      <c r="Y14" s="12">
        <v>37</v>
      </c>
      <c r="Z14" s="12">
        <v>34.86</v>
      </c>
      <c r="AA14" s="12">
        <v>35.99</v>
      </c>
      <c r="AB14" s="117">
        <v>2808200</v>
      </c>
      <c r="AC14" s="12">
        <v>35.99</v>
      </c>
      <c r="AD14" s="2">
        <f t="shared" si="2"/>
        <v>2.1400000000000006</v>
      </c>
      <c r="AE14" s="167">
        <f t="shared" si="3"/>
        <v>-6.8984547461368173E-3</v>
      </c>
      <c r="AI14" t="s">
        <v>297</v>
      </c>
      <c r="AJ14">
        <v>20</v>
      </c>
      <c r="AK14">
        <v>58.82</v>
      </c>
      <c r="AL14" s="314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2">
        <v>42341</v>
      </c>
      <c r="X15" s="12">
        <v>34.69</v>
      </c>
      <c r="Y15" s="12">
        <v>37.950000000000003</v>
      </c>
      <c r="Z15" s="12">
        <v>34.69</v>
      </c>
      <c r="AA15" s="12">
        <v>36.24</v>
      </c>
      <c r="AB15" s="117">
        <v>7991900</v>
      </c>
      <c r="AC15" s="12">
        <v>36.24</v>
      </c>
      <c r="AD15" s="2">
        <f t="shared" si="2"/>
        <v>3.2600000000000051</v>
      </c>
      <c r="AE15" s="167">
        <f t="shared" si="3"/>
        <v>5.5021834061135477E-2</v>
      </c>
      <c r="AI15" t="s">
        <v>240</v>
      </c>
    </row>
    <row r="16" spans="1:43" x14ac:dyDescent="0.25">
      <c r="C16" s="4"/>
      <c r="D16" s="3"/>
      <c r="E16" s="3"/>
      <c r="F16" s="3"/>
      <c r="W16" s="162">
        <v>42340</v>
      </c>
      <c r="X16" s="12">
        <v>31.13</v>
      </c>
      <c r="Y16" s="12">
        <v>34.6</v>
      </c>
      <c r="Z16" s="12">
        <v>30.71</v>
      </c>
      <c r="AA16" s="12">
        <v>34.35</v>
      </c>
      <c r="AB16" s="117">
        <v>7416400</v>
      </c>
      <c r="AC16" s="12">
        <v>34.35</v>
      </c>
      <c r="AD16" s="2">
        <f t="shared" si="2"/>
        <v>3.8900000000000006</v>
      </c>
      <c r="AE16" s="167">
        <f t="shared" si="3"/>
        <v>9.4297546989487113E-2</v>
      </c>
      <c r="AI16" t="s">
        <v>297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42339</v>
      </c>
      <c r="X17" s="12">
        <v>28.69</v>
      </c>
      <c r="Y17" s="12">
        <v>31.45</v>
      </c>
      <c r="Z17" s="12">
        <v>28.62</v>
      </c>
      <c r="AA17" s="12">
        <v>31.39</v>
      </c>
      <c r="AB17" s="117">
        <v>4322300</v>
      </c>
      <c r="AC17" s="12">
        <v>31.39</v>
      </c>
      <c r="AD17" s="2">
        <f t="shared" si="2"/>
        <v>2.8299999999999983</v>
      </c>
      <c r="AE17" s="167">
        <f t="shared" si="3"/>
        <v>9.1446453407510342E-2</v>
      </c>
      <c r="AI17" t="s">
        <v>240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2">
        <v>42338</v>
      </c>
      <c r="X18" s="12">
        <v>29.98</v>
      </c>
      <c r="Y18" s="12">
        <v>30.01</v>
      </c>
      <c r="Z18" s="12">
        <v>28.35</v>
      </c>
      <c r="AA18" s="12">
        <v>28.76</v>
      </c>
      <c r="AB18" s="117">
        <v>2299600</v>
      </c>
      <c r="AC18" s="12">
        <v>28.76</v>
      </c>
      <c r="AD18" s="2">
        <f t="shared" si="2"/>
        <v>1.6600000000000001</v>
      </c>
      <c r="AE18" s="167">
        <f t="shared" si="3"/>
        <v>-3.7161031134917977E-2</v>
      </c>
      <c r="AI18" t="s">
        <v>268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42335</v>
      </c>
      <c r="X19" s="12">
        <v>29.26</v>
      </c>
      <c r="Y19" s="12">
        <v>31.57</v>
      </c>
      <c r="Z19" s="12">
        <v>29.24</v>
      </c>
      <c r="AA19" s="12">
        <v>29.87</v>
      </c>
      <c r="AB19" s="117">
        <v>2346000</v>
      </c>
      <c r="AC19" s="12">
        <v>29.87</v>
      </c>
      <c r="AD19" s="2">
        <f t="shared" si="2"/>
        <v>2.3300000000000018</v>
      </c>
      <c r="AE19" s="167">
        <f t="shared" si="3"/>
        <v>2.0847573479152448E-2</v>
      </c>
      <c r="AI19" t="s">
        <v>240</v>
      </c>
    </row>
    <row r="20" spans="1:43" x14ac:dyDescent="0.25">
      <c r="B20" s="250" t="s">
        <v>127</v>
      </c>
      <c r="C20" s="250" t="s">
        <v>211</v>
      </c>
      <c r="D20" s="251" t="s">
        <v>210</v>
      </c>
      <c r="E20" s="253" t="s">
        <v>212</v>
      </c>
      <c r="F20" s="254" t="s">
        <v>65</v>
      </c>
      <c r="G20" s="299" t="s">
        <v>218</v>
      </c>
      <c r="H20" s="254" t="s">
        <v>96</v>
      </c>
      <c r="I20" s="299" t="s">
        <v>230</v>
      </c>
      <c r="W20" s="162">
        <v>42333</v>
      </c>
      <c r="X20" s="12">
        <v>28.01</v>
      </c>
      <c r="Y20" s="12">
        <v>29.46</v>
      </c>
      <c r="Z20" s="12">
        <v>28.01</v>
      </c>
      <c r="AA20" s="12">
        <v>29.26</v>
      </c>
      <c r="AB20" s="117">
        <v>1562300</v>
      </c>
      <c r="AC20" s="12">
        <v>29.26</v>
      </c>
      <c r="AD20" s="2">
        <f t="shared" si="2"/>
        <v>1.4499999999999993</v>
      </c>
      <c r="AE20" s="167">
        <f t="shared" si="3"/>
        <v>2.415120756037803E-2</v>
      </c>
      <c r="AI20" t="s">
        <v>269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2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0">
        <f>IF(C21=0, D21, (E21-D21)/D21)</f>
        <v>-6.7092651757188426E-2</v>
      </c>
      <c r="I21" s="53"/>
      <c r="W21" s="162">
        <v>42332</v>
      </c>
      <c r="X21" s="12">
        <v>28.22</v>
      </c>
      <c r="Y21" s="12">
        <v>28.85</v>
      </c>
      <c r="Z21" s="12">
        <v>27.68</v>
      </c>
      <c r="AA21" s="12">
        <v>28.57</v>
      </c>
      <c r="AB21" s="117">
        <v>2711700</v>
      </c>
      <c r="AC21" s="12">
        <v>28.57</v>
      </c>
      <c r="AD21" s="2">
        <f t="shared" si="2"/>
        <v>1.1700000000000017</v>
      </c>
      <c r="AE21" s="167">
        <f t="shared" si="3"/>
        <v>1.2761432116270788E-2</v>
      </c>
      <c r="AI21" t="s">
        <v>240</v>
      </c>
    </row>
    <row r="22" spans="1:43" x14ac:dyDescent="0.25">
      <c r="B22" s="252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0">
        <f>IF(C22=0, D22, (E22-D22)/D22)</f>
        <v>3.9556962025316077E-3</v>
      </c>
      <c r="I22" s="53"/>
      <c r="W22" s="162">
        <v>42331</v>
      </c>
      <c r="X22" s="12">
        <v>29</v>
      </c>
      <c r="Y22" s="12">
        <v>29.35</v>
      </c>
      <c r="Z22" s="12">
        <v>27.92</v>
      </c>
      <c r="AA22" s="12">
        <v>28.21</v>
      </c>
      <c r="AB22" s="117">
        <v>4468800</v>
      </c>
      <c r="AC22" s="12">
        <v>28.21</v>
      </c>
      <c r="AD22" s="2">
        <f t="shared" si="2"/>
        <v>1.4299999999999997</v>
      </c>
      <c r="AE22" s="167">
        <f t="shared" si="3"/>
        <v>-2.8581267217630768E-2</v>
      </c>
      <c r="AI22" t="s">
        <v>269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2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0">
        <f>IF(C23=0, D23, (E23-D23)/D23)</f>
        <v>-0.21809071729957813</v>
      </c>
      <c r="I23" s="53"/>
      <c r="W23" s="162">
        <v>42328</v>
      </c>
      <c r="X23" s="12">
        <v>28.86</v>
      </c>
      <c r="Y23" s="12">
        <v>29.68</v>
      </c>
      <c r="Z23" s="12">
        <v>28.52</v>
      </c>
      <c r="AA23" s="12">
        <v>29.04</v>
      </c>
      <c r="AB23" s="117">
        <v>3895300</v>
      </c>
      <c r="AC23" s="12">
        <v>29.04</v>
      </c>
      <c r="AD23" s="2">
        <f t="shared" si="2"/>
        <v>1.1600000000000001</v>
      </c>
      <c r="AE23" s="167">
        <f t="shared" si="3"/>
        <v>1.184668989547033E-2</v>
      </c>
      <c r="AI23" t="s">
        <v>240</v>
      </c>
    </row>
    <row r="24" spans="1:43" x14ac:dyDescent="0.25">
      <c r="B24" s="252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0">
        <f t="shared" ref="H24:H33" si="5">IF(C24=0, D24, (E24-D24)/D24)</f>
        <v>-0.199522419739984</v>
      </c>
      <c r="I24" s="53"/>
      <c r="W24" s="162">
        <v>42327</v>
      </c>
      <c r="X24" s="12">
        <v>27.47</v>
      </c>
      <c r="Y24" s="12">
        <v>28.85</v>
      </c>
      <c r="Z24" s="12">
        <v>27.08</v>
      </c>
      <c r="AA24" s="12">
        <v>28.7</v>
      </c>
      <c r="AB24" s="117">
        <v>4927200</v>
      </c>
      <c r="AC24" s="12">
        <v>28.7</v>
      </c>
      <c r="AD24" s="2">
        <f t="shared" si="2"/>
        <v>1.7700000000000031</v>
      </c>
      <c r="AE24" s="167">
        <f t="shared" si="3"/>
        <v>3.4234234234234107E-2</v>
      </c>
      <c r="AI24" t="s">
        <v>298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2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0">
        <f t="shared" si="5"/>
        <v>-0.20448478376935397</v>
      </c>
      <c r="I25" s="53"/>
      <c r="W25" s="162">
        <v>42326</v>
      </c>
      <c r="X25" s="12">
        <v>26.87</v>
      </c>
      <c r="Y25" s="12">
        <v>27.79</v>
      </c>
      <c r="Z25" s="12">
        <v>26.01</v>
      </c>
      <c r="AA25" s="12">
        <v>27.75</v>
      </c>
      <c r="AB25" s="117">
        <v>6373600</v>
      </c>
      <c r="AC25" s="12">
        <v>27.75</v>
      </c>
      <c r="AD25" s="2">
        <f t="shared" si="2"/>
        <v>1.7799999999999976</v>
      </c>
      <c r="AE25" s="167">
        <f t="shared" si="3"/>
        <v>6.7307692307692291E-2</v>
      </c>
      <c r="AI25" t="s">
        <v>240</v>
      </c>
    </row>
    <row r="26" spans="1:43" x14ac:dyDescent="0.25">
      <c r="B26" s="252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10">
        <f t="shared" si="5"/>
        <v>-0.20069574525020062</v>
      </c>
      <c r="I26" s="53">
        <v>36.99</v>
      </c>
      <c r="W26" s="162">
        <v>42325</v>
      </c>
      <c r="X26" s="12">
        <v>27.87</v>
      </c>
      <c r="Y26" s="12">
        <v>28.09</v>
      </c>
      <c r="Z26" s="12">
        <v>25.58</v>
      </c>
      <c r="AA26" s="12">
        <v>26</v>
      </c>
      <c r="AB26" s="117">
        <v>5339400</v>
      </c>
      <c r="AC26" s="12">
        <v>26</v>
      </c>
      <c r="AD26" s="2">
        <f t="shared" si="2"/>
        <v>2.5100000000000016</v>
      </c>
      <c r="AE26" s="167">
        <f t="shared" si="3"/>
        <v>-6.6091954022988508E-2</v>
      </c>
    </row>
    <row r="27" spans="1:43" x14ac:dyDescent="0.25">
      <c r="B27" s="252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10">
        <f t="shared" si="5"/>
        <v>-0.21446446446446446</v>
      </c>
      <c r="I27" s="53">
        <v>39.159999999999997</v>
      </c>
      <c r="W27" s="162">
        <v>42324</v>
      </c>
      <c r="X27" s="12">
        <v>26.27</v>
      </c>
      <c r="Y27" s="12">
        <v>27.95</v>
      </c>
      <c r="Z27" s="12">
        <v>25.33</v>
      </c>
      <c r="AA27" s="12">
        <v>27.84</v>
      </c>
      <c r="AB27" s="117">
        <v>5287600</v>
      </c>
      <c r="AC27" s="12">
        <v>27.84</v>
      </c>
      <c r="AD27" s="2">
        <f t="shared" si="2"/>
        <v>2.620000000000001</v>
      </c>
      <c r="AE27" s="167">
        <f t="shared" si="3"/>
        <v>7.6982591876208817E-2</v>
      </c>
    </row>
    <row r="28" spans="1:43" x14ac:dyDescent="0.25">
      <c r="B28" s="252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10">
        <f t="shared" si="5"/>
        <v>-0.17783628530397319</v>
      </c>
      <c r="I28" s="53"/>
      <c r="W28" s="162">
        <v>42321</v>
      </c>
      <c r="X28" s="12">
        <v>24.69</v>
      </c>
      <c r="Y28" s="12">
        <v>26.3</v>
      </c>
      <c r="Z28" s="12">
        <v>24.64</v>
      </c>
      <c r="AA28" s="12">
        <v>25.85</v>
      </c>
      <c r="AB28" s="117">
        <v>3817300</v>
      </c>
      <c r="AC28" s="12">
        <v>25.85</v>
      </c>
      <c r="AD28" s="2">
        <f t="shared" si="2"/>
        <v>1.6600000000000001</v>
      </c>
      <c r="AE28" s="167">
        <f t="shared" si="3"/>
        <v>3.1112883925010104E-2</v>
      </c>
    </row>
    <row r="29" spans="1:43" x14ac:dyDescent="0.25">
      <c r="B29" s="252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10">
        <f t="shared" si="5"/>
        <v>-0.11345141215892776</v>
      </c>
      <c r="I29" s="53">
        <v>40.94</v>
      </c>
      <c r="W29" s="162">
        <v>42320</v>
      </c>
      <c r="X29" s="12">
        <v>26.07</v>
      </c>
      <c r="Y29" s="12">
        <v>26.33</v>
      </c>
      <c r="Z29" s="12">
        <v>24.91</v>
      </c>
      <c r="AA29" s="12">
        <v>25.07</v>
      </c>
      <c r="AB29" s="117">
        <v>3394100</v>
      </c>
      <c r="AC29" s="12">
        <v>25.07</v>
      </c>
      <c r="AD29" s="2">
        <f t="shared" si="2"/>
        <v>1.4199999999999982</v>
      </c>
      <c r="AE29" s="167">
        <f t="shared" si="3"/>
        <v>-4.1300191204588832E-2</v>
      </c>
    </row>
    <row r="30" spans="1:43" x14ac:dyDescent="0.25">
      <c r="B30" s="252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10">
        <f t="shared" si="5"/>
        <v>-6.6964285714286491E-3</v>
      </c>
      <c r="I30" s="53"/>
      <c r="W30" s="162">
        <v>42319</v>
      </c>
      <c r="X30" s="12">
        <v>26.45</v>
      </c>
      <c r="Y30" s="12">
        <v>26.5</v>
      </c>
      <c r="Z30" s="12">
        <v>24.07</v>
      </c>
      <c r="AA30" s="12">
        <v>26.15</v>
      </c>
      <c r="AB30" s="117">
        <v>6639500</v>
      </c>
      <c r="AC30" s="12">
        <v>26.15</v>
      </c>
      <c r="AD30" s="2">
        <f t="shared" si="2"/>
        <v>2.4299999999999997</v>
      </c>
      <c r="AE30" s="167">
        <f t="shared" si="3"/>
        <v>-1.1715797430083219E-2</v>
      </c>
    </row>
    <row r="31" spans="1:43" x14ac:dyDescent="0.25">
      <c r="B31" s="252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10">
        <f t="shared" si="5"/>
        <v>0.38841479182829053</v>
      </c>
      <c r="I31" s="53"/>
      <c r="W31" s="162">
        <v>42318</v>
      </c>
      <c r="X31" s="12">
        <v>27.83</v>
      </c>
      <c r="Y31" s="12">
        <v>27.89</v>
      </c>
      <c r="Z31" s="12">
        <v>25.44</v>
      </c>
      <c r="AA31" s="12">
        <v>26.46</v>
      </c>
      <c r="AB31" s="117">
        <v>5321800</v>
      </c>
      <c r="AC31" s="12">
        <v>26.46</v>
      </c>
      <c r="AD31" s="2">
        <f t="shared" si="2"/>
        <v>2.4499999999999993</v>
      </c>
      <c r="AE31" s="167">
        <f t="shared" si="3"/>
        <v>-5.12728576550735E-2</v>
      </c>
    </row>
    <row r="32" spans="1:43" x14ac:dyDescent="0.25">
      <c r="B32" s="252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10">
        <f t="shared" si="5"/>
        <v>0.48073441944659934</v>
      </c>
      <c r="I32" s="53"/>
      <c r="W32" s="162">
        <v>42317</v>
      </c>
      <c r="X32" s="12">
        <v>29.13</v>
      </c>
      <c r="Y32" s="12">
        <v>29.4</v>
      </c>
      <c r="Z32" s="12">
        <v>27.8</v>
      </c>
      <c r="AA32" s="12">
        <v>27.89</v>
      </c>
      <c r="AB32" s="117">
        <v>3052000</v>
      </c>
      <c r="AC32" s="12">
        <v>27.89</v>
      </c>
      <c r="AD32" s="2">
        <f t="shared" si="2"/>
        <v>1.5999999999999979</v>
      </c>
      <c r="AE32" s="167">
        <f t="shared" si="3"/>
        <v>-3.9931153184165291E-2</v>
      </c>
    </row>
    <row r="33" spans="2:31" x14ac:dyDescent="0.25">
      <c r="B33" s="252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10">
        <f t="shared" si="5"/>
        <v>0.72566909975669092</v>
      </c>
      <c r="I33" s="53">
        <v>25</v>
      </c>
      <c r="W33" s="162">
        <v>42314</v>
      </c>
      <c r="X33" s="12">
        <v>29.48</v>
      </c>
      <c r="Y33" s="12">
        <v>29.84</v>
      </c>
      <c r="Z33" s="12">
        <v>28.88</v>
      </c>
      <c r="AA33" s="12">
        <v>29.05</v>
      </c>
      <c r="AB33" s="117">
        <v>3769500</v>
      </c>
      <c r="AC33" s="12">
        <v>29.05</v>
      </c>
      <c r="AD33" s="2">
        <f t="shared" si="2"/>
        <v>0.96000000000000085</v>
      </c>
      <c r="AE33" s="167">
        <f t="shared" si="3"/>
        <v>-2.2543741588156085E-2</v>
      </c>
    </row>
    <row r="34" spans="2:31" x14ac:dyDescent="0.25">
      <c r="B34" s="12"/>
      <c r="C34" s="12"/>
      <c r="D34" s="53"/>
      <c r="E34" s="53"/>
      <c r="F34" s="53"/>
      <c r="G34" s="53"/>
      <c r="H34" s="310"/>
      <c r="I34" s="53"/>
      <c r="W34" s="162">
        <v>42313</v>
      </c>
      <c r="X34" s="12">
        <v>30</v>
      </c>
      <c r="Y34" s="12">
        <v>30.11</v>
      </c>
      <c r="Z34" s="12">
        <v>29.04</v>
      </c>
      <c r="AA34" s="12">
        <v>29.72</v>
      </c>
      <c r="AB34" s="117">
        <v>2601100</v>
      </c>
      <c r="AC34" s="12">
        <v>29.72</v>
      </c>
      <c r="AD34" s="2">
        <f t="shared" si="2"/>
        <v>1.0700000000000003</v>
      </c>
      <c r="AE34" s="167">
        <f t="shared" si="3"/>
        <v>-2.6845637583893245E-3</v>
      </c>
    </row>
    <row r="35" spans="2:31" x14ac:dyDescent="0.25">
      <c r="W35" s="162">
        <v>42312</v>
      </c>
      <c r="X35" s="12">
        <v>30.85</v>
      </c>
      <c r="Y35" s="12">
        <v>31.85</v>
      </c>
      <c r="Z35" s="12">
        <v>29.7</v>
      </c>
      <c r="AA35" s="12">
        <v>29.8</v>
      </c>
      <c r="AB35" s="117">
        <v>5031400</v>
      </c>
      <c r="AC35" s="12">
        <v>29.8</v>
      </c>
      <c r="AD35" s="2">
        <f t="shared" si="2"/>
        <v>2.1500000000000021</v>
      </c>
      <c r="AE35" s="167">
        <f t="shared" si="3"/>
        <v>-1.2263838249917169E-2</v>
      </c>
    </row>
    <row r="36" spans="2:31" x14ac:dyDescent="0.25">
      <c r="W36" s="162">
        <v>42311</v>
      </c>
      <c r="X36" s="12">
        <v>29.49</v>
      </c>
      <c r="Y36" s="12">
        <v>31.89</v>
      </c>
      <c r="Z36" s="12">
        <v>29</v>
      </c>
      <c r="AA36" s="12">
        <v>30.17</v>
      </c>
      <c r="AB36" s="117">
        <v>8099900</v>
      </c>
      <c r="AC36" s="12">
        <v>30.17</v>
      </c>
      <c r="AD36" s="2">
        <f t="shared" si="2"/>
        <v>2.8900000000000006</v>
      </c>
      <c r="AE36" s="167">
        <f t="shared" si="3"/>
        <v>2.4796195652173836E-2</v>
      </c>
    </row>
    <row r="37" spans="2:31" x14ac:dyDescent="0.25">
      <c r="W37" s="162">
        <v>42310</v>
      </c>
      <c r="X37" s="12">
        <v>29.96</v>
      </c>
      <c r="Y37" s="12">
        <v>29.98</v>
      </c>
      <c r="Z37" s="12">
        <v>28.12</v>
      </c>
      <c r="AA37" s="12">
        <v>29.44</v>
      </c>
      <c r="AB37" s="117">
        <v>11229100</v>
      </c>
      <c r="AC37" s="12">
        <v>29.44</v>
      </c>
      <c r="AD37" s="2">
        <f t="shared" si="2"/>
        <v>1.8599999999999994</v>
      </c>
      <c r="AE37" s="167">
        <f t="shared" si="3"/>
        <v>-7.0826306913995829E-3</v>
      </c>
    </row>
    <row r="38" spans="2:31" x14ac:dyDescent="0.25">
      <c r="W38" s="162">
        <v>42307</v>
      </c>
      <c r="X38" s="12">
        <v>30.98</v>
      </c>
      <c r="Y38" s="12">
        <v>31.55</v>
      </c>
      <c r="Z38" s="12">
        <v>28.11</v>
      </c>
      <c r="AA38" s="12">
        <v>29.65</v>
      </c>
      <c r="AB38" s="117">
        <v>26329600</v>
      </c>
      <c r="AC38" s="12">
        <v>29.65</v>
      </c>
      <c r="AD38" s="2">
        <f t="shared" si="2"/>
        <v>3.4400000000000013</v>
      </c>
      <c r="AE38" s="167">
        <f t="shared" si="3"/>
        <v>-0.22117152613606517</v>
      </c>
    </row>
    <row r="39" spans="2:31" x14ac:dyDescent="0.25">
      <c r="W39" s="162">
        <v>42306</v>
      </c>
      <c r="X39" s="12">
        <v>38.68</v>
      </c>
      <c r="Y39" s="12">
        <v>39.17</v>
      </c>
      <c r="Z39" s="12">
        <v>37.56</v>
      </c>
      <c r="AA39" s="12">
        <v>38.07</v>
      </c>
      <c r="AB39" s="117">
        <v>5850300</v>
      </c>
      <c r="AC39" s="12">
        <v>38.07</v>
      </c>
      <c r="AD39" s="2">
        <f t="shared" si="2"/>
        <v>1.6099999999999994</v>
      </c>
      <c r="AE39" s="167">
        <f t="shared" si="3"/>
        <v>-7.0422535211268622E-3</v>
      </c>
    </row>
    <row r="40" spans="2:31" x14ac:dyDescent="0.25">
      <c r="W40" s="162">
        <v>42305</v>
      </c>
      <c r="X40" s="12">
        <v>37.54</v>
      </c>
      <c r="Y40" s="12">
        <v>38.51</v>
      </c>
      <c r="Z40" s="12">
        <v>37.4</v>
      </c>
      <c r="AA40" s="12">
        <v>38.340000000000003</v>
      </c>
      <c r="AB40" s="117">
        <v>2508400</v>
      </c>
      <c r="AC40" s="12">
        <v>38.340000000000003</v>
      </c>
      <c r="AD40" s="2">
        <f t="shared" si="2"/>
        <v>1.1099999999999994</v>
      </c>
      <c r="AE40" s="167">
        <f t="shared" si="3"/>
        <v>1.0010537407797671E-2</v>
      </c>
    </row>
    <row r="41" spans="2:31" x14ac:dyDescent="0.25">
      <c r="O41" s="47"/>
      <c r="W41" s="162">
        <v>42304</v>
      </c>
      <c r="X41" s="12">
        <v>38.450000000000003</v>
      </c>
      <c r="Y41" s="12">
        <v>38.869999999999997</v>
      </c>
      <c r="Z41" s="12">
        <v>36.43</v>
      </c>
      <c r="AA41" s="12">
        <v>37.96</v>
      </c>
      <c r="AB41" s="117">
        <v>2990300</v>
      </c>
      <c r="AC41" s="12">
        <v>37.96</v>
      </c>
      <c r="AD41" s="2">
        <f t="shared" si="2"/>
        <v>2.4399999999999977</v>
      </c>
      <c r="AE41" s="167">
        <f t="shared" si="3"/>
        <v>-2.2657054582904235E-2</v>
      </c>
    </row>
    <row r="42" spans="2:31" ht="20.25" thickBot="1" x14ac:dyDescent="0.35">
      <c r="O42" s="343" t="s">
        <v>78</v>
      </c>
      <c r="P42" s="343"/>
      <c r="Q42" s="47"/>
      <c r="T42" s="113" t="s">
        <v>126</v>
      </c>
      <c r="W42" s="162">
        <v>42303</v>
      </c>
      <c r="X42" s="12">
        <v>39.270000000000003</v>
      </c>
      <c r="Y42" s="12">
        <v>39.549999999999997</v>
      </c>
      <c r="Z42" s="12">
        <v>38.5</v>
      </c>
      <c r="AA42" s="12">
        <v>38.840000000000003</v>
      </c>
      <c r="AB42" s="117">
        <v>1813700</v>
      </c>
      <c r="AC42" s="12">
        <v>38.840000000000003</v>
      </c>
      <c r="AD42" s="2">
        <f t="shared" si="2"/>
        <v>1.0499999999999972</v>
      </c>
      <c r="AE42" s="167">
        <f t="shared" si="3"/>
        <v>-1.0193679918450549E-2</v>
      </c>
    </row>
    <row r="43" spans="2:31" ht="15.75" thickTop="1" x14ac:dyDescent="0.25">
      <c r="O43" s="105">
        <v>1.1000000000000001</v>
      </c>
      <c r="P43" s="105">
        <f>O43*$Q$4</f>
        <v>56.628</v>
      </c>
      <c r="Q43" s="47"/>
      <c r="T43" s="157" t="s">
        <v>111</v>
      </c>
      <c r="U43" s="120">
        <v>55.09</v>
      </c>
      <c r="W43" s="162">
        <v>42300</v>
      </c>
      <c r="X43" s="12">
        <v>39.6</v>
      </c>
      <c r="Y43" s="12">
        <v>40.03</v>
      </c>
      <c r="Z43" s="12">
        <v>38.729999999999997</v>
      </c>
      <c r="AA43" s="12">
        <v>39.24</v>
      </c>
      <c r="AB43" s="117">
        <v>2363500</v>
      </c>
      <c r="AC43" s="12">
        <v>39.24</v>
      </c>
      <c r="AD43" s="2">
        <f t="shared" si="2"/>
        <v>1.3000000000000043</v>
      </c>
      <c r="AE43" s="167">
        <f t="shared" si="3"/>
        <v>8.7403598971722563E-3</v>
      </c>
    </row>
    <row r="44" spans="2:31" x14ac:dyDescent="0.25">
      <c r="O44" s="105">
        <v>1.0900000000000001</v>
      </c>
      <c r="P44" s="105">
        <f t="shared" ref="P44:P63" si="7">O44*$Q$4</f>
        <v>56.113199999999999</v>
      </c>
      <c r="Q44" s="47"/>
      <c r="T44" s="115" t="s">
        <v>112</v>
      </c>
      <c r="U44" s="110">
        <v>53.4</v>
      </c>
      <c r="W44" s="162">
        <v>42299</v>
      </c>
      <c r="X44" s="12">
        <v>38.18</v>
      </c>
      <c r="Y44" s="12">
        <v>39.47</v>
      </c>
      <c r="Z44" s="12">
        <v>37.76</v>
      </c>
      <c r="AA44" s="12">
        <v>38.9</v>
      </c>
      <c r="AB44" s="117">
        <v>2627800</v>
      </c>
      <c r="AC44" s="12">
        <v>38.9</v>
      </c>
      <c r="AD44" s="2">
        <f t="shared" si="2"/>
        <v>1.7100000000000009</v>
      </c>
      <c r="AE44" s="167">
        <f t="shared" si="3"/>
        <v>2.2339027595269512E-2</v>
      </c>
    </row>
    <row r="45" spans="2:31" x14ac:dyDescent="0.25">
      <c r="O45" s="105">
        <v>1.08</v>
      </c>
      <c r="P45" s="105">
        <f t="shared" si="7"/>
        <v>55.598399999999998</v>
      </c>
      <c r="Q45" s="47"/>
      <c r="T45" s="115" t="s">
        <v>113</v>
      </c>
      <c r="U45" s="110" t="s">
        <v>369</v>
      </c>
      <c r="W45" s="162">
        <v>42298</v>
      </c>
      <c r="X45" s="12">
        <v>39.76</v>
      </c>
      <c r="Y45" s="12">
        <v>40.28</v>
      </c>
      <c r="Z45" s="12">
        <v>38.01</v>
      </c>
      <c r="AA45" s="12">
        <v>38.049999999999997</v>
      </c>
      <c r="AB45" s="117">
        <v>2820200</v>
      </c>
      <c r="AC45" s="12">
        <v>38.049999999999997</v>
      </c>
      <c r="AD45" s="2">
        <f t="shared" si="2"/>
        <v>2.2700000000000031</v>
      </c>
      <c r="AE45" s="167">
        <f t="shared" si="3"/>
        <v>-3.4018786494034114E-2</v>
      </c>
    </row>
    <row r="46" spans="2:31" x14ac:dyDescent="0.25">
      <c r="O46" s="105">
        <v>1.07</v>
      </c>
      <c r="P46" s="105">
        <f t="shared" si="7"/>
        <v>55.083599999999997</v>
      </c>
      <c r="Q46" s="105"/>
      <c r="T46" s="115" t="s">
        <v>114</v>
      </c>
      <c r="U46" s="110" t="s">
        <v>370</v>
      </c>
      <c r="W46" s="162">
        <v>42297</v>
      </c>
      <c r="X46" s="12">
        <v>41.05</v>
      </c>
      <c r="Y46" s="12">
        <v>41.58</v>
      </c>
      <c r="Z46" s="12">
        <v>39.049999999999997</v>
      </c>
      <c r="AA46" s="12">
        <v>39.39</v>
      </c>
      <c r="AB46" s="117">
        <v>3454000</v>
      </c>
      <c r="AC46" s="12">
        <v>39.39</v>
      </c>
      <c r="AD46" s="2">
        <f t="shared" si="2"/>
        <v>2.5300000000000011</v>
      </c>
      <c r="AE46" s="167">
        <f t="shared" si="3"/>
        <v>-4.5784883720930258E-2</v>
      </c>
    </row>
    <row r="47" spans="2:31" x14ac:dyDescent="0.25">
      <c r="O47" s="105">
        <v>1.06</v>
      </c>
      <c r="P47" s="105">
        <f t="shared" si="7"/>
        <v>54.568799999999996</v>
      </c>
      <c r="Q47" s="105"/>
      <c r="T47" s="115" t="s">
        <v>115</v>
      </c>
      <c r="U47" s="110">
        <v>63.47</v>
      </c>
      <c r="W47" s="162">
        <v>42296</v>
      </c>
      <c r="X47" s="12">
        <v>41.69</v>
      </c>
      <c r="Y47" s="12">
        <v>43.39</v>
      </c>
      <c r="Z47" s="12">
        <v>40.11</v>
      </c>
      <c r="AA47" s="12">
        <v>41.28</v>
      </c>
      <c r="AB47" s="117">
        <v>4905700</v>
      </c>
      <c r="AC47" s="12">
        <v>41.28</v>
      </c>
      <c r="AD47" s="2">
        <f t="shared" si="2"/>
        <v>3.2800000000000011</v>
      </c>
      <c r="AE47" s="167">
        <f t="shared" si="3"/>
        <v>-6.5217391304347783E-2</v>
      </c>
    </row>
    <row r="48" spans="2:31" x14ac:dyDescent="0.25">
      <c r="O48" s="105">
        <v>1.05</v>
      </c>
      <c r="P48" s="105">
        <f t="shared" si="7"/>
        <v>54.054000000000002</v>
      </c>
      <c r="Q48" s="105"/>
      <c r="T48" s="115" t="s">
        <v>116</v>
      </c>
      <c r="U48" s="110">
        <v>1.87063</v>
      </c>
      <c r="W48" s="162">
        <v>42293</v>
      </c>
      <c r="X48" s="12">
        <v>46.38</v>
      </c>
      <c r="Y48" s="12">
        <v>46.8</v>
      </c>
      <c r="Z48" s="12">
        <v>43.9</v>
      </c>
      <c r="AA48" s="12">
        <v>44.16</v>
      </c>
      <c r="AB48" s="117">
        <v>2701200</v>
      </c>
      <c r="AC48" s="12">
        <v>44.16</v>
      </c>
      <c r="AD48" s="2">
        <f t="shared" si="2"/>
        <v>2.8999999999999986</v>
      </c>
      <c r="AE48" s="167">
        <f t="shared" si="3"/>
        <v>-5.337620578778135E-2</v>
      </c>
    </row>
    <row r="49" spans="15:31" x14ac:dyDescent="0.25">
      <c r="O49" s="105">
        <v>1.04</v>
      </c>
      <c r="P49" s="105">
        <f t="shared" si="7"/>
        <v>53.539200000000001</v>
      </c>
      <c r="Q49" s="105"/>
      <c r="T49" s="115" t="s">
        <v>117</v>
      </c>
      <c r="U49" s="110" t="s">
        <v>153</v>
      </c>
      <c r="W49" s="162">
        <v>42292</v>
      </c>
      <c r="X49" s="12">
        <v>46.91</v>
      </c>
      <c r="Y49" s="12">
        <v>47.7</v>
      </c>
      <c r="Z49" s="12">
        <v>46.06</v>
      </c>
      <c r="AA49" s="12">
        <v>46.65</v>
      </c>
      <c r="AB49" s="117">
        <v>1376600</v>
      </c>
      <c r="AC49" s="12">
        <v>46.65</v>
      </c>
      <c r="AD49" s="2">
        <f t="shared" si="2"/>
        <v>1.6400000000000006</v>
      </c>
      <c r="AE49" s="167">
        <f t="shared" si="3"/>
        <v>-4.2689434364995282E-3</v>
      </c>
    </row>
    <row r="50" spans="15:31" x14ac:dyDescent="0.25">
      <c r="O50" s="105">
        <v>1.03</v>
      </c>
      <c r="P50" s="105">
        <f t="shared" si="7"/>
        <v>53.0244</v>
      </c>
      <c r="Q50" s="105"/>
      <c r="T50" s="115"/>
      <c r="U50" s="110"/>
      <c r="W50" s="162">
        <v>42291</v>
      </c>
      <c r="X50" s="12">
        <v>46.93</v>
      </c>
      <c r="Y50" s="12">
        <v>47.83</v>
      </c>
      <c r="Z50" s="12">
        <v>46.61</v>
      </c>
      <c r="AA50" s="12">
        <v>46.85</v>
      </c>
      <c r="AB50" s="117">
        <v>1159200</v>
      </c>
      <c r="AC50" s="12">
        <v>46.85</v>
      </c>
      <c r="AD50" s="2">
        <f t="shared" si="2"/>
        <v>1.2199999999999989</v>
      </c>
      <c r="AE50" s="167">
        <f t="shared" si="3"/>
        <v>-3.8273442483520714E-3</v>
      </c>
    </row>
    <row r="51" spans="15:31" x14ac:dyDescent="0.25">
      <c r="O51" s="105">
        <v>1.02</v>
      </c>
      <c r="P51" s="105">
        <f t="shared" si="7"/>
        <v>52.509599999999999</v>
      </c>
      <c r="Q51" s="105"/>
      <c r="T51" s="115" t="s">
        <v>118</v>
      </c>
      <c r="U51" s="110" t="s">
        <v>371</v>
      </c>
      <c r="W51" s="162">
        <v>42290</v>
      </c>
      <c r="X51" s="12">
        <v>47.65</v>
      </c>
      <c r="Y51" s="12">
        <v>48.59</v>
      </c>
      <c r="Z51" s="12">
        <v>46.86</v>
      </c>
      <c r="AA51" s="12">
        <v>47.03</v>
      </c>
      <c r="AB51" s="117">
        <v>1873400</v>
      </c>
      <c r="AC51" s="12">
        <v>47.03</v>
      </c>
      <c r="AD51" s="2">
        <f t="shared" si="2"/>
        <v>1.730000000000004</v>
      </c>
      <c r="AE51" s="167">
        <f t="shared" si="3"/>
        <v>-2.1227887617065511E-2</v>
      </c>
    </row>
    <row r="52" spans="15:31" x14ac:dyDescent="0.25">
      <c r="O52" s="105">
        <v>1.01</v>
      </c>
      <c r="P52" s="105">
        <f t="shared" si="7"/>
        <v>51.994799999999998</v>
      </c>
      <c r="Q52" s="105"/>
      <c r="T52" s="115" t="s">
        <v>119</v>
      </c>
      <c r="U52" s="110" t="s">
        <v>220</v>
      </c>
      <c r="W52" s="162">
        <v>42289</v>
      </c>
      <c r="X52" s="12">
        <v>48.95</v>
      </c>
      <c r="Y52" s="12">
        <v>49</v>
      </c>
      <c r="Z52" s="12">
        <v>47.07</v>
      </c>
      <c r="AA52" s="12">
        <v>48.05</v>
      </c>
      <c r="AB52" s="117">
        <v>1329300</v>
      </c>
      <c r="AC52" s="12">
        <v>48.05</v>
      </c>
      <c r="AD52" s="2">
        <f t="shared" si="2"/>
        <v>1.9299999999999997</v>
      </c>
      <c r="AE52" s="167">
        <f t="shared" si="3"/>
        <v>-1.8185533306089074E-2</v>
      </c>
    </row>
    <row r="53" spans="15:31" x14ac:dyDescent="0.25">
      <c r="O53" s="105">
        <v>1</v>
      </c>
      <c r="P53" s="105">
        <f t="shared" si="7"/>
        <v>51.48</v>
      </c>
      <c r="Q53" s="105"/>
      <c r="T53" s="115" t="s">
        <v>120</v>
      </c>
      <c r="U53" s="112">
        <v>6838002</v>
      </c>
      <c r="W53" s="162">
        <v>42286</v>
      </c>
      <c r="X53" s="12">
        <v>47</v>
      </c>
      <c r="Y53" s="12">
        <v>49.38</v>
      </c>
      <c r="Z53" s="12">
        <v>46.84</v>
      </c>
      <c r="AA53" s="12">
        <v>48.94</v>
      </c>
      <c r="AB53" s="117">
        <v>1523400</v>
      </c>
      <c r="AC53" s="12">
        <v>48.94</v>
      </c>
      <c r="AD53" s="2">
        <f t="shared" si="2"/>
        <v>2.5399999999999991</v>
      </c>
      <c r="AE53" s="167">
        <f t="shared" si="3"/>
        <v>3.8845255784334398E-2</v>
      </c>
    </row>
    <row r="54" spans="15:31" x14ac:dyDescent="0.25">
      <c r="O54" s="105">
        <v>0.99</v>
      </c>
      <c r="P54" s="105">
        <f t="shared" si="7"/>
        <v>50.965199999999996</v>
      </c>
      <c r="Q54" s="105"/>
      <c r="T54" s="115" t="s">
        <v>123</v>
      </c>
      <c r="U54" s="112">
        <v>4438810</v>
      </c>
      <c r="W54" s="162">
        <v>42285</v>
      </c>
      <c r="X54" s="12">
        <v>47.35</v>
      </c>
      <c r="Y54" s="12">
        <v>47.5</v>
      </c>
      <c r="Z54" s="12">
        <v>45.91</v>
      </c>
      <c r="AA54" s="12">
        <v>47.11</v>
      </c>
      <c r="AB54" s="117">
        <v>1720600</v>
      </c>
      <c r="AC54" s="12">
        <v>47.11</v>
      </c>
      <c r="AD54" s="2">
        <f t="shared" si="2"/>
        <v>1.5900000000000034</v>
      </c>
      <c r="AE54" s="167">
        <f t="shared" si="3"/>
        <v>-4.8584706379384279E-3</v>
      </c>
    </row>
    <row r="55" spans="15:31" x14ac:dyDescent="0.25">
      <c r="O55" s="105">
        <v>0.98</v>
      </c>
      <c r="P55" s="105">
        <f t="shared" si="7"/>
        <v>50.450399999999995</v>
      </c>
      <c r="Q55" s="105"/>
      <c r="T55" s="115" t="s">
        <v>121</v>
      </c>
      <c r="U55" s="110" t="s">
        <v>372</v>
      </c>
      <c r="W55" s="162">
        <v>42284</v>
      </c>
      <c r="X55" s="12">
        <v>46.9</v>
      </c>
      <c r="Y55" s="12">
        <v>48.33</v>
      </c>
      <c r="Z55" s="12">
        <v>46.22</v>
      </c>
      <c r="AA55" s="12">
        <v>47.34</v>
      </c>
      <c r="AB55" s="117">
        <v>1887000</v>
      </c>
      <c r="AC55" s="12">
        <v>47.34</v>
      </c>
      <c r="AD55" s="2">
        <f t="shared" si="2"/>
        <v>2.1099999999999994</v>
      </c>
      <c r="AE55" s="167">
        <f t="shared" si="3"/>
        <v>1.2690355329949554E-3</v>
      </c>
    </row>
    <row r="56" spans="15:31" x14ac:dyDescent="0.25">
      <c r="O56" s="105">
        <v>0.97</v>
      </c>
      <c r="P56" s="105">
        <f t="shared" si="7"/>
        <v>49.935599999999994</v>
      </c>
      <c r="Q56" s="105"/>
      <c r="T56" s="115" t="s">
        <v>124</v>
      </c>
      <c r="U56" s="110" t="s">
        <v>153</v>
      </c>
      <c r="W56" s="162">
        <v>42283</v>
      </c>
      <c r="X56" s="12">
        <v>47.09</v>
      </c>
      <c r="Y56" s="12">
        <v>48.25</v>
      </c>
      <c r="Z56" s="12">
        <v>46.55</v>
      </c>
      <c r="AA56" s="12">
        <v>47.28</v>
      </c>
      <c r="AB56" s="117">
        <v>1548800</v>
      </c>
      <c r="AC56" s="12">
        <v>47.28</v>
      </c>
      <c r="AD56" s="2">
        <f t="shared" si="2"/>
        <v>1.7000000000000028</v>
      </c>
      <c r="AE56" s="167">
        <f t="shared" si="3"/>
        <v>1.2706480304955914E-3</v>
      </c>
    </row>
    <row r="57" spans="15:31" x14ac:dyDescent="0.25">
      <c r="O57" s="105">
        <v>0.96</v>
      </c>
      <c r="P57" s="105">
        <f t="shared" si="7"/>
        <v>49.420799999999993</v>
      </c>
      <c r="Q57" s="105"/>
      <c r="T57" s="115" t="s">
        <v>125</v>
      </c>
      <c r="U57" s="110">
        <v>-0.69</v>
      </c>
      <c r="W57" s="162">
        <v>42282</v>
      </c>
      <c r="X57" s="12">
        <v>46.56</v>
      </c>
      <c r="Y57" s="12">
        <v>47.89</v>
      </c>
      <c r="Z57" s="12">
        <v>46.4</v>
      </c>
      <c r="AA57" s="12">
        <v>47.22</v>
      </c>
      <c r="AB57" s="117">
        <v>5789500</v>
      </c>
      <c r="AC57" s="12">
        <v>47.22</v>
      </c>
      <c r="AD57" s="2">
        <f t="shared" si="2"/>
        <v>1.490000000000002</v>
      </c>
      <c r="AE57" s="167">
        <f t="shared" si="3"/>
        <v>1.8111254851228997E-2</v>
      </c>
    </row>
    <row r="58" spans="15:31" x14ac:dyDescent="0.25">
      <c r="O58" s="105">
        <v>0.95</v>
      </c>
      <c r="P58" s="105">
        <f t="shared" si="7"/>
        <v>48.905999999999992</v>
      </c>
      <c r="Q58" s="105"/>
      <c r="T58" s="115" t="s">
        <v>122</v>
      </c>
      <c r="U58" s="110" t="s">
        <v>138</v>
      </c>
      <c r="W58" s="162">
        <v>42279</v>
      </c>
      <c r="X58" s="12">
        <v>42.5</v>
      </c>
      <c r="Y58" s="12">
        <v>46.49</v>
      </c>
      <c r="Z58" s="12">
        <v>42.2</v>
      </c>
      <c r="AA58" s="12">
        <v>46.38</v>
      </c>
      <c r="AB58" s="117">
        <v>1948600</v>
      </c>
      <c r="AC58" s="12">
        <v>46.38</v>
      </c>
      <c r="AD58" s="2">
        <f t="shared" si="2"/>
        <v>4.2899999999999991</v>
      </c>
      <c r="AE58" s="167">
        <f t="shared" si="3"/>
        <v>7.2866065232477517E-2</v>
      </c>
    </row>
    <row r="59" spans="15:31" x14ac:dyDescent="0.25">
      <c r="O59" s="105">
        <v>0.94</v>
      </c>
      <c r="P59" s="105">
        <f t="shared" si="7"/>
        <v>48.391199999999998</v>
      </c>
      <c r="Q59" s="105"/>
      <c r="W59" s="162">
        <v>42278</v>
      </c>
      <c r="X59" s="12">
        <v>42.62</v>
      </c>
      <c r="Y59" s="12">
        <v>43.9</v>
      </c>
      <c r="Z59" s="12">
        <v>41.22</v>
      </c>
      <c r="AA59" s="12">
        <v>43.23</v>
      </c>
      <c r="AB59" s="117">
        <v>1667300</v>
      </c>
      <c r="AC59" s="12">
        <v>43.23</v>
      </c>
      <c r="AD59" s="2">
        <f t="shared" si="2"/>
        <v>2.6799999999999997</v>
      </c>
      <c r="AE59" s="167">
        <f t="shared" si="3"/>
        <v>1.2175134628892526E-2</v>
      </c>
    </row>
    <row r="60" spans="15:31" x14ac:dyDescent="0.25">
      <c r="O60" s="105">
        <v>0.93</v>
      </c>
      <c r="P60" s="105">
        <f t="shared" si="7"/>
        <v>47.876399999999997</v>
      </c>
      <c r="Q60" s="105"/>
      <c r="W60" s="162">
        <v>42277</v>
      </c>
      <c r="X60" s="12">
        <v>41.74</v>
      </c>
      <c r="Y60" s="12">
        <v>42.87</v>
      </c>
      <c r="Z60" s="12">
        <v>41.22</v>
      </c>
      <c r="AA60" s="12">
        <v>42.71</v>
      </c>
      <c r="AB60" s="117">
        <v>1357800</v>
      </c>
      <c r="AC60" s="12">
        <v>42.71</v>
      </c>
      <c r="AD60" s="2">
        <f t="shared" si="2"/>
        <v>1.6499999999999986</v>
      </c>
      <c r="AE60" s="167">
        <f t="shared" si="3"/>
        <v>4.0692007797271001E-2</v>
      </c>
    </row>
    <row r="61" spans="15:31" x14ac:dyDescent="0.25">
      <c r="O61" s="105">
        <v>0.92</v>
      </c>
      <c r="P61" s="105">
        <f t="shared" si="7"/>
        <v>47.361599999999996</v>
      </c>
      <c r="Q61" s="105"/>
      <c r="W61" s="162">
        <v>42276</v>
      </c>
      <c r="X61" s="12">
        <v>40.53</v>
      </c>
      <c r="Y61" s="12">
        <v>42.3</v>
      </c>
      <c r="Z61" s="12">
        <v>40.17</v>
      </c>
      <c r="AA61" s="12">
        <v>41.04</v>
      </c>
      <c r="AB61" s="117">
        <v>1431300</v>
      </c>
      <c r="AC61" s="12">
        <v>41.04</v>
      </c>
      <c r="AD61" s="2">
        <f t="shared" si="2"/>
        <v>2.1299999999999955</v>
      </c>
      <c r="AE61" s="167">
        <f t="shared" si="3"/>
        <v>1.7352503718393475E-2</v>
      </c>
    </row>
    <row r="62" spans="15:31" x14ac:dyDescent="0.25">
      <c r="O62" s="105">
        <v>0.91</v>
      </c>
      <c r="P62" s="105">
        <f t="shared" si="7"/>
        <v>46.846800000000002</v>
      </c>
      <c r="Q62" s="105"/>
      <c r="W62" s="162">
        <v>42275</v>
      </c>
      <c r="X62" s="12">
        <v>40.99</v>
      </c>
      <c r="Y62" s="12">
        <v>41.25</v>
      </c>
      <c r="Z62" s="12">
        <v>39.6</v>
      </c>
      <c r="AA62" s="12">
        <v>40.340000000000003</v>
      </c>
      <c r="AB62" s="117">
        <v>2071900</v>
      </c>
      <c r="AC62" s="12">
        <v>40.340000000000003</v>
      </c>
      <c r="AD62" s="2">
        <f t="shared" si="2"/>
        <v>1.6499999999999986</v>
      </c>
      <c r="AE62" s="167">
        <f t="shared" si="3"/>
        <v>-2.3953544640696656E-2</v>
      </c>
    </row>
    <row r="63" spans="15:31" x14ac:dyDescent="0.25">
      <c r="O63" s="105">
        <v>0.9</v>
      </c>
      <c r="P63" s="105">
        <f t="shared" si="7"/>
        <v>46.332000000000001</v>
      </c>
      <c r="Q63" s="105"/>
      <c r="W63" s="162">
        <v>42272</v>
      </c>
      <c r="X63" s="12">
        <v>43.85</v>
      </c>
      <c r="Y63" s="12">
        <v>44</v>
      </c>
      <c r="Z63" s="12">
        <v>41</v>
      </c>
      <c r="AA63" s="12">
        <v>41.33</v>
      </c>
      <c r="AB63" s="117">
        <v>3135100</v>
      </c>
      <c r="AC63" s="12">
        <v>41.33</v>
      </c>
      <c r="AD63" s="2">
        <f t="shared" si="2"/>
        <v>3</v>
      </c>
      <c r="AE63" s="167">
        <f t="shared" si="3"/>
        <v>-3.8613631076994781E-2</v>
      </c>
    </row>
    <row r="64" spans="15:31" x14ac:dyDescent="0.25">
      <c r="O64" s="47"/>
      <c r="W64" s="162">
        <v>42271</v>
      </c>
      <c r="X64" s="12">
        <v>43.92</v>
      </c>
      <c r="Y64" s="12">
        <v>44.16</v>
      </c>
      <c r="Z64" s="12">
        <v>40.9</v>
      </c>
      <c r="AA64" s="12">
        <v>42.99</v>
      </c>
      <c r="AB64" s="117">
        <v>3431400</v>
      </c>
      <c r="AC64" s="12">
        <v>42.99</v>
      </c>
      <c r="AD64" s="2">
        <f t="shared" si="2"/>
        <v>3.259999999999998</v>
      </c>
      <c r="AE64" s="167">
        <f t="shared" si="3"/>
        <v>-1.80447693010507E-2</v>
      </c>
    </row>
    <row r="65" spans="15:31" x14ac:dyDescent="0.25">
      <c r="O65" s="47"/>
      <c r="W65" s="162">
        <v>42270</v>
      </c>
      <c r="X65" s="12">
        <v>47.41</v>
      </c>
      <c r="Y65" s="12">
        <v>47.89</v>
      </c>
      <c r="Z65" s="12">
        <v>43.69</v>
      </c>
      <c r="AA65" s="12">
        <v>43.78</v>
      </c>
      <c r="AB65" s="117">
        <v>2594300</v>
      </c>
      <c r="AC65" s="12">
        <v>43.78</v>
      </c>
      <c r="AD65" s="2">
        <f t="shared" si="2"/>
        <v>4.2000000000000028</v>
      </c>
      <c r="AE65" s="167">
        <f t="shared" si="3"/>
        <v>-7.7150084317031964E-2</v>
      </c>
    </row>
    <row r="66" spans="15:31" x14ac:dyDescent="0.25">
      <c r="O66" s="47"/>
      <c r="W66" s="162">
        <v>42269</v>
      </c>
      <c r="X66" s="12">
        <v>47.37</v>
      </c>
      <c r="Y66" s="12">
        <v>47.89</v>
      </c>
      <c r="Z66" s="12">
        <v>46.62</v>
      </c>
      <c r="AA66" s="12">
        <v>47.44</v>
      </c>
      <c r="AB66" s="117">
        <v>1042100</v>
      </c>
      <c r="AC66" s="12">
        <v>47.44</v>
      </c>
      <c r="AD66" s="2">
        <f t="shared" si="2"/>
        <v>1.2700000000000031</v>
      </c>
      <c r="AE66" s="167">
        <f t="shared" si="3"/>
        <v>-9.6033402922756084E-3</v>
      </c>
    </row>
    <row r="67" spans="15:31" x14ac:dyDescent="0.25">
      <c r="W67" s="162">
        <v>42268</v>
      </c>
      <c r="X67" s="12">
        <v>48.24</v>
      </c>
      <c r="Y67" s="12">
        <v>48.88</v>
      </c>
      <c r="Z67" s="12">
        <v>47.32</v>
      </c>
      <c r="AA67" s="12">
        <v>47.9</v>
      </c>
      <c r="AB67" s="117">
        <v>1284200</v>
      </c>
      <c r="AC67" s="12">
        <v>47.9</v>
      </c>
      <c r="AD67" s="2">
        <f t="shared" ref="AD67:AD68" si="8">Y67-Z67</f>
        <v>1.5600000000000023</v>
      </c>
      <c r="AE67" s="167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7" t="e">
        <f t="shared" si="9"/>
        <v>#DIV/0!</v>
      </c>
    </row>
  </sheetData>
  <mergeCells count="1">
    <mergeCell ref="O42:P42"/>
  </mergeCells>
  <conditionalFormatting sqref="Q7 H26:H34 F26:F34">
    <cfRule type="expression" dxfId="109" priority="15">
      <formula>F7&gt;0</formula>
    </cfRule>
    <cfRule type="expression" dxfId="10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07" priority="7">
      <formula>F21&gt;0</formula>
    </cfRule>
    <cfRule type="expression" dxfId="106" priority="8">
      <formula>F21&lt;0</formula>
    </cfRule>
  </conditionalFormatting>
  <conditionalFormatting sqref="H21:H25">
    <cfRule type="expression" dxfId="105" priority="1">
      <formula>H21&gt;0</formula>
    </cfRule>
    <cfRule type="expression" dxfId="10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194</v>
      </c>
      <c r="W2" s="162">
        <v>42360</v>
      </c>
      <c r="X2" s="12">
        <v>8.4600000000000009</v>
      </c>
      <c r="Y2" s="12">
        <v>8.4700000000000006</v>
      </c>
      <c r="Z2" s="12">
        <v>8.41</v>
      </c>
      <c r="AA2" s="12">
        <v>8.4700000000000006</v>
      </c>
      <c r="AB2" s="117">
        <v>26200</v>
      </c>
      <c r="AC2" s="12">
        <v>8.4700000000000006</v>
      </c>
      <c r="AD2" s="2">
        <f>Y2-Z2</f>
        <v>6.0000000000000497E-2</v>
      </c>
      <c r="AE2" s="167">
        <f>AC2/AC3-1</f>
        <v>-2.3557126030623321E-3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8.5630000000000006</v>
      </c>
      <c r="W3" s="162">
        <v>42359</v>
      </c>
      <c r="X3" s="12">
        <v>8.4700000000000006</v>
      </c>
      <c r="Y3" s="12">
        <v>8.51</v>
      </c>
      <c r="Z3" s="12">
        <v>8.43</v>
      </c>
      <c r="AA3" s="12">
        <v>8.49</v>
      </c>
      <c r="AB3" s="117">
        <v>1400</v>
      </c>
      <c r="AC3" s="12">
        <v>8.49</v>
      </c>
      <c r="AD3" s="2">
        <f t="shared" ref="AD3:AD66" si="1">Y3-Z3</f>
        <v>8.0000000000000071E-2</v>
      </c>
      <c r="AE3" s="167">
        <f t="shared" ref="AE3:AE66" si="2">AC3/AC4-1</f>
        <v>-8.1775700934579865E-3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70">
        <v>8.5630000000000006</v>
      </c>
      <c r="W4" s="162">
        <v>42356</v>
      </c>
      <c r="X4" s="12">
        <v>8.59</v>
      </c>
      <c r="Y4" s="12">
        <v>8.61</v>
      </c>
      <c r="Z4" s="12">
        <v>8.5399999999999991</v>
      </c>
      <c r="AA4" s="12">
        <v>8.56</v>
      </c>
      <c r="AB4" s="117">
        <v>2000</v>
      </c>
      <c r="AC4" s="12">
        <v>8.56</v>
      </c>
      <c r="AD4" s="2">
        <f t="shared" si="1"/>
        <v>7.0000000000000284E-2</v>
      </c>
      <c r="AE4" s="167">
        <f t="shared" si="2"/>
        <v>-1.4959723820483162E-2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2">
        <v>42355</v>
      </c>
      <c r="X5" s="12">
        <v>8.8000000000000007</v>
      </c>
      <c r="Y5" s="12">
        <v>8.8000000000000007</v>
      </c>
      <c r="Z5" s="12">
        <v>8.65</v>
      </c>
      <c r="AA5" s="12">
        <v>8.69</v>
      </c>
      <c r="AB5" s="117">
        <v>6000</v>
      </c>
      <c r="AC5" s="12">
        <v>8.69</v>
      </c>
      <c r="AD5" s="2">
        <f t="shared" si="1"/>
        <v>0.15000000000000036</v>
      </c>
      <c r="AE5" s="167">
        <f t="shared" si="2"/>
        <v>-1.8079096045197751E-2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2">
        <v>42354</v>
      </c>
      <c r="X6" s="12">
        <v>8.8000000000000007</v>
      </c>
      <c r="Y6" s="12">
        <v>8.91</v>
      </c>
      <c r="Z6" s="12">
        <v>8.73</v>
      </c>
      <c r="AA6" s="12">
        <v>8.85</v>
      </c>
      <c r="AB6" s="117">
        <v>4400</v>
      </c>
      <c r="AC6" s="12">
        <v>8.85</v>
      </c>
      <c r="AD6" s="2">
        <f t="shared" si="1"/>
        <v>0.17999999999999972</v>
      </c>
      <c r="AE6" s="167">
        <f t="shared" si="2"/>
        <v>1.2585812356979309E-2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4" t="s">
        <v>310</v>
      </c>
      <c r="W7" s="162">
        <v>42353</v>
      </c>
      <c r="X7" s="12">
        <v>8.74</v>
      </c>
      <c r="Y7" s="12">
        <v>8.74</v>
      </c>
      <c r="Z7" s="12">
        <v>8.74</v>
      </c>
      <c r="AA7" s="12">
        <v>8.74</v>
      </c>
      <c r="AB7" s="117">
        <v>400</v>
      </c>
      <c r="AC7" s="12">
        <v>8.74</v>
      </c>
      <c r="AD7" s="2">
        <f t="shared" si="1"/>
        <v>0</v>
      </c>
      <c r="AE7" s="167">
        <f t="shared" si="2"/>
        <v>-7.9455164585698901E-3</v>
      </c>
    </row>
    <row r="8" spans="1:31" x14ac:dyDescent="0.25">
      <c r="E8" s="2"/>
      <c r="F8" s="2"/>
      <c r="O8" s="13" t="s">
        <v>96</v>
      </c>
      <c r="Q8" s="167">
        <f>(Q4-Q3)/Q3</f>
        <v>0</v>
      </c>
      <c r="W8" s="162">
        <v>42352</v>
      </c>
      <c r="X8" s="12">
        <v>8.83</v>
      </c>
      <c r="Y8" s="12">
        <v>8.83</v>
      </c>
      <c r="Z8" s="12">
        <v>8.73</v>
      </c>
      <c r="AA8" s="12">
        <v>8.81</v>
      </c>
      <c r="AB8" s="117">
        <v>1900</v>
      </c>
      <c r="AC8" s="12">
        <v>8.81</v>
      </c>
      <c r="AD8" s="2">
        <f t="shared" si="1"/>
        <v>9.9999999999999645E-2</v>
      </c>
      <c r="AE8" s="167">
        <f t="shared" si="2"/>
        <v>-4.5197740112993268E-3</v>
      </c>
    </row>
    <row r="9" spans="1:31" x14ac:dyDescent="0.25">
      <c r="E9" s="2"/>
      <c r="F9" s="2"/>
      <c r="W9" s="162">
        <v>42349</v>
      </c>
      <c r="X9" s="12">
        <v>8.8699999999999992</v>
      </c>
      <c r="Y9" s="12">
        <v>8.93</v>
      </c>
      <c r="Z9" s="12">
        <v>8.85</v>
      </c>
      <c r="AA9" s="12">
        <v>8.85</v>
      </c>
      <c r="AB9" s="117">
        <v>3000</v>
      </c>
      <c r="AC9" s="12">
        <v>8.85</v>
      </c>
      <c r="AD9" s="2">
        <f t="shared" si="1"/>
        <v>8.0000000000000071E-2</v>
      </c>
      <c r="AE9" s="167">
        <f t="shared" si="2"/>
        <v>-1.1173184357541888E-2</v>
      </c>
    </row>
    <row r="10" spans="1:31" x14ac:dyDescent="0.25">
      <c r="E10" s="2"/>
      <c r="F10" s="2"/>
      <c r="W10" s="162">
        <v>42348</v>
      </c>
      <c r="X10" s="12">
        <v>8.91</v>
      </c>
      <c r="Y10" s="12">
        <v>8.98</v>
      </c>
      <c r="Z10" s="12">
        <v>8.91</v>
      </c>
      <c r="AA10" s="12">
        <v>8.9499999999999993</v>
      </c>
      <c r="AB10" s="117">
        <v>4200</v>
      </c>
      <c r="AC10" s="12">
        <v>8.9499999999999993</v>
      </c>
      <c r="AD10" s="2">
        <f t="shared" si="1"/>
        <v>7.0000000000000284E-2</v>
      </c>
      <c r="AE10" s="167">
        <f t="shared" si="2"/>
        <v>-7.7605321507761005E-3</v>
      </c>
    </row>
    <row r="11" spans="1:31" x14ac:dyDescent="0.25">
      <c r="E11" s="2"/>
      <c r="F11" s="2"/>
      <c r="W11" s="162">
        <v>42347</v>
      </c>
      <c r="X11" s="12">
        <v>8.99</v>
      </c>
      <c r="Y11" s="12">
        <v>9.18</v>
      </c>
      <c r="Z11" s="12">
        <v>8.99</v>
      </c>
      <c r="AA11" s="12">
        <v>9.02</v>
      </c>
      <c r="AB11" s="117">
        <v>9500</v>
      </c>
      <c r="AC11" s="12">
        <v>9.02</v>
      </c>
      <c r="AD11" s="2">
        <f t="shared" si="1"/>
        <v>0.1899999999999995</v>
      </c>
      <c r="AE11" s="167">
        <f t="shared" si="2"/>
        <v>1.348314606741563E-2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175</v>
      </c>
      <c r="W12" s="162">
        <v>42346</v>
      </c>
      <c r="X12" s="12">
        <v>8.8699999999999992</v>
      </c>
      <c r="Y12" s="12">
        <v>8.91</v>
      </c>
      <c r="Z12" s="12">
        <v>8.8699999999999992</v>
      </c>
      <c r="AA12" s="12">
        <v>8.9</v>
      </c>
      <c r="AB12" s="117">
        <v>1400</v>
      </c>
      <c r="AC12" s="12">
        <v>8.9</v>
      </c>
      <c r="AD12" s="2">
        <f t="shared" si="1"/>
        <v>4.0000000000000924E-2</v>
      </c>
      <c r="AE12" s="167">
        <f t="shared" si="2"/>
        <v>-3.5752979414951258E-2</v>
      </c>
    </row>
    <row r="13" spans="1:31" x14ac:dyDescent="0.25">
      <c r="W13" s="162">
        <v>42345</v>
      </c>
      <c r="X13" s="12">
        <v>9.2100000000000009</v>
      </c>
      <c r="Y13" s="12">
        <v>9.24</v>
      </c>
      <c r="Z13" s="12">
        <v>9.2100000000000009</v>
      </c>
      <c r="AA13" s="12">
        <v>9.23</v>
      </c>
      <c r="AB13" s="117">
        <v>1800</v>
      </c>
      <c r="AC13" s="12">
        <v>9.23</v>
      </c>
      <c r="AD13" s="2">
        <f t="shared" si="1"/>
        <v>2.9999999999999361E-2</v>
      </c>
      <c r="AE13" s="167">
        <f t="shared" si="2"/>
        <v>7.6419213973799582E-3</v>
      </c>
    </row>
    <row r="14" spans="1:31" x14ac:dyDescent="0.25">
      <c r="B14" s="250" t="s">
        <v>127</v>
      </c>
      <c r="C14" s="250" t="s">
        <v>211</v>
      </c>
      <c r="D14" s="251" t="s">
        <v>210</v>
      </c>
      <c r="E14" s="253" t="s">
        <v>212</v>
      </c>
      <c r="F14" s="254" t="s">
        <v>65</v>
      </c>
      <c r="G14" s="299" t="s">
        <v>218</v>
      </c>
      <c r="H14" s="254" t="s">
        <v>96</v>
      </c>
      <c r="R14" s="47"/>
      <c r="W14" s="162">
        <v>42342</v>
      </c>
      <c r="X14" s="12">
        <v>9.1</v>
      </c>
      <c r="Y14" s="12">
        <v>9.18</v>
      </c>
      <c r="Z14" s="12">
        <v>9.1</v>
      </c>
      <c r="AA14" s="12">
        <v>9.16</v>
      </c>
      <c r="AB14" s="117">
        <v>3900</v>
      </c>
      <c r="AC14" s="12">
        <v>9.16</v>
      </c>
      <c r="AD14" s="2">
        <f t="shared" si="1"/>
        <v>8.0000000000000071E-2</v>
      </c>
      <c r="AE14" s="167">
        <f t="shared" si="2"/>
        <v>6.59340659340657E-3</v>
      </c>
    </row>
    <row r="15" spans="1:31" x14ac:dyDescent="0.25">
      <c r="B15" s="252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0">
        <f>IF(C15=0, D15, (E15-D15)/D15)</f>
        <v>-8.6560364464692466E-2</v>
      </c>
      <c r="R15" s="47"/>
      <c r="W15" s="162">
        <v>42341</v>
      </c>
      <c r="X15" s="12">
        <v>9.17</v>
      </c>
      <c r="Y15" s="12">
        <v>9.2200000000000006</v>
      </c>
      <c r="Z15" s="12">
        <v>9.07</v>
      </c>
      <c r="AA15" s="12">
        <v>9.1</v>
      </c>
      <c r="AB15" s="117">
        <v>10100</v>
      </c>
      <c r="AC15" s="12">
        <v>9.1</v>
      </c>
      <c r="AD15" s="2">
        <f t="shared" si="1"/>
        <v>0.15000000000000036</v>
      </c>
      <c r="AE15" s="167">
        <f t="shared" si="2"/>
        <v>-9.7932535364526618E-3</v>
      </c>
    </row>
    <row r="16" spans="1:31" x14ac:dyDescent="0.25">
      <c r="B16" s="252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10">
        <f t="shared" ref="H16:H17" si="5">IF(C16=0, D16, (E16-D16)/D16)</f>
        <v>-1.3544018058690658E-2</v>
      </c>
      <c r="R16" s="47"/>
      <c r="W16" s="162">
        <v>42340</v>
      </c>
      <c r="X16" s="12">
        <v>9.27</v>
      </c>
      <c r="Y16" s="12">
        <v>9.2899999999999991</v>
      </c>
      <c r="Z16" s="12">
        <v>9.19</v>
      </c>
      <c r="AA16" s="12">
        <v>9.19</v>
      </c>
      <c r="AB16" s="117">
        <v>10800</v>
      </c>
      <c r="AC16" s="12">
        <v>9.19</v>
      </c>
      <c r="AD16" s="2">
        <f t="shared" si="1"/>
        <v>9.9999999999999645E-2</v>
      </c>
      <c r="AE16" s="167">
        <f t="shared" si="2"/>
        <v>-2.2340425531914954E-2</v>
      </c>
    </row>
    <row r="17" spans="2:31" x14ac:dyDescent="0.25">
      <c r="B17" s="252">
        <v>42327</v>
      </c>
      <c r="C17" s="12">
        <v>0</v>
      </c>
      <c r="D17" s="263" t="s">
        <v>153</v>
      </c>
      <c r="E17" s="53">
        <v>9.06</v>
      </c>
      <c r="F17" s="53">
        <v>22.55</v>
      </c>
      <c r="G17" s="53">
        <f t="shared" si="4"/>
        <v>0</v>
      </c>
      <c r="H17" s="310" t="str">
        <f t="shared" si="5"/>
        <v>N/A</v>
      </c>
      <c r="R17" s="47"/>
      <c r="W17" s="162">
        <v>42339</v>
      </c>
      <c r="X17" s="12">
        <v>9.2899999999999991</v>
      </c>
      <c r="Y17" s="12">
        <v>9.4</v>
      </c>
      <c r="Z17" s="12">
        <v>9.2899999999999991</v>
      </c>
      <c r="AA17" s="12">
        <v>9.4</v>
      </c>
      <c r="AB17" s="117">
        <v>11400</v>
      </c>
      <c r="AC17" s="12">
        <v>9.4</v>
      </c>
      <c r="AD17" s="2">
        <f t="shared" si="1"/>
        <v>0.11000000000000121</v>
      </c>
      <c r="AE17" s="167">
        <f t="shared" si="2"/>
        <v>3.524229074889873E-2</v>
      </c>
    </row>
    <row r="18" spans="2:31" x14ac:dyDescent="0.25">
      <c r="B18" s="12"/>
      <c r="C18" s="12"/>
      <c r="D18" s="53"/>
      <c r="E18" s="53"/>
      <c r="F18" s="53"/>
      <c r="G18" s="53"/>
      <c r="H18" s="310"/>
      <c r="R18" s="47"/>
      <c r="W18" s="162">
        <v>42338</v>
      </c>
      <c r="X18" s="12">
        <v>9.24</v>
      </c>
      <c r="Y18" s="12">
        <v>9.24</v>
      </c>
      <c r="Z18" s="12">
        <v>9.08</v>
      </c>
      <c r="AA18" s="12">
        <v>9.08</v>
      </c>
      <c r="AB18" s="117">
        <v>2900</v>
      </c>
      <c r="AC18" s="12">
        <v>9.08</v>
      </c>
      <c r="AD18" s="2">
        <f t="shared" si="1"/>
        <v>0.16000000000000014</v>
      </c>
      <c r="AE18" s="167">
        <f t="shared" si="2"/>
        <v>-2.3655913978494647E-2</v>
      </c>
    </row>
    <row r="19" spans="2:31" x14ac:dyDescent="0.25">
      <c r="B19" s="12"/>
      <c r="C19" s="12"/>
      <c r="D19" s="53"/>
      <c r="E19" s="53"/>
      <c r="F19" s="53"/>
      <c r="G19" s="53"/>
      <c r="H19" s="310"/>
      <c r="R19" s="47"/>
      <c r="W19" s="162">
        <v>42335</v>
      </c>
      <c r="X19" s="12">
        <v>9.3000000000000007</v>
      </c>
      <c r="Y19" s="12">
        <v>9.3000000000000007</v>
      </c>
      <c r="Z19" s="12">
        <v>9.3000000000000007</v>
      </c>
      <c r="AA19" s="12">
        <v>9.3000000000000007</v>
      </c>
      <c r="AB19" s="117">
        <v>0</v>
      </c>
      <c r="AC19" s="12">
        <v>9.3000000000000007</v>
      </c>
      <c r="AD19" s="2">
        <f t="shared" si="1"/>
        <v>0</v>
      </c>
      <c r="AE19" s="167">
        <f t="shared" si="2"/>
        <v>0</v>
      </c>
    </row>
    <row r="20" spans="2:31" x14ac:dyDescent="0.25">
      <c r="B20" s="12"/>
      <c r="C20" s="12"/>
      <c r="D20" s="53"/>
      <c r="E20" s="53"/>
      <c r="F20" s="53"/>
      <c r="G20" s="53"/>
      <c r="H20" s="310"/>
      <c r="R20" s="47"/>
      <c r="W20" s="162">
        <v>42333</v>
      </c>
      <c r="X20" s="12">
        <v>9.24</v>
      </c>
      <c r="Y20" s="12">
        <v>9.3000000000000007</v>
      </c>
      <c r="Z20" s="12">
        <v>9.23</v>
      </c>
      <c r="AA20" s="12">
        <v>9.3000000000000007</v>
      </c>
      <c r="AB20" s="117">
        <v>6800</v>
      </c>
      <c r="AC20" s="12">
        <v>9.3000000000000007</v>
      </c>
      <c r="AD20" s="2">
        <f t="shared" si="1"/>
        <v>7.0000000000000284E-2</v>
      </c>
      <c r="AE20" s="167">
        <f t="shared" si="2"/>
        <v>6.4935064935065512E-3</v>
      </c>
    </row>
    <row r="21" spans="2:31" x14ac:dyDescent="0.25">
      <c r="B21" s="12"/>
      <c r="C21" s="12"/>
      <c r="D21" s="53"/>
      <c r="E21" s="53"/>
      <c r="F21" s="53"/>
      <c r="G21" s="53"/>
      <c r="H21" s="310"/>
      <c r="R21" s="47"/>
      <c r="W21" s="162">
        <v>42332</v>
      </c>
      <c r="X21" s="12">
        <v>9.1300000000000008</v>
      </c>
      <c r="Y21" s="12">
        <v>9.25</v>
      </c>
      <c r="Z21" s="12">
        <v>9.1300000000000008</v>
      </c>
      <c r="AA21" s="12">
        <v>9.24</v>
      </c>
      <c r="AB21" s="117">
        <v>8900</v>
      </c>
      <c r="AC21" s="12">
        <v>9.24</v>
      </c>
      <c r="AD21" s="2">
        <f t="shared" si="1"/>
        <v>0.11999999999999922</v>
      </c>
      <c r="AE21" s="167">
        <f t="shared" si="2"/>
        <v>3.125E-2</v>
      </c>
    </row>
    <row r="22" spans="2:31" x14ac:dyDescent="0.25">
      <c r="B22" s="12"/>
      <c r="C22" s="12"/>
      <c r="D22" s="53"/>
      <c r="E22" s="53"/>
      <c r="F22" s="53"/>
      <c r="G22" s="53"/>
      <c r="H22" s="310"/>
      <c r="R22" s="47"/>
      <c r="W22" s="162">
        <v>42331</v>
      </c>
      <c r="X22" s="12">
        <v>8.92</v>
      </c>
      <c r="Y22" s="12">
        <v>8.99</v>
      </c>
      <c r="Z22" s="12">
        <v>8.92</v>
      </c>
      <c r="AA22" s="12">
        <v>8.9600000000000009</v>
      </c>
      <c r="AB22" s="117">
        <v>1100</v>
      </c>
      <c r="AC22" s="12">
        <v>8.9600000000000009</v>
      </c>
      <c r="AD22" s="2">
        <f t="shared" si="1"/>
        <v>7.0000000000000284E-2</v>
      </c>
      <c r="AE22" s="167">
        <f t="shared" si="2"/>
        <v>-2.2271714922048602E-3</v>
      </c>
    </row>
    <row r="23" spans="2:31" x14ac:dyDescent="0.25">
      <c r="B23" s="12"/>
      <c r="C23" s="12"/>
      <c r="D23" s="53"/>
      <c r="E23" s="53"/>
      <c r="F23" s="53"/>
      <c r="G23" s="53"/>
      <c r="H23" s="310"/>
      <c r="R23" s="47"/>
      <c r="W23" s="162">
        <v>42328</v>
      </c>
      <c r="X23" s="12">
        <v>8.99</v>
      </c>
      <c r="Y23" s="12">
        <v>9</v>
      </c>
      <c r="Z23" s="12">
        <v>8.9499999999999993</v>
      </c>
      <c r="AA23" s="12">
        <v>8.98</v>
      </c>
      <c r="AB23" s="117">
        <v>2000</v>
      </c>
      <c r="AC23" s="12">
        <v>8.98</v>
      </c>
      <c r="AD23" s="2">
        <f t="shared" si="1"/>
        <v>5.0000000000000711E-2</v>
      </c>
      <c r="AE23" s="167">
        <f t="shared" si="2"/>
        <v>-8.8300220750552327E-3</v>
      </c>
    </row>
    <row r="24" spans="2:31" x14ac:dyDescent="0.25">
      <c r="B24" s="12"/>
      <c r="C24" s="12"/>
      <c r="D24" s="53"/>
      <c r="E24" s="53"/>
      <c r="F24" s="53"/>
      <c r="G24" s="53"/>
      <c r="H24" s="310"/>
      <c r="R24" s="47"/>
      <c r="W24" s="162">
        <v>42327</v>
      </c>
      <c r="X24" s="12">
        <v>8.99</v>
      </c>
      <c r="Y24" s="12">
        <v>9.09</v>
      </c>
      <c r="Z24" s="12">
        <v>8.99</v>
      </c>
      <c r="AA24" s="12">
        <v>9.06</v>
      </c>
      <c r="AB24" s="117">
        <v>11900</v>
      </c>
      <c r="AC24" s="12">
        <v>9.06</v>
      </c>
      <c r="AD24" s="2">
        <f t="shared" si="1"/>
        <v>9.9999999999999645E-2</v>
      </c>
      <c r="AE24" s="167">
        <f t="shared" si="2"/>
        <v>3.6613272311212919E-2</v>
      </c>
    </row>
    <row r="25" spans="2:31" x14ac:dyDescent="0.25">
      <c r="R25" s="47"/>
      <c r="W25" s="162">
        <v>42326</v>
      </c>
      <c r="X25" s="12">
        <v>8.6300000000000008</v>
      </c>
      <c r="Y25" s="12">
        <v>8.74</v>
      </c>
      <c r="Z25" s="12">
        <v>8.6199999999999992</v>
      </c>
      <c r="AA25" s="12">
        <v>8.74</v>
      </c>
      <c r="AB25" s="117">
        <v>9600</v>
      </c>
      <c r="AC25" s="12">
        <v>8.74</v>
      </c>
      <c r="AD25" s="2">
        <f t="shared" si="1"/>
        <v>0.12000000000000099</v>
      </c>
      <c r="AE25" s="167">
        <f t="shared" si="2"/>
        <v>7.1078431372548989E-2</v>
      </c>
    </row>
    <row r="26" spans="2:31" x14ac:dyDescent="0.25">
      <c r="R26" s="47"/>
      <c r="W26" s="162">
        <v>42325</v>
      </c>
      <c r="X26" s="12">
        <v>8.14</v>
      </c>
      <c r="Y26" s="12">
        <v>8.2100000000000009</v>
      </c>
      <c r="Z26" s="12">
        <v>8.1</v>
      </c>
      <c r="AA26" s="12">
        <v>8.16</v>
      </c>
      <c r="AB26" s="117">
        <v>9800</v>
      </c>
      <c r="AC26" s="12">
        <v>8.16</v>
      </c>
      <c r="AD26" s="2">
        <f t="shared" si="1"/>
        <v>0.11000000000000121</v>
      </c>
      <c r="AE26" s="167">
        <f t="shared" si="2"/>
        <v>-1.223990208078285E-3</v>
      </c>
    </row>
    <row r="27" spans="2:31" x14ac:dyDescent="0.25">
      <c r="R27" s="47"/>
      <c r="W27" s="162">
        <v>42324</v>
      </c>
      <c r="X27" s="12">
        <v>8.15</v>
      </c>
      <c r="Y27" s="12">
        <v>8.19</v>
      </c>
      <c r="Z27" s="12">
        <v>8.14</v>
      </c>
      <c r="AA27" s="12">
        <v>8.17</v>
      </c>
      <c r="AB27" s="117">
        <v>2700</v>
      </c>
      <c r="AC27" s="12">
        <v>8.17</v>
      </c>
      <c r="AD27" s="2">
        <f t="shared" si="1"/>
        <v>4.9999999999998934E-2</v>
      </c>
      <c r="AE27" s="167">
        <f t="shared" si="2"/>
        <v>1.225490196078427E-3</v>
      </c>
    </row>
    <row r="28" spans="2:31" x14ac:dyDescent="0.25">
      <c r="W28" s="162">
        <v>42321</v>
      </c>
      <c r="X28" s="12">
        <v>8.19</v>
      </c>
      <c r="Y28" s="12">
        <v>8.19</v>
      </c>
      <c r="Z28" s="12">
        <v>8.15</v>
      </c>
      <c r="AA28" s="12">
        <v>8.16</v>
      </c>
      <c r="AB28" s="117">
        <v>3200</v>
      </c>
      <c r="AC28" s="12">
        <v>8.16</v>
      </c>
      <c r="AD28" s="2">
        <f t="shared" si="1"/>
        <v>3.9999999999999147E-2</v>
      </c>
      <c r="AE28" s="167">
        <f t="shared" si="2"/>
        <v>-1.6867469879518149E-2</v>
      </c>
    </row>
    <row r="29" spans="2:31" x14ac:dyDescent="0.25">
      <c r="W29" s="162">
        <v>42320</v>
      </c>
      <c r="X29" s="12">
        <v>8.31</v>
      </c>
      <c r="Y29" s="12">
        <v>8.36</v>
      </c>
      <c r="Z29" s="12">
        <v>8.3000000000000007</v>
      </c>
      <c r="AA29" s="12">
        <v>8.3000000000000007</v>
      </c>
      <c r="AB29" s="117">
        <v>2300</v>
      </c>
      <c r="AC29" s="12">
        <v>8.3000000000000007</v>
      </c>
      <c r="AD29" s="2">
        <f t="shared" si="1"/>
        <v>5.9999999999998721E-2</v>
      </c>
      <c r="AE29" s="167">
        <f t="shared" si="2"/>
        <v>-8.3632019115887912E-3</v>
      </c>
    </row>
    <row r="30" spans="2:31" x14ac:dyDescent="0.25">
      <c r="W30" s="162">
        <v>42319</v>
      </c>
      <c r="X30" s="12">
        <v>8.36</v>
      </c>
      <c r="Y30" s="12">
        <v>8.39</v>
      </c>
      <c r="Z30" s="12">
        <v>8.36</v>
      </c>
      <c r="AA30" s="12">
        <v>8.3699999999999992</v>
      </c>
      <c r="AB30" s="117">
        <v>2000</v>
      </c>
      <c r="AC30" s="12">
        <v>8.3699999999999992</v>
      </c>
      <c r="AD30" s="2">
        <f t="shared" si="1"/>
        <v>3.0000000000001137E-2</v>
      </c>
      <c r="AE30" s="167">
        <f t="shared" si="2"/>
        <v>-1.1933174224345588E-3</v>
      </c>
    </row>
    <row r="31" spans="2:31" x14ac:dyDescent="0.25">
      <c r="W31" s="162">
        <v>42318</v>
      </c>
      <c r="X31" s="12">
        <v>8.3699999999999992</v>
      </c>
      <c r="Y31" s="12">
        <v>8.44</v>
      </c>
      <c r="Z31" s="12">
        <v>8.36</v>
      </c>
      <c r="AA31" s="12">
        <v>8.3800000000000008</v>
      </c>
      <c r="AB31" s="117">
        <v>11700</v>
      </c>
      <c r="AC31" s="12">
        <v>8.3800000000000008</v>
      </c>
      <c r="AD31" s="2">
        <f t="shared" si="1"/>
        <v>8.0000000000000071E-2</v>
      </c>
      <c r="AE31" s="167">
        <f t="shared" si="2"/>
        <v>3.3292231812577233E-2</v>
      </c>
    </row>
    <row r="32" spans="2:31" x14ac:dyDescent="0.25">
      <c r="W32" s="162">
        <v>42317</v>
      </c>
      <c r="X32" s="12">
        <v>8.14</v>
      </c>
      <c r="Y32" s="12">
        <v>8.18</v>
      </c>
      <c r="Z32" s="12">
        <v>8.08</v>
      </c>
      <c r="AA32" s="12">
        <v>8.11</v>
      </c>
      <c r="AB32" s="117">
        <v>10600</v>
      </c>
      <c r="AC32" s="12">
        <v>8.11</v>
      </c>
      <c r="AD32" s="2">
        <f t="shared" si="1"/>
        <v>9.9999999999999645E-2</v>
      </c>
      <c r="AE32" s="167">
        <f t="shared" si="2"/>
        <v>2.5284450063211006E-2</v>
      </c>
    </row>
    <row r="33" spans="15:31" x14ac:dyDescent="0.25">
      <c r="W33" s="162">
        <v>42314</v>
      </c>
      <c r="X33" s="12">
        <v>7.86</v>
      </c>
      <c r="Y33" s="12">
        <v>7.92</v>
      </c>
      <c r="Z33" s="12">
        <v>7.86</v>
      </c>
      <c r="AA33" s="12">
        <v>7.91</v>
      </c>
      <c r="AB33" s="117">
        <v>9800</v>
      </c>
      <c r="AC33" s="12">
        <v>7.91</v>
      </c>
      <c r="AD33" s="2">
        <f t="shared" si="1"/>
        <v>5.9999999999999609E-2</v>
      </c>
      <c r="AE33" s="167">
        <f t="shared" si="2"/>
        <v>-1.494396014943955E-2</v>
      </c>
    </row>
    <row r="34" spans="15:31" x14ac:dyDescent="0.25">
      <c r="W34" s="162">
        <v>42313</v>
      </c>
      <c r="X34" s="12">
        <v>8.07</v>
      </c>
      <c r="Y34" s="12">
        <v>8.08</v>
      </c>
      <c r="Z34" s="12">
        <v>8.0299999999999994</v>
      </c>
      <c r="AA34" s="12">
        <v>8.0299999999999994</v>
      </c>
      <c r="AB34" s="117">
        <v>4700</v>
      </c>
      <c r="AC34" s="12">
        <v>8.0299999999999994</v>
      </c>
      <c r="AD34" s="2">
        <f t="shared" si="1"/>
        <v>5.0000000000000711E-2</v>
      </c>
      <c r="AE34" s="167">
        <f t="shared" si="2"/>
        <v>3.7499999999999201E-3</v>
      </c>
    </row>
    <row r="35" spans="15:31" x14ac:dyDescent="0.25">
      <c r="W35" s="162">
        <v>42312</v>
      </c>
      <c r="X35" s="12">
        <v>8.06</v>
      </c>
      <c r="Y35" s="12">
        <v>8.06</v>
      </c>
      <c r="Z35" s="12">
        <v>8</v>
      </c>
      <c r="AA35" s="12">
        <v>8</v>
      </c>
      <c r="AB35" s="117">
        <v>12900</v>
      </c>
      <c r="AC35" s="12">
        <v>8</v>
      </c>
      <c r="AD35" s="2">
        <f t="shared" si="1"/>
        <v>6.0000000000000497E-2</v>
      </c>
      <c r="AE35" s="167">
        <f t="shared" si="2"/>
        <v>1.2515644555695093E-3</v>
      </c>
    </row>
    <row r="36" spans="15:31" x14ac:dyDescent="0.25">
      <c r="W36" s="162">
        <v>42311</v>
      </c>
      <c r="X36" s="12">
        <v>8</v>
      </c>
      <c r="Y36" s="12">
        <v>8.0500000000000007</v>
      </c>
      <c r="Z36" s="12">
        <v>7.98</v>
      </c>
      <c r="AA36" s="12">
        <v>7.99</v>
      </c>
      <c r="AB36" s="117">
        <v>23400</v>
      </c>
      <c r="AC36" s="12">
        <v>7.99</v>
      </c>
      <c r="AD36" s="2">
        <f t="shared" si="1"/>
        <v>7.0000000000000284E-2</v>
      </c>
      <c r="AE36" s="167">
        <f t="shared" si="2"/>
        <v>-1.2499999999999734E-3</v>
      </c>
    </row>
    <row r="37" spans="15:31" ht="20.25" thickBot="1" x14ac:dyDescent="0.35">
      <c r="O37" s="343" t="s">
        <v>78</v>
      </c>
      <c r="P37" s="343"/>
      <c r="T37" s="113" t="s">
        <v>126</v>
      </c>
      <c r="W37" s="162">
        <v>42310</v>
      </c>
      <c r="X37" s="12">
        <v>7.97</v>
      </c>
      <c r="Y37" s="12">
        <v>8.0299999999999994</v>
      </c>
      <c r="Z37" s="12">
        <v>7.97</v>
      </c>
      <c r="AA37" s="12">
        <v>8</v>
      </c>
      <c r="AB37" s="117">
        <v>12500</v>
      </c>
      <c r="AC37" s="12">
        <v>8</v>
      </c>
      <c r="AD37" s="2">
        <f t="shared" si="1"/>
        <v>5.9999999999999609E-2</v>
      </c>
      <c r="AE37" s="167">
        <f t="shared" si="2"/>
        <v>6.2893081761006275E-3</v>
      </c>
    </row>
    <row r="38" spans="15:31" ht="15.75" thickTop="1" x14ac:dyDescent="0.25">
      <c r="O38" s="105">
        <v>1.1000000000000001</v>
      </c>
      <c r="P38" s="105">
        <f>O38*$Q$4</f>
        <v>9.4193000000000016</v>
      </c>
      <c r="Q38" s="2"/>
      <c r="T38" s="157" t="s">
        <v>111</v>
      </c>
      <c r="U38" s="120">
        <v>8.49</v>
      </c>
      <c r="W38" s="162">
        <v>42307</v>
      </c>
      <c r="X38" s="12">
        <v>7.97</v>
      </c>
      <c r="Y38" s="12">
        <v>8.01</v>
      </c>
      <c r="Z38" s="12">
        <v>7.95</v>
      </c>
      <c r="AA38" s="12">
        <v>7.95</v>
      </c>
      <c r="AB38" s="117">
        <v>1300</v>
      </c>
      <c r="AC38" s="12">
        <v>7.95</v>
      </c>
      <c r="AD38" s="2">
        <f t="shared" si="1"/>
        <v>5.9999999999999609E-2</v>
      </c>
      <c r="AE38" s="167">
        <f t="shared" si="2"/>
        <v>2.5220680958386588E-3</v>
      </c>
    </row>
    <row r="39" spans="15:31" x14ac:dyDescent="0.25">
      <c r="O39" s="105">
        <v>1.0900000000000001</v>
      </c>
      <c r="P39" s="105">
        <f t="shared" ref="P39:P58" si="6">O39*$Q$4</f>
        <v>9.3336700000000015</v>
      </c>
      <c r="Q39" s="2"/>
      <c r="T39" s="115" t="s">
        <v>112</v>
      </c>
      <c r="U39" s="110">
        <v>8.4600000000000009</v>
      </c>
      <c r="W39" s="162">
        <v>42306</v>
      </c>
      <c r="X39" s="12">
        <v>7.94</v>
      </c>
      <c r="Y39" s="12">
        <v>7.95</v>
      </c>
      <c r="Z39" s="12">
        <v>7.93</v>
      </c>
      <c r="AA39" s="12">
        <v>7.93</v>
      </c>
      <c r="AB39" s="117">
        <v>3300</v>
      </c>
      <c r="AC39" s="12">
        <v>7.93</v>
      </c>
      <c r="AD39" s="2">
        <f t="shared" si="1"/>
        <v>2.0000000000000462E-2</v>
      </c>
      <c r="AE39" s="167">
        <f t="shared" si="2"/>
        <v>-2.2194821208384674E-2</v>
      </c>
    </row>
    <row r="40" spans="15:31" x14ac:dyDescent="0.25">
      <c r="O40" s="105">
        <v>1.08</v>
      </c>
      <c r="P40" s="105">
        <f t="shared" si="6"/>
        <v>9.2480400000000014</v>
      </c>
      <c r="Q40" s="2"/>
      <c r="T40" s="115" t="s">
        <v>113</v>
      </c>
      <c r="U40" s="110" t="s">
        <v>373</v>
      </c>
      <c r="W40" s="162">
        <v>42305</v>
      </c>
      <c r="X40" s="12">
        <v>8.11</v>
      </c>
      <c r="Y40" s="12">
        <v>8.11</v>
      </c>
      <c r="Z40" s="12">
        <v>8.02</v>
      </c>
      <c r="AA40" s="12">
        <v>8.11</v>
      </c>
      <c r="AB40" s="117">
        <v>1100</v>
      </c>
      <c r="AC40" s="12">
        <v>8.11</v>
      </c>
      <c r="AD40" s="2">
        <f t="shared" si="1"/>
        <v>8.9999999999999858E-2</v>
      </c>
      <c r="AE40" s="167">
        <f t="shared" si="2"/>
        <v>1.122194513715713E-2</v>
      </c>
    </row>
    <row r="41" spans="15:31" x14ac:dyDescent="0.25">
      <c r="O41" s="105">
        <v>1.07</v>
      </c>
      <c r="P41" s="105">
        <f t="shared" si="6"/>
        <v>9.1624100000000013</v>
      </c>
      <c r="Q41" s="2"/>
      <c r="T41" s="115" t="s">
        <v>114</v>
      </c>
      <c r="U41" s="110" t="s">
        <v>374</v>
      </c>
      <c r="W41" s="162">
        <v>42304</v>
      </c>
      <c r="X41" s="12">
        <v>7.85</v>
      </c>
      <c r="Y41" s="12">
        <v>8.0500000000000007</v>
      </c>
      <c r="Z41" s="12">
        <v>7.83</v>
      </c>
      <c r="AA41" s="12">
        <v>8.02</v>
      </c>
      <c r="AB41" s="117">
        <v>6900</v>
      </c>
      <c r="AC41" s="12">
        <v>8.02</v>
      </c>
      <c r="AD41" s="2">
        <f t="shared" si="1"/>
        <v>0.22000000000000064</v>
      </c>
      <c r="AE41" s="167">
        <f t="shared" si="2"/>
        <v>4.5632333767926969E-2</v>
      </c>
    </row>
    <row r="42" spans="15:31" x14ac:dyDescent="0.25">
      <c r="O42" s="105">
        <v>1.06</v>
      </c>
      <c r="P42" s="105">
        <f t="shared" si="6"/>
        <v>9.0767800000000012</v>
      </c>
      <c r="Q42" s="2"/>
      <c r="T42" s="115" t="s">
        <v>115</v>
      </c>
      <c r="U42" s="110">
        <v>28</v>
      </c>
      <c r="W42" s="162">
        <v>42303</v>
      </c>
      <c r="X42" s="12">
        <v>8</v>
      </c>
      <c r="Y42" s="12">
        <v>8</v>
      </c>
      <c r="Z42" s="12">
        <v>7.66</v>
      </c>
      <c r="AA42" s="12">
        <v>7.67</v>
      </c>
      <c r="AB42" s="117">
        <v>12400</v>
      </c>
      <c r="AC42" s="12">
        <v>7.67</v>
      </c>
      <c r="AD42" s="2">
        <f t="shared" si="1"/>
        <v>0.33999999999999986</v>
      </c>
      <c r="AE42" s="167">
        <f t="shared" si="2"/>
        <v>-9.9765258215962382E-2</v>
      </c>
    </row>
    <row r="43" spans="15:31" x14ac:dyDescent="0.25">
      <c r="O43" s="105">
        <v>1.05</v>
      </c>
      <c r="P43" s="105">
        <f t="shared" si="6"/>
        <v>8.9911500000000011</v>
      </c>
      <c r="Q43" s="2"/>
      <c r="T43" s="115" t="s">
        <v>116</v>
      </c>
      <c r="U43" s="110">
        <v>0.43399799999999999</v>
      </c>
      <c r="W43" s="162">
        <v>42300</v>
      </c>
      <c r="X43" s="12">
        <v>8.4499999999999993</v>
      </c>
      <c r="Y43" s="12">
        <v>8.57</v>
      </c>
      <c r="Z43" s="12">
        <v>8.4499999999999993</v>
      </c>
      <c r="AA43" s="12">
        <v>8.52</v>
      </c>
      <c r="AB43" s="117">
        <v>1900</v>
      </c>
      <c r="AC43" s="12">
        <v>8.52</v>
      </c>
      <c r="AD43" s="2">
        <f t="shared" si="1"/>
        <v>0.12000000000000099</v>
      </c>
      <c r="AE43" s="167">
        <f t="shared" si="2"/>
        <v>1.3079667063020217E-2</v>
      </c>
    </row>
    <row r="44" spans="15:31" x14ac:dyDescent="0.25">
      <c r="O44" s="105">
        <v>1.04</v>
      </c>
      <c r="P44" s="105">
        <f t="shared" si="6"/>
        <v>8.905520000000001</v>
      </c>
      <c r="Q44" s="2"/>
      <c r="T44" s="115" t="s">
        <v>117</v>
      </c>
      <c r="U44" s="110" t="s">
        <v>153</v>
      </c>
      <c r="W44" s="162">
        <v>42299</v>
      </c>
      <c r="X44" s="12">
        <v>8.35</v>
      </c>
      <c r="Y44" s="12">
        <v>8.4700000000000006</v>
      </c>
      <c r="Z44" s="12">
        <v>8.35</v>
      </c>
      <c r="AA44" s="12">
        <v>8.41</v>
      </c>
      <c r="AB44" s="117">
        <v>10800</v>
      </c>
      <c r="AC44" s="12">
        <v>8.41</v>
      </c>
      <c r="AD44" s="2">
        <f t="shared" si="1"/>
        <v>0.12000000000000099</v>
      </c>
      <c r="AE44" s="167">
        <f t="shared" si="2"/>
        <v>1.9393939393939519E-2</v>
      </c>
    </row>
    <row r="45" spans="15:31" x14ac:dyDescent="0.25">
      <c r="O45" s="105">
        <v>1.03</v>
      </c>
      <c r="P45" s="105">
        <f t="shared" si="6"/>
        <v>8.8198900000000009</v>
      </c>
      <c r="Q45" s="2"/>
      <c r="T45" s="115"/>
      <c r="U45" s="110"/>
      <c r="W45" s="162">
        <v>42298</v>
      </c>
      <c r="X45" s="12">
        <v>8.24</v>
      </c>
      <c r="Y45" s="12">
        <v>8.2899999999999991</v>
      </c>
      <c r="Z45" s="12">
        <v>8.1999999999999993</v>
      </c>
      <c r="AA45" s="12">
        <v>8.25</v>
      </c>
      <c r="AB45" s="117">
        <v>11000</v>
      </c>
      <c r="AC45" s="12">
        <v>8.25</v>
      </c>
      <c r="AD45" s="2">
        <f t="shared" si="1"/>
        <v>8.9999999999999858E-2</v>
      </c>
      <c r="AE45" s="167">
        <f t="shared" si="2"/>
        <v>3.6496350364962904E-3</v>
      </c>
    </row>
    <row r="46" spans="15:31" x14ac:dyDescent="0.25">
      <c r="O46" s="105">
        <v>1.02</v>
      </c>
      <c r="P46" s="105">
        <f t="shared" si="6"/>
        <v>8.7342600000000008</v>
      </c>
      <c r="Q46" s="2"/>
      <c r="T46" s="115" t="s">
        <v>118</v>
      </c>
      <c r="U46" s="110" t="s">
        <v>375</v>
      </c>
      <c r="W46" s="162">
        <v>42297</v>
      </c>
      <c r="X46" s="12">
        <v>8.24</v>
      </c>
      <c r="Y46" s="12">
        <v>8.25</v>
      </c>
      <c r="Z46" s="12">
        <v>8.2100000000000009</v>
      </c>
      <c r="AA46" s="12">
        <v>8.2200000000000006</v>
      </c>
      <c r="AB46" s="117">
        <v>8100</v>
      </c>
      <c r="AC46" s="12">
        <v>8.2200000000000006</v>
      </c>
      <c r="AD46" s="2">
        <f t="shared" si="1"/>
        <v>3.9999999999999147E-2</v>
      </c>
      <c r="AE46" s="167">
        <f t="shared" si="2"/>
        <v>4.8899755501223829E-3</v>
      </c>
    </row>
    <row r="47" spans="15:31" x14ac:dyDescent="0.25">
      <c r="O47" s="105">
        <v>1.01</v>
      </c>
      <c r="P47" s="105">
        <f t="shared" si="6"/>
        <v>8.6486300000000007</v>
      </c>
      <c r="Q47" s="2"/>
      <c r="T47" s="115" t="s">
        <v>119</v>
      </c>
      <c r="U47" s="110" t="s">
        <v>174</v>
      </c>
      <c r="W47" s="162">
        <v>42296</v>
      </c>
      <c r="X47" s="12">
        <v>8.09</v>
      </c>
      <c r="Y47" s="12">
        <v>8.18</v>
      </c>
      <c r="Z47" s="12">
        <v>8.09</v>
      </c>
      <c r="AA47" s="12">
        <v>8.18</v>
      </c>
      <c r="AB47" s="117">
        <v>1900</v>
      </c>
      <c r="AC47" s="12">
        <v>8.18</v>
      </c>
      <c r="AD47" s="2">
        <f t="shared" si="1"/>
        <v>8.9999999999999858E-2</v>
      </c>
      <c r="AE47" s="167">
        <f t="shared" si="2"/>
        <v>-2.1531100478468845E-2</v>
      </c>
    </row>
    <row r="48" spans="15:31" x14ac:dyDescent="0.25">
      <c r="O48" s="105">
        <v>1</v>
      </c>
      <c r="P48" s="105">
        <f t="shared" si="6"/>
        <v>8.5630000000000006</v>
      </c>
      <c r="Q48" s="2"/>
      <c r="T48" s="115" t="s">
        <v>120</v>
      </c>
      <c r="U48" s="112">
        <v>26191</v>
      </c>
      <c r="W48" s="162">
        <v>42293</v>
      </c>
      <c r="X48" s="12">
        <v>8.31</v>
      </c>
      <c r="Y48" s="12">
        <v>8.3699999999999992</v>
      </c>
      <c r="Z48" s="12">
        <v>8.26</v>
      </c>
      <c r="AA48" s="12">
        <v>8.36</v>
      </c>
      <c r="AB48" s="117">
        <v>12400</v>
      </c>
      <c r="AC48" s="12">
        <v>8.36</v>
      </c>
      <c r="AD48" s="2">
        <f t="shared" si="1"/>
        <v>0.10999999999999943</v>
      </c>
      <c r="AE48" s="167">
        <f t="shared" si="2"/>
        <v>1.9512195121951237E-2</v>
      </c>
    </row>
    <row r="49" spans="15:31" x14ac:dyDescent="0.25">
      <c r="O49" s="105">
        <v>0.99</v>
      </c>
      <c r="P49" s="105">
        <f t="shared" si="6"/>
        <v>8.4773700000000005</v>
      </c>
      <c r="Q49" s="2"/>
      <c r="T49" s="115" t="s">
        <v>123</v>
      </c>
      <c r="U49" s="112">
        <v>7561</v>
      </c>
      <c r="W49" s="162">
        <v>42292</v>
      </c>
      <c r="X49" s="12">
        <v>8.16</v>
      </c>
      <c r="Y49" s="12">
        <v>8.25</v>
      </c>
      <c r="Z49" s="12">
        <v>8.11</v>
      </c>
      <c r="AA49" s="12">
        <v>8.1999999999999993</v>
      </c>
      <c r="AB49" s="117">
        <v>8100</v>
      </c>
      <c r="AC49" s="12">
        <v>8.1999999999999993</v>
      </c>
      <c r="AD49" s="2">
        <f t="shared" si="1"/>
        <v>0.14000000000000057</v>
      </c>
      <c r="AE49" s="167">
        <f t="shared" si="2"/>
        <v>5.1282051282051322E-2</v>
      </c>
    </row>
    <row r="50" spans="15:31" x14ac:dyDescent="0.25">
      <c r="O50" s="105">
        <v>0.98</v>
      </c>
      <c r="P50" s="105">
        <f t="shared" si="6"/>
        <v>8.3917400000000004</v>
      </c>
      <c r="Q50" s="2"/>
      <c r="T50" s="115" t="s">
        <v>121</v>
      </c>
      <c r="U50" s="110" t="s">
        <v>376</v>
      </c>
      <c r="W50" s="162">
        <v>42291</v>
      </c>
      <c r="X50" s="12">
        <v>7.91</v>
      </c>
      <c r="Y50" s="12">
        <v>7.91</v>
      </c>
      <c r="Z50" s="12">
        <v>7.8</v>
      </c>
      <c r="AA50" s="12">
        <v>7.8</v>
      </c>
      <c r="AB50" s="117">
        <v>2100</v>
      </c>
      <c r="AC50" s="12">
        <v>7.8</v>
      </c>
      <c r="AD50" s="2">
        <f t="shared" si="1"/>
        <v>0.11000000000000032</v>
      </c>
      <c r="AE50" s="167">
        <f t="shared" si="2"/>
        <v>-3.8224414303329124E-2</v>
      </c>
    </row>
    <row r="51" spans="15:31" x14ac:dyDescent="0.25">
      <c r="O51" s="105">
        <v>0.97</v>
      </c>
      <c r="P51" s="105">
        <f t="shared" si="6"/>
        <v>8.3061100000000003</v>
      </c>
      <c r="T51" s="115" t="s">
        <v>124</v>
      </c>
      <c r="U51" s="110">
        <v>15.66</v>
      </c>
      <c r="W51" s="162">
        <v>42290</v>
      </c>
      <c r="X51" s="12">
        <v>8.06</v>
      </c>
      <c r="Y51" s="12">
        <v>8.17</v>
      </c>
      <c r="Z51" s="12">
        <v>8.06</v>
      </c>
      <c r="AA51" s="12">
        <v>8.11</v>
      </c>
      <c r="AB51" s="117">
        <v>2600</v>
      </c>
      <c r="AC51" s="12">
        <v>8.11</v>
      </c>
      <c r="AD51" s="2">
        <f t="shared" si="1"/>
        <v>0.10999999999999943</v>
      </c>
      <c r="AE51" s="167">
        <f t="shared" si="2"/>
        <v>0</v>
      </c>
    </row>
    <row r="52" spans="15:31" x14ac:dyDescent="0.25">
      <c r="O52" s="105">
        <v>0.96</v>
      </c>
      <c r="P52" s="105">
        <f t="shared" si="6"/>
        <v>8.2204800000000002</v>
      </c>
      <c r="T52" s="115" t="s">
        <v>125</v>
      </c>
      <c r="U52" s="110">
        <v>0.54</v>
      </c>
      <c r="W52" s="162">
        <v>42289</v>
      </c>
      <c r="X52" s="12">
        <v>8.07</v>
      </c>
      <c r="Y52" s="12">
        <v>8.15</v>
      </c>
      <c r="Z52" s="12">
        <v>8.07</v>
      </c>
      <c r="AA52" s="12">
        <v>8.11</v>
      </c>
      <c r="AB52" s="117">
        <v>3800</v>
      </c>
      <c r="AC52" s="12">
        <v>8.11</v>
      </c>
      <c r="AD52" s="2">
        <f t="shared" si="1"/>
        <v>8.0000000000000071E-2</v>
      </c>
      <c r="AE52" s="167">
        <f t="shared" si="2"/>
        <v>1.2345679012344402E-3</v>
      </c>
    </row>
    <row r="53" spans="15:31" x14ac:dyDescent="0.25">
      <c r="O53" s="105">
        <v>0.95</v>
      </c>
      <c r="P53" s="105">
        <f t="shared" si="6"/>
        <v>8.1348500000000001</v>
      </c>
      <c r="T53" s="115" t="s">
        <v>122</v>
      </c>
      <c r="U53" s="110" t="s">
        <v>377</v>
      </c>
      <c r="W53" s="162">
        <v>42286</v>
      </c>
      <c r="X53" s="12">
        <v>8.11</v>
      </c>
      <c r="Y53" s="12">
        <v>8.1199999999999992</v>
      </c>
      <c r="Z53" s="12">
        <v>8.07</v>
      </c>
      <c r="AA53" s="12">
        <v>8.1</v>
      </c>
      <c r="AB53" s="117">
        <v>9700</v>
      </c>
      <c r="AC53" s="12">
        <v>8.1</v>
      </c>
      <c r="AD53" s="2">
        <f t="shared" si="1"/>
        <v>4.9999999999998934E-2</v>
      </c>
      <c r="AE53" s="167">
        <f t="shared" si="2"/>
        <v>2.4752475247524774E-3</v>
      </c>
    </row>
    <row r="54" spans="15:31" x14ac:dyDescent="0.25">
      <c r="O54" s="105">
        <v>0.94</v>
      </c>
      <c r="P54" s="105">
        <f t="shared" si="6"/>
        <v>8.04922</v>
      </c>
      <c r="W54" s="162">
        <v>42285</v>
      </c>
      <c r="X54" s="12">
        <v>7.98</v>
      </c>
      <c r="Y54" s="12">
        <v>8.11</v>
      </c>
      <c r="Z54" s="12">
        <v>7.98</v>
      </c>
      <c r="AA54" s="12">
        <v>8.08</v>
      </c>
      <c r="AB54" s="117">
        <v>3100</v>
      </c>
      <c r="AC54" s="12">
        <v>8.08</v>
      </c>
      <c r="AD54" s="2">
        <f t="shared" si="1"/>
        <v>0.12999999999999901</v>
      </c>
      <c r="AE54" s="167">
        <f t="shared" si="2"/>
        <v>2.9299363057324834E-2</v>
      </c>
    </row>
    <row r="55" spans="15:31" x14ac:dyDescent="0.25">
      <c r="O55" s="105">
        <v>0.93</v>
      </c>
      <c r="P55" s="105">
        <f t="shared" si="6"/>
        <v>7.9635900000000008</v>
      </c>
      <c r="W55" s="162">
        <v>42284</v>
      </c>
      <c r="X55" s="12">
        <v>7.9</v>
      </c>
      <c r="Y55" s="12">
        <v>7.92</v>
      </c>
      <c r="Z55" s="12">
        <v>7.83</v>
      </c>
      <c r="AA55" s="12">
        <v>7.85</v>
      </c>
      <c r="AB55" s="117">
        <v>5000</v>
      </c>
      <c r="AC55" s="12">
        <v>7.85</v>
      </c>
      <c r="AD55" s="2">
        <f t="shared" si="1"/>
        <v>8.9999999999999858E-2</v>
      </c>
      <c r="AE55" s="167">
        <f t="shared" si="2"/>
        <v>1.2903225806451646E-2</v>
      </c>
    </row>
    <row r="56" spans="15:31" x14ac:dyDescent="0.25">
      <c r="O56" s="105">
        <v>0.92</v>
      </c>
      <c r="P56" s="105">
        <f t="shared" si="6"/>
        <v>7.8779600000000007</v>
      </c>
      <c r="W56" s="162">
        <v>42283</v>
      </c>
      <c r="X56" s="12">
        <v>7.66</v>
      </c>
      <c r="Y56" s="12">
        <v>7.97</v>
      </c>
      <c r="Z56" s="12">
        <v>7.66</v>
      </c>
      <c r="AA56" s="12">
        <v>7.75</v>
      </c>
      <c r="AB56" s="117">
        <v>14300</v>
      </c>
      <c r="AC56" s="12">
        <v>7.75</v>
      </c>
      <c r="AD56" s="2">
        <f t="shared" si="1"/>
        <v>0.30999999999999961</v>
      </c>
      <c r="AE56" s="167">
        <f t="shared" si="2"/>
        <v>1.9736842105263275E-2</v>
      </c>
    </row>
    <row r="57" spans="15:31" x14ac:dyDescent="0.25">
      <c r="O57" s="105">
        <v>0.91</v>
      </c>
      <c r="P57" s="105">
        <f t="shared" si="6"/>
        <v>7.7923300000000006</v>
      </c>
      <c r="W57" s="162">
        <v>42282</v>
      </c>
      <c r="X57" s="12">
        <v>7.47</v>
      </c>
      <c r="Y57" s="12">
        <v>7.67</v>
      </c>
      <c r="Z57" s="12">
        <v>7.47</v>
      </c>
      <c r="AA57" s="12">
        <v>7.6</v>
      </c>
      <c r="AB57" s="117">
        <v>27700</v>
      </c>
      <c r="AC57" s="12">
        <v>7.6</v>
      </c>
      <c r="AD57" s="2">
        <f t="shared" si="1"/>
        <v>0.20000000000000018</v>
      </c>
      <c r="AE57" s="167">
        <f t="shared" si="2"/>
        <v>1.7402945113788482E-2</v>
      </c>
    </row>
    <row r="58" spans="15:31" x14ac:dyDescent="0.25">
      <c r="O58" s="105">
        <v>0.9</v>
      </c>
      <c r="P58" s="105">
        <f t="shared" si="6"/>
        <v>7.7067000000000005</v>
      </c>
      <c r="W58" s="162">
        <v>42279</v>
      </c>
      <c r="X58" s="12">
        <v>7.36</v>
      </c>
      <c r="Y58" s="12">
        <v>7.52</v>
      </c>
      <c r="Z58" s="12">
        <v>7.36</v>
      </c>
      <c r="AA58" s="12">
        <v>7.47</v>
      </c>
      <c r="AB58" s="117">
        <v>14400</v>
      </c>
      <c r="AC58" s="12">
        <v>7.47</v>
      </c>
      <c r="AD58" s="2">
        <f t="shared" si="1"/>
        <v>0.15999999999999925</v>
      </c>
      <c r="AE58" s="167">
        <f t="shared" si="2"/>
        <v>4.6218487394958041E-2</v>
      </c>
    </row>
    <row r="59" spans="15:31" x14ac:dyDescent="0.25">
      <c r="O59" s="47"/>
      <c r="W59" s="162">
        <v>42278</v>
      </c>
      <c r="X59" s="12">
        <v>7.14</v>
      </c>
      <c r="Y59" s="12">
        <v>7.21</v>
      </c>
      <c r="Z59" s="12">
        <v>7.12</v>
      </c>
      <c r="AA59" s="12">
        <v>7.14</v>
      </c>
      <c r="AB59" s="117">
        <v>13700</v>
      </c>
      <c r="AC59" s="12">
        <v>7.14</v>
      </c>
      <c r="AD59" s="2">
        <f t="shared" si="1"/>
        <v>8.9999999999999858E-2</v>
      </c>
      <c r="AE59" s="167">
        <f t="shared" si="2"/>
        <v>-4.1841004184101083E-3</v>
      </c>
    </row>
    <row r="60" spans="15:31" x14ac:dyDescent="0.25">
      <c r="W60" s="162">
        <v>42277</v>
      </c>
      <c r="X60" s="12">
        <v>7.13</v>
      </c>
      <c r="Y60" s="12">
        <v>7.17</v>
      </c>
      <c r="Z60" s="12">
        <v>7.1</v>
      </c>
      <c r="AA60" s="12">
        <v>7.17</v>
      </c>
      <c r="AB60" s="117">
        <v>3600</v>
      </c>
      <c r="AC60" s="12">
        <v>7.17</v>
      </c>
      <c r="AD60" s="2">
        <f t="shared" si="1"/>
        <v>7.0000000000000284E-2</v>
      </c>
      <c r="AE60" s="167">
        <f t="shared" si="2"/>
        <v>2.2824536376604865E-2</v>
      </c>
    </row>
    <row r="61" spans="15:31" x14ac:dyDescent="0.25">
      <c r="W61" s="162">
        <v>42276</v>
      </c>
      <c r="X61" s="12">
        <v>7.18</v>
      </c>
      <c r="Y61" s="12">
        <v>7.27</v>
      </c>
      <c r="Z61" s="12">
        <v>7.01</v>
      </c>
      <c r="AA61" s="12">
        <v>7.01</v>
      </c>
      <c r="AB61" s="117">
        <v>33400</v>
      </c>
      <c r="AC61" s="12">
        <v>7.01</v>
      </c>
      <c r="AD61" s="2">
        <f t="shared" si="1"/>
        <v>0.25999999999999979</v>
      </c>
      <c r="AE61" s="167">
        <f t="shared" si="2"/>
        <v>-2.5034770514603677E-2</v>
      </c>
    </row>
    <row r="62" spans="15:31" x14ac:dyDescent="0.25">
      <c r="W62" s="162">
        <v>42275</v>
      </c>
      <c r="X62" s="12">
        <v>7.29</v>
      </c>
      <c r="Y62" s="12">
        <v>7.29</v>
      </c>
      <c r="Z62" s="12">
        <v>7.16</v>
      </c>
      <c r="AA62" s="12">
        <v>7.19</v>
      </c>
      <c r="AB62" s="117">
        <v>3300</v>
      </c>
      <c r="AC62" s="12">
        <v>7.19</v>
      </c>
      <c r="AD62" s="2">
        <f t="shared" si="1"/>
        <v>0.12999999999999989</v>
      </c>
      <c r="AE62" s="167">
        <f t="shared" si="2"/>
        <v>-2.9689608636977005E-2</v>
      </c>
    </row>
    <row r="63" spans="15:31" x14ac:dyDescent="0.25">
      <c r="W63" s="162">
        <v>42272</v>
      </c>
      <c r="X63" s="12">
        <v>7.43</v>
      </c>
      <c r="Y63" s="12">
        <v>7.45</v>
      </c>
      <c r="Z63" s="12">
        <v>7.41</v>
      </c>
      <c r="AA63" s="12">
        <v>7.41</v>
      </c>
      <c r="AB63" s="117">
        <v>2200</v>
      </c>
      <c r="AC63" s="12">
        <v>7.41</v>
      </c>
      <c r="AD63" s="2">
        <f t="shared" si="1"/>
        <v>4.0000000000000036E-2</v>
      </c>
      <c r="AE63" s="167">
        <f t="shared" si="2"/>
        <v>-1.3477088948786742E-3</v>
      </c>
    </row>
    <row r="64" spans="15:31" x14ac:dyDescent="0.25">
      <c r="W64" s="162">
        <v>42271</v>
      </c>
      <c r="X64" s="12">
        <v>7.41</v>
      </c>
      <c r="Y64" s="12">
        <v>7.49</v>
      </c>
      <c r="Z64" s="12">
        <v>7.27</v>
      </c>
      <c r="AA64" s="12">
        <v>7.42</v>
      </c>
      <c r="AB64" s="117">
        <v>9500</v>
      </c>
      <c r="AC64" s="12">
        <v>7.42</v>
      </c>
      <c r="AD64" s="2">
        <f t="shared" si="1"/>
        <v>0.22000000000000064</v>
      </c>
      <c r="AE64" s="167">
        <f t="shared" si="2"/>
        <v>-2.2397891963109373E-2</v>
      </c>
    </row>
    <row r="65" spans="23:31" x14ac:dyDescent="0.25">
      <c r="W65" s="162">
        <v>42270</v>
      </c>
      <c r="X65" s="12">
        <v>7.61</v>
      </c>
      <c r="Y65" s="12">
        <v>7.61</v>
      </c>
      <c r="Z65" s="12">
        <v>7.55</v>
      </c>
      <c r="AA65" s="12">
        <v>7.59</v>
      </c>
      <c r="AB65" s="117">
        <v>7300</v>
      </c>
      <c r="AC65" s="12">
        <v>7.59</v>
      </c>
      <c r="AD65" s="2">
        <f t="shared" si="1"/>
        <v>6.0000000000000497E-2</v>
      </c>
      <c r="AE65" s="167">
        <f t="shared" si="2"/>
        <v>2.6420079260236484E-3</v>
      </c>
    </row>
    <row r="66" spans="23:31" x14ac:dyDescent="0.25">
      <c r="W66" s="162">
        <v>42269</v>
      </c>
      <c r="X66" s="12">
        <v>7.7</v>
      </c>
      <c r="Y66" s="12">
        <v>7.7</v>
      </c>
      <c r="Z66" s="12">
        <v>7.54</v>
      </c>
      <c r="AA66" s="12">
        <v>7.57</v>
      </c>
      <c r="AB66" s="117">
        <v>17500</v>
      </c>
      <c r="AC66" s="12">
        <v>7.57</v>
      </c>
      <c r="AD66" s="2">
        <f t="shared" si="1"/>
        <v>0.16000000000000014</v>
      </c>
      <c r="AE66" s="167">
        <f t="shared" si="2"/>
        <v>-3.0729833546734864E-2</v>
      </c>
    </row>
    <row r="67" spans="23:31" x14ac:dyDescent="0.25">
      <c r="W67" s="162">
        <v>42268</v>
      </c>
      <c r="X67" s="12">
        <v>7.79</v>
      </c>
      <c r="Y67" s="12">
        <v>7.85</v>
      </c>
      <c r="Z67" s="12">
        <v>7.79</v>
      </c>
      <c r="AA67" s="12">
        <v>7.81</v>
      </c>
      <c r="AB67" s="117">
        <v>2900</v>
      </c>
      <c r="AC67" s="12">
        <v>7.81</v>
      </c>
      <c r="AD67" s="2">
        <f t="shared" ref="AD67:AD68" si="7">Y67-Z67</f>
        <v>5.9999999999999609E-2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37:P37"/>
  </mergeCells>
  <conditionalFormatting sqref="Q7">
    <cfRule type="expression" dxfId="103" priority="12">
      <formula>Q7&gt;0</formula>
    </cfRule>
    <cfRule type="expression" dxfId="10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01" priority="5">
      <formula>F15&gt;0</formula>
    </cfRule>
    <cfRule type="expression" dxfId="100" priority="6">
      <formula>F15&lt;0</formula>
    </cfRule>
  </conditionalFormatting>
  <conditionalFormatting sqref="F16:F17">
    <cfRule type="expression" dxfId="99" priority="3">
      <formula>F16&gt;0</formula>
    </cfRule>
    <cfRule type="expression" dxfId="98" priority="4">
      <formula>F16&lt;0</formula>
    </cfRule>
  </conditionalFormatting>
  <conditionalFormatting sqref="H15:H17">
    <cfRule type="expression" dxfId="97" priority="1">
      <formula>H15&gt;0</formula>
    </cfRule>
    <cfRule type="expression" dxfId="9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85</v>
      </c>
      <c r="W2" s="162">
        <v>42360</v>
      </c>
      <c r="X2" s="12">
        <v>147.22999999999999</v>
      </c>
      <c r="Y2" s="12">
        <v>147.22999999999999</v>
      </c>
      <c r="Z2" s="12">
        <v>142.76</v>
      </c>
      <c r="AA2" s="12">
        <v>145.1</v>
      </c>
      <c r="AB2" s="117">
        <v>2167300</v>
      </c>
      <c r="AC2" s="12">
        <v>145.1</v>
      </c>
      <c r="AD2" s="2">
        <f>Y2-Z2</f>
        <v>4.4699999999999989</v>
      </c>
      <c r="AE2" s="167">
        <f>AC2/AC3-1</f>
        <v>-4.8010973936900569E-3</v>
      </c>
    </row>
    <row r="3" spans="1:31" x14ac:dyDescent="0.25">
      <c r="A3" s="26" t="s">
        <v>71</v>
      </c>
      <c r="B3" s="344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146.51</v>
      </c>
      <c r="T3" s="83">
        <v>42242</v>
      </c>
      <c r="U3" t="s">
        <v>103</v>
      </c>
      <c r="W3" s="162">
        <v>42359</v>
      </c>
      <c r="X3" s="12">
        <v>143.1</v>
      </c>
      <c r="Y3" s="12">
        <v>146</v>
      </c>
      <c r="Z3" s="12">
        <v>141.86000000000001</v>
      </c>
      <c r="AA3" s="12">
        <v>145.80000000000001</v>
      </c>
      <c r="AB3" s="117">
        <v>2662700</v>
      </c>
      <c r="AC3" s="12">
        <v>145.80000000000001</v>
      </c>
      <c r="AD3" s="2">
        <f t="shared" ref="AD3:AD66" si="1">Y3-Z3</f>
        <v>4.1399999999999864</v>
      </c>
      <c r="AE3" s="167">
        <f t="shared" ref="AE3:AE66" si="2">AC3/AC4-1</f>
        <v>3.9942938659058624E-2</v>
      </c>
    </row>
    <row r="4" spans="1:31" x14ac:dyDescent="0.25">
      <c r="B4" s="344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146.51</v>
      </c>
      <c r="T4" s="83">
        <v>42246</v>
      </c>
      <c r="U4" t="s">
        <v>101</v>
      </c>
      <c r="W4" s="162">
        <v>42356</v>
      </c>
      <c r="X4" s="12">
        <v>140.22999999999999</v>
      </c>
      <c r="Y4" s="12">
        <v>141.91</v>
      </c>
      <c r="Z4" s="12">
        <v>138.55000000000001</v>
      </c>
      <c r="AA4" s="12">
        <v>140.19999999999999</v>
      </c>
      <c r="AB4" s="117">
        <v>5196400</v>
      </c>
      <c r="AC4" s="12">
        <v>140.19999999999999</v>
      </c>
      <c r="AD4" s="2">
        <f t="shared" si="1"/>
        <v>3.3599999999999852</v>
      </c>
      <c r="AE4" s="167">
        <f t="shared" si="2"/>
        <v>-1.9931662870159572E-3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42355</v>
      </c>
      <c r="X5" s="12">
        <v>144.93</v>
      </c>
      <c r="Y5" s="12">
        <v>145.5</v>
      </c>
      <c r="Z5" s="12">
        <v>140.41</v>
      </c>
      <c r="AA5" s="12">
        <v>140.47999999999999</v>
      </c>
      <c r="AB5" s="117">
        <v>2437800</v>
      </c>
      <c r="AC5" s="12">
        <v>140.47999999999999</v>
      </c>
      <c r="AD5" s="2">
        <f t="shared" si="1"/>
        <v>5.0900000000000034</v>
      </c>
      <c r="AE5" s="167">
        <f t="shared" si="2"/>
        <v>-2.3630803447317272E-2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142</v>
      </c>
      <c r="W6" s="162">
        <v>42354</v>
      </c>
      <c r="X6" s="12">
        <v>143.16999999999999</v>
      </c>
      <c r="Y6" s="12">
        <v>144.28</v>
      </c>
      <c r="Z6" s="12">
        <v>140.4</v>
      </c>
      <c r="AA6" s="12">
        <v>143.88</v>
      </c>
      <c r="AB6" s="117">
        <v>2964400</v>
      </c>
      <c r="AC6" s="12">
        <v>143.88</v>
      </c>
      <c r="AD6" s="2">
        <f t="shared" si="1"/>
        <v>3.8799999999999955</v>
      </c>
      <c r="AE6" s="167" t="e">
        <f t="shared" si="2"/>
        <v>#DIV/0!</v>
      </c>
    </row>
    <row r="7" spans="1:31" ht="15.75" x14ac:dyDescent="0.25">
      <c r="B7" s="344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228</v>
      </c>
      <c r="T7" s="83"/>
      <c r="W7" s="162">
        <v>42354</v>
      </c>
      <c r="X7" s="12" t="s">
        <v>317</v>
      </c>
      <c r="Y7" s="12"/>
      <c r="Z7" s="12"/>
      <c r="AA7" s="12"/>
      <c r="AB7" s="117"/>
      <c r="AC7" s="12"/>
      <c r="AD7" s="2">
        <f t="shared" si="1"/>
        <v>0</v>
      </c>
      <c r="AE7" s="167">
        <f t="shared" si="2"/>
        <v>-1</v>
      </c>
    </row>
    <row r="8" spans="1:31" x14ac:dyDescent="0.25">
      <c r="B8" s="349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7">
        <f>(Q4-Q3)/Q3</f>
        <v>0</v>
      </c>
      <c r="T8" s="83"/>
      <c r="W8" s="162">
        <v>42353</v>
      </c>
      <c r="X8" s="12">
        <v>142.68</v>
      </c>
      <c r="Y8" s="12">
        <v>144.22999999999999</v>
      </c>
      <c r="Z8" s="12">
        <v>141.31</v>
      </c>
      <c r="AA8" s="12">
        <v>143.27000000000001</v>
      </c>
      <c r="AB8" s="117">
        <v>3525000</v>
      </c>
      <c r="AC8" s="12">
        <v>142.83000000000001</v>
      </c>
      <c r="AD8" s="2">
        <f t="shared" si="1"/>
        <v>2.9199999999999875</v>
      </c>
      <c r="AE8" s="167">
        <f t="shared" si="2"/>
        <v>5.3494756106147179E-3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110</v>
      </c>
      <c r="W9" s="162">
        <v>42352</v>
      </c>
      <c r="X9" s="12">
        <v>144.13999999999999</v>
      </c>
      <c r="Y9" s="12">
        <v>145.36000000000001</v>
      </c>
      <c r="Z9" s="12">
        <v>141.24</v>
      </c>
      <c r="AA9" s="12">
        <v>142.51</v>
      </c>
      <c r="AB9" s="117">
        <v>3699300</v>
      </c>
      <c r="AC9" s="12">
        <v>142.07</v>
      </c>
      <c r="AD9" s="2">
        <f t="shared" si="1"/>
        <v>4.1200000000000045</v>
      </c>
      <c r="AE9" s="167">
        <f t="shared" si="2"/>
        <v>-1.3265731351576604E-2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42349</v>
      </c>
      <c r="X10" s="12">
        <v>144.62</v>
      </c>
      <c r="Y10" s="12">
        <v>147.72</v>
      </c>
      <c r="Z10" s="12">
        <v>144.30000000000001</v>
      </c>
      <c r="AA10" s="12">
        <v>144.41999999999999</v>
      </c>
      <c r="AB10" s="117">
        <v>2777700</v>
      </c>
      <c r="AC10" s="12">
        <v>143.97999999999999</v>
      </c>
      <c r="AD10" s="2">
        <f t="shared" si="1"/>
        <v>3.4199999999999875</v>
      </c>
      <c r="AE10" s="167">
        <f t="shared" si="2"/>
        <v>-1.9744008714597028E-2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42348</v>
      </c>
      <c r="X11" s="12">
        <v>146.11000000000001</v>
      </c>
      <c r="Y11" s="12">
        <v>149.44</v>
      </c>
      <c r="Z11" s="12">
        <v>145.19</v>
      </c>
      <c r="AA11" s="12">
        <v>147.33000000000001</v>
      </c>
      <c r="AB11" s="117">
        <v>3307800</v>
      </c>
      <c r="AC11" s="12">
        <v>146.88</v>
      </c>
      <c r="AD11" s="2">
        <f t="shared" si="1"/>
        <v>4.25</v>
      </c>
      <c r="AE11" s="167">
        <f t="shared" si="2"/>
        <v>1.1570247933884392E-2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42347</v>
      </c>
      <c r="X12" s="12">
        <v>147.13999999999999</v>
      </c>
      <c r="Y12" s="12">
        <v>148</v>
      </c>
      <c r="Z12" s="12">
        <v>144.41999999999999</v>
      </c>
      <c r="AA12" s="12">
        <v>145.65</v>
      </c>
      <c r="AB12" s="117">
        <v>3080300</v>
      </c>
      <c r="AC12" s="12">
        <v>145.19999999999999</v>
      </c>
      <c r="AD12" s="2">
        <f t="shared" si="1"/>
        <v>3.5800000000000125</v>
      </c>
      <c r="AE12" s="167">
        <f t="shared" si="2"/>
        <v>-1.4457340663816098E-2</v>
      </c>
    </row>
    <row r="13" spans="1:31" x14ac:dyDescent="0.25">
      <c r="W13" s="162">
        <v>42346</v>
      </c>
      <c r="X13" s="12">
        <v>146.84</v>
      </c>
      <c r="Y13" s="12">
        <v>148.59</v>
      </c>
      <c r="Z13" s="12">
        <v>145.77000000000001</v>
      </c>
      <c r="AA13" s="12">
        <v>147.78</v>
      </c>
      <c r="AB13" s="117">
        <v>3456000</v>
      </c>
      <c r="AC13" s="12">
        <v>147.33000000000001</v>
      </c>
      <c r="AD13" s="2">
        <f t="shared" si="1"/>
        <v>2.8199999999999932</v>
      </c>
      <c r="AE13" s="167">
        <f t="shared" si="2"/>
        <v>-7.0095032688548553E-3</v>
      </c>
    </row>
    <row r="14" spans="1:31" x14ac:dyDescent="0.25">
      <c r="A14" s="84" t="s">
        <v>81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42345</v>
      </c>
      <c r="X14" s="12">
        <v>146.69</v>
      </c>
      <c r="Y14" s="12">
        <v>149.72</v>
      </c>
      <c r="Z14" s="12">
        <v>145.55000000000001</v>
      </c>
      <c r="AA14" s="12">
        <v>148.83000000000001</v>
      </c>
      <c r="AB14" s="117">
        <v>4476900</v>
      </c>
      <c r="AC14" s="12">
        <v>148.37</v>
      </c>
      <c r="AD14" s="2">
        <f t="shared" si="1"/>
        <v>4.1699999999999875</v>
      </c>
      <c r="AE14" s="167">
        <f t="shared" si="2"/>
        <v>8.5650193732580426E-3</v>
      </c>
    </row>
    <row r="15" spans="1:31" x14ac:dyDescent="0.25">
      <c r="W15" s="162">
        <v>42342</v>
      </c>
      <c r="X15" s="12">
        <v>144.80000000000001</v>
      </c>
      <c r="Y15" s="12">
        <v>147.88999999999999</v>
      </c>
      <c r="Z15" s="12">
        <v>143.24</v>
      </c>
      <c r="AA15" s="12">
        <v>147.56</v>
      </c>
      <c r="AB15" s="117">
        <v>6032900</v>
      </c>
      <c r="AC15" s="12">
        <v>147.11000000000001</v>
      </c>
      <c r="AD15" s="2">
        <f t="shared" si="1"/>
        <v>4.6499999999999773</v>
      </c>
      <c r="AE15" s="167">
        <f t="shared" si="2"/>
        <v>1.9190799501177747E-2</v>
      </c>
    </row>
    <row r="16" spans="1:31" x14ac:dyDescent="0.25">
      <c r="B16" s="250" t="s">
        <v>127</v>
      </c>
      <c r="C16" s="250" t="s">
        <v>211</v>
      </c>
      <c r="D16" s="251" t="s">
        <v>210</v>
      </c>
      <c r="E16" s="253" t="s">
        <v>212</v>
      </c>
      <c r="F16" s="254" t="s">
        <v>65</v>
      </c>
      <c r="G16" s="299" t="s">
        <v>218</v>
      </c>
      <c r="H16" s="254" t="s">
        <v>96</v>
      </c>
      <c r="W16" s="162">
        <v>42341</v>
      </c>
      <c r="X16" s="12">
        <v>144.86000000000001</v>
      </c>
      <c r="Y16" s="12">
        <v>146.86000000000001</v>
      </c>
      <c r="Z16" s="12">
        <v>142.88</v>
      </c>
      <c r="AA16" s="12">
        <v>144.78</v>
      </c>
      <c r="AB16" s="117">
        <v>12066100</v>
      </c>
      <c r="AC16" s="12">
        <v>144.34</v>
      </c>
      <c r="AD16" s="2">
        <f t="shared" si="1"/>
        <v>3.9800000000000182</v>
      </c>
      <c r="AE16" s="167">
        <f t="shared" si="2"/>
        <v>9.5144157814870844E-2</v>
      </c>
    </row>
    <row r="17" spans="2:31" x14ac:dyDescent="0.25">
      <c r="B17" s="252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0">
        <f>IF(C17=0, D17, (E17-D17)/D17)</f>
        <v>0.15117753623188404</v>
      </c>
      <c r="W17" s="162">
        <v>42340</v>
      </c>
      <c r="X17" s="12">
        <v>133.07</v>
      </c>
      <c r="Y17" s="12">
        <v>135</v>
      </c>
      <c r="Z17" s="12">
        <v>131.54</v>
      </c>
      <c r="AA17" s="12">
        <v>132.21</v>
      </c>
      <c r="AB17" s="117">
        <v>5436400</v>
      </c>
      <c r="AC17" s="12">
        <v>131.80000000000001</v>
      </c>
      <c r="AD17" s="2">
        <f t="shared" si="1"/>
        <v>3.460000000000008</v>
      </c>
      <c r="AE17" s="167">
        <f t="shared" si="2"/>
        <v>-5.13285024154575E-3</v>
      </c>
    </row>
    <row r="18" spans="2:31" x14ac:dyDescent="0.25">
      <c r="B18" s="252">
        <v>42314</v>
      </c>
      <c r="C18" s="12">
        <v>0</v>
      </c>
      <c r="D18" s="263" t="s">
        <v>153</v>
      </c>
      <c r="E18" s="263" t="s">
        <v>153</v>
      </c>
      <c r="F18" s="53">
        <v>780.74</v>
      </c>
      <c r="G18" s="53">
        <f t="shared" ref="G18" si="3">IF(C18=0, 0,D18*C18)</f>
        <v>0</v>
      </c>
      <c r="H18" s="310" t="str">
        <f t="shared" ref="H18" si="4">IF(C18=0, D18, (E18-D18)/D18)</f>
        <v>N/A</v>
      </c>
      <c r="W18" s="162">
        <v>42339</v>
      </c>
      <c r="X18" s="12">
        <v>131.16999999999999</v>
      </c>
      <c r="Y18" s="12">
        <v>133.77000000000001</v>
      </c>
      <c r="Z18" s="12">
        <v>130.91</v>
      </c>
      <c r="AA18" s="12">
        <v>132.88999999999999</v>
      </c>
      <c r="AB18" s="117">
        <v>4325500</v>
      </c>
      <c r="AC18" s="12">
        <v>132.47999999999999</v>
      </c>
      <c r="AD18" s="2">
        <f t="shared" si="1"/>
        <v>2.8600000000000136</v>
      </c>
      <c r="AE18" s="167">
        <f t="shared" si="2"/>
        <v>1.8685121107266278E-2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42338</v>
      </c>
      <c r="X19" s="12">
        <v>129.43</v>
      </c>
      <c r="Y19" s="12">
        <v>130.69999999999999</v>
      </c>
      <c r="Z19" s="12">
        <v>127.12</v>
      </c>
      <c r="AA19" s="12">
        <v>130.44999999999999</v>
      </c>
      <c r="AB19" s="117">
        <v>3261500</v>
      </c>
      <c r="AC19" s="12">
        <v>130.05000000000001</v>
      </c>
      <c r="AD19" s="2">
        <f t="shared" si="1"/>
        <v>3.5799999999999841</v>
      </c>
      <c r="AE19" s="167">
        <f t="shared" si="2"/>
        <v>3.1626041345265143E-3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42335</v>
      </c>
      <c r="X20" s="12">
        <v>128.63</v>
      </c>
      <c r="Y20" s="12">
        <v>130.44999999999999</v>
      </c>
      <c r="Z20" s="12">
        <v>127.86</v>
      </c>
      <c r="AA20" s="12">
        <v>130.04</v>
      </c>
      <c r="AB20" s="117">
        <v>1326200</v>
      </c>
      <c r="AC20" s="12">
        <v>129.63999999999999</v>
      </c>
      <c r="AD20" s="2">
        <f t="shared" si="1"/>
        <v>2.5899999999999892</v>
      </c>
      <c r="AE20" s="167">
        <f t="shared" si="2"/>
        <v>1.2812499999999893E-2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42333</v>
      </c>
      <c r="X21" s="12">
        <v>129</v>
      </c>
      <c r="Y21" s="12">
        <v>129.16999999999999</v>
      </c>
      <c r="Z21" s="12">
        <v>127.66</v>
      </c>
      <c r="AA21" s="12">
        <v>128.38999999999999</v>
      </c>
      <c r="AB21" s="117">
        <v>2139600</v>
      </c>
      <c r="AC21" s="12">
        <v>128</v>
      </c>
      <c r="AD21" s="2">
        <f t="shared" si="1"/>
        <v>1.5099999999999909</v>
      </c>
      <c r="AE21" s="167">
        <f t="shared" si="2"/>
        <v>3.9077764751849209E-4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42332</v>
      </c>
      <c r="X22" s="12">
        <v>123.41</v>
      </c>
      <c r="Y22" s="12">
        <v>128.59</v>
      </c>
      <c r="Z22" s="12">
        <v>123.41</v>
      </c>
      <c r="AA22" s="12">
        <v>128.34</v>
      </c>
      <c r="AB22" s="117">
        <v>3565900</v>
      </c>
      <c r="AC22" s="12">
        <v>127.95</v>
      </c>
      <c r="AD22" s="2">
        <f t="shared" si="1"/>
        <v>5.1800000000000068</v>
      </c>
      <c r="AE22" s="167">
        <f t="shared" si="2"/>
        <v>3.1605256792711423E-2</v>
      </c>
    </row>
    <row r="23" spans="2:31" x14ac:dyDescent="0.25">
      <c r="B23" s="12"/>
      <c r="C23" s="12"/>
      <c r="D23" s="53"/>
      <c r="E23" s="53"/>
      <c r="F23" s="53"/>
      <c r="G23" s="53"/>
      <c r="H23" s="310"/>
      <c r="W23" s="162">
        <v>42331</v>
      </c>
      <c r="X23" s="12">
        <v>126.75</v>
      </c>
      <c r="Y23" s="12">
        <v>126.75</v>
      </c>
      <c r="Z23" s="12">
        <v>124.21</v>
      </c>
      <c r="AA23" s="12">
        <v>124.41</v>
      </c>
      <c r="AB23" s="117">
        <v>1600300</v>
      </c>
      <c r="AC23" s="12">
        <v>124.03</v>
      </c>
      <c r="AD23" s="2">
        <f t="shared" si="1"/>
        <v>2.5400000000000063</v>
      </c>
      <c r="AE23" s="167">
        <f t="shared" si="2"/>
        <v>-1.5713038647726441E-2</v>
      </c>
    </row>
    <row r="24" spans="2:31" x14ac:dyDescent="0.25">
      <c r="B24" s="12"/>
      <c r="C24" s="12"/>
      <c r="D24" s="53"/>
      <c r="E24" s="53"/>
      <c r="F24" s="53"/>
      <c r="G24" s="53"/>
      <c r="H24" s="310"/>
      <c r="W24" s="162">
        <v>42328</v>
      </c>
      <c r="X24" s="12">
        <v>126.21</v>
      </c>
      <c r="Y24" s="12">
        <v>126.67</v>
      </c>
      <c r="Z24" s="12">
        <v>123.73</v>
      </c>
      <c r="AA24" s="12">
        <v>126.4</v>
      </c>
      <c r="AB24" s="117">
        <v>2805700</v>
      </c>
      <c r="AC24" s="12">
        <v>126.01</v>
      </c>
      <c r="AD24" s="2">
        <f t="shared" si="1"/>
        <v>2.9399999999999977</v>
      </c>
      <c r="AE24" s="167">
        <f t="shared" si="2"/>
        <v>9.4528558840023535E-3</v>
      </c>
    </row>
    <row r="25" spans="2:31" x14ac:dyDescent="0.25">
      <c r="B25" s="12"/>
      <c r="C25" s="12"/>
      <c r="D25" s="53"/>
      <c r="E25" s="53"/>
      <c r="F25" s="53"/>
      <c r="G25" s="53"/>
      <c r="H25" s="310"/>
      <c r="W25" s="162">
        <v>42327</v>
      </c>
      <c r="X25" s="12">
        <v>126.1</v>
      </c>
      <c r="Y25" s="12">
        <v>126.13</v>
      </c>
      <c r="Z25" s="12">
        <v>123.01</v>
      </c>
      <c r="AA25" s="12">
        <v>125.21</v>
      </c>
      <c r="AB25" s="117">
        <v>3278000</v>
      </c>
      <c r="AC25" s="12">
        <v>124.83</v>
      </c>
      <c r="AD25" s="2">
        <f t="shared" si="1"/>
        <v>3.1199999999999903</v>
      </c>
      <c r="AE25" s="167">
        <f t="shared" si="2"/>
        <v>-5.5763562495021457E-3</v>
      </c>
    </row>
    <row r="26" spans="2:31" x14ac:dyDescent="0.25">
      <c r="B26" s="12"/>
      <c r="C26" s="12"/>
      <c r="D26" s="53"/>
      <c r="E26" s="53"/>
      <c r="F26" s="53"/>
      <c r="G26" s="53"/>
      <c r="H26" s="310"/>
      <c r="W26" s="162">
        <v>42326</v>
      </c>
      <c r="X26" s="12">
        <v>121.92</v>
      </c>
      <c r="Y26" s="12">
        <v>126.1</v>
      </c>
      <c r="Z26" s="12">
        <v>121.6</v>
      </c>
      <c r="AA26" s="12">
        <v>125.92</v>
      </c>
      <c r="AB26" s="117">
        <v>2027000</v>
      </c>
      <c r="AC26" s="12">
        <v>125.53</v>
      </c>
      <c r="AD26" s="2">
        <f t="shared" si="1"/>
        <v>4.5</v>
      </c>
      <c r="AE26" s="167">
        <f t="shared" si="2"/>
        <v>3.1555592078231554E-2</v>
      </c>
    </row>
    <row r="27" spans="2:31" x14ac:dyDescent="0.25">
      <c r="W27" s="162">
        <v>42325</v>
      </c>
      <c r="X27" s="12">
        <v>121.46</v>
      </c>
      <c r="Y27" s="12">
        <v>123.68</v>
      </c>
      <c r="Z27" s="12">
        <v>121</v>
      </c>
      <c r="AA27" s="12">
        <v>122.06</v>
      </c>
      <c r="AB27" s="117">
        <v>1986800</v>
      </c>
      <c r="AC27" s="12">
        <v>121.69</v>
      </c>
      <c r="AD27" s="2">
        <f t="shared" si="1"/>
        <v>2.6800000000000068</v>
      </c>
      <c r="AE27" s="167">
        <f t="shared" si="2"/>
        <v>4.872006606110757E-3</v>
      </c>
    </row>
    <row r="28" spans="2:31" x14ac:dyDescent="0.25">
      <c r="W28" s="162">
        <v>42324</v>
      </c>
      <c r="X28" s="12">
        <v>117.47</v>
      </c>
      <c r="Y28" s="12">
        <v>121.77</v>
      </c>
      <c r="Z28" s="12">
        <v>117.08</v>
      </c>
      <c r="AA28" s="12">
        <v>121.47</v>
      </c>
      <c r="AB28" s="117">
        <v>2779600</v>
      </c>
      <c r="AC28" s="12">
        <v>121.1</v>
      </c>
      <c r="AD28" s="2">
        <f t="shared" si="1"/>
        <v>4.6899999999999977</v>
      </c>
      <c r="AE28" s="167">
        <f t="shared" si="2"/>
        <v>3.3452807646355831E-2</v>
      </c>
    </row>
    <row r="29" spans="2:31" x14ac:dyDescent="0.25">
      <c r="W29" s="162">
        <v>42321</v>
      </c>
      <c r="X29" s="12">
        <v>119</v>
      </c>
      <c r="Y29" s="12">
        <v>119.89</v>
      </c>
      <c r="Z29" s="12">
        <v>115.21</v>
      </c>
      <c r="AA29" s="12">
        <v>117.54</v>
      </c>
      <c r="AB29" s="117">
        <v>3982400</v>
      </c>
      <c r="AC29" s="12">
        <v>117.18</v>
      </c>
      <c r="AD29" s="2">
        <f t="shared" si="1"/>
        <v>4.6800000000000068</v>
      </c>
      <c r="AE29" s="167">
        <f t="shared" si="2"/>
        <v>-1.9250083696015996E-2</v>
      </c>
    </row>
    <row r="30" spans="2:31" x14ac:dyDescent="0.25">
      <c r="W30" s="162">
        <v>42320</v>
      </c>
      <c r="X30" s="12">
        <v>120.21</v>
      </c>
      <c r="Y30" s="12">
        <v>121.41</v>
      </c>
      <c r="Z30" s="12">
        <v>118.92</v>
      </c>
      <c r="AA30" s="12">
        <v>119.85</v>
      </c>
      <c r="AB30" s="117">
        <v>2658800</v>
      </c>
      <c r="AC30" s="12">
        <v>119.48</v>
      </c>
      <c r="AD30" s="2">
        <f t="shared" si="1"/>
        <v>2.4899999999999949</v>
      </c>
      <c r="AE30" s="167">
        <f t="shared" si="2"/>
        <v>-8.3626024418792522E-4</v>
      </c>
    </row>
    <row r="31" spans="2:31" x14ac:dyDescent="0.25">
      <c r="W31" s="162">
        <v>42319</v>
      </c>
      <c r="X31" s="12">
        <v>120.21</v>
      </c>
      <c r="Y31" s="12">
        <v>122.7</v>
      </c>
      <c r="Z31" s="12">
        <v>119.82</v>
      </c>
      <c r="AA31" s="12">
        <v>119.95</v>
      </c>
      <c r="AB31" s="117">
        <v>2595300</v>
      </c>
      <c r="AC31" s="12">
        <v>119.58</v>
      </c>
      <c r="AD31" s="2">
        <f t="shared" si="1"/>
        <v>2.8800000000000097</v>
      </c>
      <c r="AE31" s="167">
        <f t="shared" si="2"/>
        <v>7.5320110469490054E-4</v>
      </c>
    </row>
    <row r="32" spans="2:31" x14ac:dyDescent="0.25">
      <c r="W32" s="162">
        <v>42318</v>
      </c>
      <c r="X32" s="12">
        <v>123.11</v>
      </c>
      <c r="Y32" s="12">
        <v>124.08</v>
      </c>
      <c r="Z32" s="12">
        <v>119.77</v>
      </c>
      <c r="AA32" s="12">
        <v>119.86</v>
      </c>
      <c r="AB32" s="117">
        <v>4475900</v>
      </c>
      <c r="AC32" s="12">
        <v>119.49</v>
      </c>
      <c r="AD32" s="2">
        <f t="shared" si="1"/>
        <v>4.3100000000000023</v>
      </c>
      <c r="AE32" s="167">
        <f t="shared" si="2"/>
        <v>-5.2493854571405985E-2</v>
      </c>
    </row>
    <row r="33" spans="15:31" x14ac:dyDescent="0.25">
      <c r="W33" s="162">
        <v>42317</v>
      </c>
      <c r="X33" s="12">
        <v>128.37</v>
      </c>
      <c r="Y33" s="12">
        <v>128.94</v>
      </c>
      <c r="Z33" s="12">
        <v>125.71</v>
      </c>
      <c r="AA33" s="12">
        <v>126.5</v>
      </c>
      <c r="AB33" s="117">
        <v>2825000</v>
      </c>
      <c r="AC33" s="12">
        <v>126.11</v>
      </c>
      <c r="AD33" s="2">
        <f t="shared" si="1"/>
        <v>3.230000000000004</v>
      </c>
      <c r="AE33" s="167">
        <f t="shared" si="2"/>
        <v>-2.4444960160903584E-2</v>
      </c>
    </row>
    <row r="34" spans="15:31" x14ac:dyDescent="0.25">
      <c r="W34" s="162">
        <v>42314</v>
      </c>
      <c r="X34" s="12">
        <v>123.25</v>
      </c>
      <c r="Y34" s="12">
        <v>129.79</v>
      </c>
      <c r="Z34" s="12">
        <v>123.23</v>
      </c>
      <c r="AA34" s="12">
        <v>129.66999999999999</v>
      </c>
      <c r="AB34" s="117">
        <v>4528700</v>
      </c>
      <c r="AC34" s="12">
        <v>129.27000000000001</v>
      </c>
      <c r="AD34" s="2">
        <f t="shared" si="1"/>
        <v>6.5599999999999881</v>
      </c>
      <c r="AE34" s="167">
        <f t="shared" si="2"/>
        <v>7.1091225453641771E-2</v>
      </c>
    </row>
    <row r="35" spans="15:31" x14ac:dyDescent="0.25">
      <c r="W35" s="162">
        <v>42313</v>
      </c>
      <c r="X35" s="12">
        <v>124.91</v>
      </c>
      <c r="Y35" s="12">
        <v>125</v>
      </c>
      <c r="Z35" s="12">
        <v>120.6</v>
      </c>
      <c r="AA35" s="12">
        <v>121.06</v>
      </c>
      <c r="AB35" s="117">
        <v>2830800</v>
      </c>
      <c r="AC35" s="12">
        <v>120.69</v>
      </c>
      <c r="AD35" s="2">
        <f t="shared" si="1"/>
        <v>4.4000000000000057</v>
      </c>
      <c r="AE35" s="167">
        <f t="shared" si="2"/>
        <v>-2.4569627414531725E-2</v>
      </c>
    </row>
    <row r="36" spans="15:31" x14ac:dyDescent="0.25">
      <c r="W36" s="162">
        <v>42312</v>
      </c>
      <c r="X36" s="12">
        <v>122.5</v>
      </c>
      <c r="Y36" s="12">
        <v>124.86</v>
      </c>
      <c r="Z36" s="12">
        <v>120.06</v>
      </c>
      <c r="AA36" s="12">
        <v>124.11</v>
      </c>
      <c r="AB36" s="117">
        <v>4309800</v>
      </c>
      <c r="AC36" s="12">
        <v>123.73</v>
      </c>
      <c r="AD36" s="2">
        <f t="shared" si="1"/>
        <v>4.7999999999999972</v>
      </c>
      <c r="AE36" s="167">
        <f t="shared" si="2"/>
        <v>1.6179369250985509E-2</v>
      </c>
    </row>
    <row r="37" spans="15:31" x14ac:dyDescent="0.25">
      <c r="W37" s="162">
        <v>42311</v>
      </c>
      <c r="X37" s="12">
        <v>121.48</v>
      </c>
      <c r="Y37" s="12">
        <v>124.95</v>
      </c>
      <c r="Z37" s="12">
        <v>121.48</v>
      </c>
      <c r="AA37" s="12">
        <v>122.14</v>
      </c>
      <c r="AB37" s="117">
        <v>2622200</v>
      </c>
      <c r="AC37" s="12">
        <v>121.76</v>
      </c>
      <c r="AD37" s="2">
        <f t="shared" si="1"/>
        <v>3.4699999999999989</v>
      </c>
      <c r="AE37" s="167">
        <f t="shared" si="2"/>
        <v>-1.3450008102414479E-2</v>
      </c>
    </row>
    <row r="38" spans="15:31" x14ac:dyDescent="0.25">
      <c r="W38" s="162">
        <v>42310</v>
      </c>
      <c r="X38" s="12">
        <v>123.66</v>
      </c>
      <c r="Y38" s="12">
        <v>125.21</v>
      </c>
      <c r="Z38" s="12">
        <v>122.46</v>
      </c>
      <c r="AA38" s="12">
        <v>123.8</v>
      </c>
      <c r="AB38" s="117">
        <v>2606800</v>
      </c>
      <c r="AC38" s="12">
        <v>123.42</v>
      </c>
      <c r="AD38" s="2">
        <f t="shared" si="1"/>
        <v>2.75</v>
      </c>
      <c r="AE38" s="167">
        <f t="shared" si="2"/>
        <v>5.4582484725052005E-3</v>
      </c>
    </row>
    <row r="39" spans="15:31" x14ac:dyDescent="0.25">
      <c r="W39" s="162">
        <v>42307</v>
      </c>
      <c r="X39" s="12">
        <v>120.85</v>
      </c>
      <c r="Y39" s="12">
        <v>124.02</v>
      </c>
      <c r="Z39" s="12">
        <v>120.17</v>
      </c>
      <c r="AA39" s="12">
        <v>123.13</v>
      </c>
      <c r="AB39" s="117">
        <v>2551600</v>
      </c>
      <c r="AC39" s="12">
        <v>122.75</v>
      </c>
      <c r="AD39" s="2">
        <f t="shared" si="1"/>
        <v>3.8499999999999943</v>
      </c>
      <c r="AE39" s="167">
        <f t="shared" si="2"/>
        <v>2.5309054460407543E-2</v>
      </c>
    </row>
    <row r="40" spans="15:31" x14ac:dyDescent="0.25">
      <c r="W40" s="162">
        <v>42306</v>
      </c>
      <c r="X40" s="12">
        <v>121</v>
      </c>
      <c r="Y40" s="12">
        <v>124.16</v>
      </c>
      <c r="Z40" s="12">
        <v>118.72</v>
      </c>
      <c r="AA40" s="12">
        <v>120.09</v>
      </c>
      <c r="AB40" s="117">
        <v>6158200</v>
      </c>
      <c r="AC40" s="12">
        <v>119.72</v>
      </c>
      <c r="AD40" s="2">
        <f t="shared" si="1"/>
        <v>5.4399999999999977</v>
      </c>
      <c r="AE40" s="167">
        <f t="shared" si="2"/>
        <v>-5.5090765588003188E-2</v>
      </c>
    </row>
    <row r="41" spans="15:31" ht="20.25" thickBot="1" x14ac:dyDescent="0.35">
      <c r="O41" s="343" t="s">
        <v>78</v>
      </c>
      <c r="P41" s="343"/>
      <c r="T41" s="113" t="s">
        <v>126</v>
      </c>
      <c r="W41" s="162">
        <v>42305</v>
      </c>
      <c r="X41" s="12">
        <v>124.79</v>
      </c>
      <c r="Y41" s="12">
        <v>127.85</v>
      </c>
      <c r="Z41" s="12">
        <v>123.7</v>
      </c>
      <c r="AA41" s="12">
        <v>127.09</v>
      </c>
      <c r="AB41" s="117">
        <v>3096600</v>
      </c>
      <c r="AC41" s="12">
        <v>126.7</v>
      </c>
      <c r="AD41" s="2">
        <f t="shared" si="1"/>
        <v>4.1499999999999915</v>
      </c>
      <c r="AE41" s="167">
        <f t="shared" si="2"/>
        <v>4.6070013210039562E-2</v>
      </c>
    </row>
    <row r="42" spans="15:31" ht="15.75" thickTop="1" x14ac:dyDescent="0.25">
      <c r="O42" s="105">
        <v>1.1000000000000001</v>
      </c>
      <c r="P42" s="105">
        <f>O42*$Q$4</f>
        <v>161.161</v>
      </c>
      <c r="Q42" s="2"/>
      <c r="T42" s="164" t="s">
        <v>111</v>
      </c>
      <c r="U42" s="120">
        <v>145.80000000000001</v>
      </c>
      <c r="W42" s="162">
        <v>42304</v>
      </c>
      <c r="X42" s="12">
        <v>123.09</v>
      </c>
      <c r="Y42" s="12">
        <v>125.15</v>
      </c>
      <c r="Z42" s="12">
        <v>120.94</v>
      </c>
      <c r="AA42" s="12">
        <v>121.49</v>
      </c>
      <c r="AB42" s="117">
        <v>3228000</v>
      </c>
      <c r="AC42" s="12">
        <v>121.12</v>
      </c>
      <c r="AD42" s="2">
        <f t="shared" si="1"/>
        <v>4.210000000000008</v>
      </c>
      <c r="AE42" s="167">
        <f t="shared" si="2"/>
        <v>-1.7122453947902239E-2</v>
      </c>
    </row>
    <row r="43" spans="15:31" x14ac:dyDescent="0.25">
      <c r="O43" s="105">
        <v>1.0900000000000001</v>
      </c>
      <c r="P43" s="105">
        <f t="shared" ref="P43:P62" si="5">O43*$Q$4</f>
        <v>159.69589999999999</v>
      </c>
      <c r="Q43" s="2"/>
      <c r="T43" s="165" t="s">
        <v>112</v>
      </c>
      <c r="U43" s="110">
        <v>146</v>
      </c>
      <c r="W43" s="162">
        <v>42303</v>
      </c>
      <c r="X43" s="12">
        <v>128.06</v>
      </c>
      <c r="Y43" s="12">
        <v>128.06</v>
      </c>
      <c r="Z43" s="12">
        <v>122.74</v>
      </c>
      <c r="AA43" s="12">
        <v>123.61</v>
      </c>
      <c r="AB43" s="117">
        <v>5812900</v>
      </c>
      <c r="AC43" s="12">
        <v>123.23</v>
      </c>
      <c r="AD43" s="2">
        <f t="shared" si="1"/>
        <v>5.3200000000000074</v>
      </c>
      <c r="AE43" s="167">
        <f t="shared" si="2"/>
        <v>-4.6059761572998958E-2</v>
      </c>
    </row>
    <row r="44" spans="15:31" x14ac:dyDescent="0.25">
      <c r="O44" s="105">
        <v>1.08</v>
      </c>
      <c r="P44" s="105">
        <f t="shared" si="5"/>
        <v>158.23079999999999</v>
      </c>
      <c r="Q44" s="2"/>
      <c r="T44" s="165" t="s">
        <v>113</v>
      </c>
      <c r="U44" s="110" t="s">
        <v>153</v>
      </c>
      <c r="W44" s="162">
        <v>42300</v>
      </c>
      <c r="X44" s="12">
        <v>127.47</v>
      </c>
      <c r="Y44" s="12">
        <v>129.84</v>
      </c>
      <c r="Z44" s="12">
        <v>124.06</v>
      </c>
      <c r="AA44" s="12">
        <v>129.58000000000001</v>
      </c>
      <c r="AB44" s="117">
        <v>3549800</v>
      </c>
      <c r="AC44" s="12">
        <v>129.18</v>
      </c>
      <c r="AD44" s="2">
        <f t="shared" si="1"/>
        <v>5.7800000000000011</v>
      </c>
      <c r="AE44" s="167">
        <f t="shared" si="2"/>
        <v>3.3770806658130814E-2</v>
      </c>
    </row>
    <row r="45" spans="15:31" x14ac:dyDescent="0.25">
      <c r="O45" s="105">
        <v>1.07</v>
      </c>
      <c r="P45" s="105">
        <f t="shared" si="5"/>
        <v>156.76570000000001</v>
      </c>
      <c r="Q45" s="2"/>
      <c r="T45" s="165" t="s">
        <v>114</v>
      </c>
      <c r="U45" s="110" t="s">
        <v>378</v>
      </c>
      <c r="W45" s="162">
        <v>42299</v>
      </c>
      <c r="X45" s="12">
        <v>121.62</v>
      </c>
      <c r="Y45" s="12">
        <v>125.62</v>
      </c>
      <c r="Z45" s="12">
        <v>121.21</v>
      </c>
      <c r="AA45" s="12">
        <v>125.34</v>
      </c>
      <c r="AB45" s="117">
        <v>3434400</v>
      </c>
      <c r="AC45" s="12">
        <v>124.96</v>
      </c>
      <c r="AD45" s="2">
        <f t="shared" si="1"/>
        <v>4.4100000000000108</v>
      </c>
      <c r="AE45" s="167">
        <f t="shared" si="2"/>
        <v>4.0206443020061489E-2</v>
      </c>
    </row>
    <row r="46" spans="15:31" x14ac:dyDescent="0.25">
      <c r="O46" s="105">
        <v>1.06</v>
      </c>
      <c r="P46" s="105">
        <f t="shared" si="5"/>
        <v>155.3006</v>
      </c>
      <c r="Q46" s="2"/>
      <c r="T46" s="165" t="s">
        <v>115</v>
      </c>
      <c r="U46" s="110">
        <v>173.08</v>
      </c>
      <c r="W46" s="162">
        <v>42298</v>
      </c>
      <c r="X46" s="12">
        <v>121.76</v>
      </c>
      <c r="Y46" s="12">
        <v>122.68</v>
      </c>
      <c r="Z46" s="12">
        <v>120.11</v>
      </c>
      <c r="AA46" s="12">
        <v>120.5</v>
      </c>
      <c r="AB46" s="117">
        <v>2819700</v>
      </c>
      <c r="AC46" s="12">
        <v>120.13</v>
      </c>
      <c r="AD46" s="2">
        <f t="shared" si="1"/>
        <v>2.5700000000000074</v>
      </c>
      <c r="AE46" s="167">
        <f t="shared" si="2"/>
        <v>5.1037483266398453E-3</v>
      </c>
    </row>
    <row r="47" spans="15:31" x14ac:dyDescent="0.25">
      <c r="O47" s="105">
        <v>1.05</v>
      </c>
      <c r="P47" s="105">
        <f t="shared" si="5"/>
        <v>153.8355</v>
      </c>
      <c r="Q47" s="2"/>
      <c r="T47" s="165" t="s">
        <v>116</v>
      </c>
      <c r="U47" s="110">
        <v>0.91366000000000003</v>
      </c>
      <c r="W47" s="162">
        <v>42297</v>
      </c>
      <c r="X47" s="12">
        <v>118.47</v>
      </c>
      <c r="Y47" s="12">
        <v>120.07</v>
      </c>
      <c r="Z47" s="12">
        <v>117.6</v>
      </c>
      <c r="AA47" s="12">
        <v>119.89</v>
      </c>
      <c r="AB47" s="117">
        <v>2192000</v>
      </c>
      <c r="AC47" s="12">
        <v>119.52</v>
      </c>
      <c r="AD47" s="2">
        <f t="shared" si="1"/>
        <v>2.4699999999999989</v>
      </c>
      <c r="AE47" s="167">
        <f t="shared" si="2"/>
        <v>7.8421452061725461E-3</v>
      </c>
    </row>
    <row r="48" spans="15:31" x14ac:dyDescent="0.25">
      <c r="O48" s="105">
        <v>1.04</v>
      </c>
      <c r="P48" s="105">
        <f t="shared" si="5"/>
        <v>152.37039999999999</v>
      </c>
      <c r="Q48" s="2"/>
      <c r="T48" s="165" t="s">
        <v>117</v>
      </c>
      <c r="U48" s="110" t="s">
        <v>153</v>
      </c>
      <c r="W48" s="162">
        <v>42296</v>
      </c>
      <c r="X48" s="12">
        <v>121</v>
      </c>
      <c r="Y48" s="12">
        <v>121.26</v>
      </c>
      <c r="Z48" s="12">
        <v>117.37</v>
      </c>
      <c r="AA48" s="12">
        <v>118.96</v>
      </c>
      <c r="AB48" s="117">
        <v>1859300</v>
      </c>
      <c r="AC48" s="12">
        <v>118.59</v>
      </c>
      <c r="AD48" s="2">
        <f t="shared" si="1"/>
        <v>3.8900000000000006</v>
      </c>
      <c r="AE48" s="167">
        <f t="shared" si="2"/>
        <v>-1.7481358740679354E-2</v>
      </c>
    </row>
    <row r="49" spans="15:31" x14ac:dyDescent="0.25">
      <c r="O49" s="105">
        <v>1.03</v>
      </c>
      <c r="P49" s="105">
        <f t="shared" si="5"/>
        <v>150.90529999999998</v>
      </c>
      <c r="Q49" s="2"/>
      <c r="T49" s="165"/>
      <c r="U49" s="110"/>
      <c r="W49" s="162">
        <v>42293</v>
      </c>
      <c r="X49" s="12">
        <v>121.9</v>
      </c>
      <c r="Y49" s="12">
        <v>121.98</v>
      </c>
      <c r="Z49" s="12">
        <v>119.9</v>
      </c>
      <c r="AA49" s="12">
        <v>121.07</v>
      </c>
      <c r="AB49" s="117">
        <v>1975300</v>
      </c>
      <c r="AC49" s="12">
        <v>120.7</v>
      </c>
      <c r="AD49" s="2">
        <f t="shared" si="1"/>
        <v>2.0799999999999983</v>
      </c>
      <c r="AE49" s="167">
        <f t="shared" si="2"/>
        <v>-6.5843621399176433E-3</v>
      </c>
    </row>
    <row r="50" spans="15:31" x14ac:dyDescent="0.25">
      <c r="O50" s="105">
        <v>1.02</v>
      </c>
      <c r="P50" s="105">
        <f t="shared" si="5"/>
        <v>149.4402</v>
      </c>
      <c r="Q50" s="2"/>
      <c r="T50" s="165" t="s">
        <v>118</v>
      </c>
      <c r="U50" s="110" t="s">
        <v>379</v>
      </c>
      <c r="W50" s="162">
        <v>42292</v>
      </c>
      <c r="X50" s="12">
        <v>118</v>
      </c>
      <c r="Y50" s="12">
        <v>121.99</v>
      </c>
      <c r="Z50" s="12">
        <v>117.69</v>
      </c>
      <c r="AA50" s="12">
        <v>121.87</v>
      </c>
      <c r="AB50" s="117">
        <v>4931600</v>
      </c>
      <c r="AC50" s="12">
        <v>121.5</v>
      </c>
      <c r="AD50" s="2">
        <f t="shared" si="1"/>
        <v>4.2999999999999972</v>
      </c>
      <c r="AE50" s="167">
        <f t="shared" si="2"/>
        <v>3.7574722459436494E-2</v>
      </c>
    </row>
    <row r="51" spans="15:31" x14ac:dyDescent="0.25">
      <c r="O51" s="105">
        <v>1.01</v>
      </c>
      <c r="P51" s="105">
        <f t="shared" si="5"/>
        <v>147.9751</v>
      </c>
      <c r="Q51" s="2"/>
      <c r="T51" s="165" t="s">
        <v>119</v>
      </c>
      <c r="U51" s="110" t="s">
        <v>304</v>
      </c>
      <c r="W51" s="162">
        <v>42291</v>
      </c>
      <c r="X51" s="12">
        <v>113</v>
      </c>
      <c r="Y51" s="12">
        <v>117.76</v>
      </c>
      <c r="Z51" s="12">
        <v>112.38</v>
      </c>
      <c r="AA51" s="12">
        <v>117.46</v>
      </c>
      <c r="AB51" s="117">
        <v>3353000</v>
      </c>
      <c r="AC51" s="12">
        <v>117.1</v>
      </c>
      <c r="AD51" s="2">
        <f t="shared" si="1"/>
        <v>5.3800000000000097</v>
      </c>
      <c r="AE51" s="167">
        <f t="shared" si="2"/>
        <v>3.5641637923410352E-2</v>
      </c>
    </row>
    <row r="52" spans="15:31" x14ac:dyDescent="0.25">
      <c r="O52" s="105">
        <v>1</v>
      </c>
      <c r="P52" s="105">
        <f t="shared" si="5"/>
        <v>146.51</v>
      </c>
      <c r="Q52" s="2"/>
      <c r="T52" s="165" t="s">
        <v>120</v>
      </c>
      <c r="U52" s="112">
        <v>2168429</v>
      </c>
      <c r="W52" s="162">
        <v>42290</v>
      </c>
      <c r="X52" s="12">
        <v>116.34</v>
      </c>
      <c r="Y52" s="12">
        <v>116.67</v>
      </c>
      <c r="Z52" s="12">
        <v>113.21</v>
      </c>
      <c r="AA52" s="12">
        <v>113.42</v>
      </c>
      <c r="AB52" s="117">
        <v>3247500</v>
      </c>
      <c r="AC52" s="12">
        <v>113.07</v>
      </c>
      <c r="AD52" s="2">
        <f t="shared" si="1"/>
        <v>3.460000000000008</v>
      </c>
      <c r="AE52" s="167">
        <f t="shared" si="2"/>
        <v>-3.6225707466757573E-2</v>
      </c>
    </row>
    <row r="53" spans="15:31" x14ac:dyDescent="0.25">
      <c r="O53" s="105">
        <v>0.99</v>
      </c>
      <c r="P53" s="105">
        <f t="shared" si="5"/>
        <v>145.04489999999998</v>
      </c>
      <c r="Q53" s="2"/>
      <c r="T53" s="165" t="s">
        <v>123</v>
      </c>
      <c r="U53" s="112">
        <v>3667820</v>
      </c>
      <c r="W53" s="162">
        <v>42289</v>
      </c>
      <c r="X53" s="12">
        <v>117.59</v>
      </c>
      <c r="Y53" s="12">
        <v>117.98</v>
      </c>
      <c r="Z53" s="12">
        <v>115.76</v>
      </c>
      <c r="AA53" s="12">
        <v>117.68</v>
      </c>
      <c r="AB53" s="117">
        <v>2418400</v>
      </c>
      <c r="AC53" s="12">
        <v>117.32</v>
      </c>
      <c r="AD53" s="2">
        <f t="shared" si="1"/>
        <v>2.2199999999999989</v>
      </c>
      <c r="AE53" s="167">
        <f t="shared" si="2"/>
        <v>6.6066066066066131E-3</v>
      </c>
    </row>
    <row r="54" spans="15:31" x14ac:dyDescent="0.25">
      <c r="O54" s="105">
        <v>0.98</v>
      </c>
      <c r="P54" s="105">
        <f t="shared" si="5"/>
        <v>143.57979999999998</v>
      </c>
      <c r="Q54" s="2"/>
      <c r="T54" s="165" t="s">
        <v>121</v>
      </c>
      <c r="U54" s="110" t="s">
        <v>380</v>
      </c>
      <c r="W54" s="162">
        <v>42286</v>
      </c>
      <c r="X54" s="12">
        <v>116.56</v>
      </c>
      <c r="Y54" s="12">
        <v>118.08</v>
      </c>
      <c r="Z54" s="12">
        <v>115.54</v>
      </c>
      <c r="AA54" s="12">
        <v>116.91</v>
      </c>
      <c r="AB54" s="117">
        <v>3447900</v>
      </c>
      <c r="AC54" s="12">
        <v>116.55</v>
      </c>
      <c r="AD54" s="2">
        <f t="shared" si="1"/>
        <v>2.539999999999992</v>
      </c>
      <c r="AE54" s="167">
        <f t="shared" si="2"/>
        <v>1.8911716668099654E-3</v>
      </c>
    </row>
    <row r="55" spans="15:31" x14ac:dyDescent="0.25">
      <c r="O55" s="105">
        <v>0.97</v>
      </c>
      <c r="P55" s="105">
        <f t="shared" si="5"/>
        <v>142.1147</v>
      </c>
      <c r="T55" s="165" t="s">
        <v>124</v>
      </c>
      <c r="U55" s="110">
        <v>29.89</v>
      </c>
      <c r="W55" s="162">
        <v>42285</v>
      </c>
      <c r="X55" s="12">
        <v>117.52</v>
      </c>
      <c r="Y55" s="12">
        <v>117.96</v>
      </c>
      <c r="Z55" s="12">
        <v>113.79</v>
      </c>
      <c r="AA55" s="12">
        <v>116.69</v>
      </c>
      <c r="AB55" s="117">
        <v>4140900</v>
      </c>
      <c r="AC55" s="12">
        <v>116.33</v>
      </c>
      <c r="AD55" s="2">
        <f t="shared" si="1"/>
        <v>4.1699999999999875</v>
      </c>
      <c r="AE55" s="167">
        <f t="shared" si="2"/>
        <v>-1.6486303686168435E-2</v>
      </c>
    </row>
    <row r="56" spans="15:31" x14ac:dyDescent="0.25">
      <c r="O56" s="105">
        <v>0.96</v>
      </c>
      <c r="P56" s="105">
        <f t="shared" si="5"/>
        <v>140.64959999999999</v>
      </c>
      <c r="T56" s="165" t="s">
        <v>125</v>
      </c>
      <c r="U56" s="110">
        <v>4.8499999999999996</v>
      </c>
      <c r="W56" s="162">
        <v>42284</v>
      </c>
      <c r="X56" s="12">
        <v>118.65</v>
      </c>
      <c r="Y56" s="12">
        <v>119.54</v>
      </c>
      <c r="Z56" s="12">
        <v>115.82</v>
      </c>
      <c r="AA56" s="12">
        <v>118.64</v>
      </c>
      <c r="AB56" s="117">
        <v>3728400</v>
      </c>
      <c r="AC56" s="12">
        <v>118.28</v>
      </c>
      <c r="AD56" s="2">
        <f t="shared" si="1"/>
        <v>3.7200000000000131</v>
      </c>
      <c r="AE56" s="167">
        <f t="shared" si="2"/>
        <v>1.3104925053533112E-2</v>
      </c>
    </row>
    <row r="57" spans="15:31" x14ac:dyDescent="0.25">
      <c r="O57" s="105">
        <v>0.95</v>
      </c>
      <c r="P57" s="105">
        <f t="shared" si="5"/>
        <v>139.18449999999999</v>
      </c>
      <c r="T57" s="165" t="s">
        <v>122</v>
      </c>
      <c r="U57" s="110" t="s">
        <v>381</v>
      </c>
      <c r="W57" s="162">
        <v>42283</v>
      </c>
      <c r="X57" s="12">
        <v>120.76</v>
      </c>
      <c r="Y57" s="12">
        <v>121.01</v>
      </c>
      <c r="Z57" s="12">
        <v>111.53</v>
      </c>
      <c r="AA57" s="12">
        <v>117.11</v>
      </c>
      <c r="AB57" s="117">
        <v>11599900</v>
      </c>
      <c r="AC57" s="12">
        <v>116.75</v>
      </c>
      <c r="AD57" s="2">
        <f t="shared" si="1"/>
        <v>9.480000000000004</v>
      </c>
      <c r="AE57" s="167">
        <f t="shared" si="2"/>
        <v>-3.3926354985519214E-2</v>
      </c>
    </row>
    <row r="58" spans="15:31" x14ac:dyDescent="0.25">
      <c r="O58" s="105">
        <v>0.94</v>
      </c>
      <c r="P58" s="105">
        <f t="shared" si="5"/>
        <v>137.71939999999998</v>
      </c>
      <c r="W58" s="162">
        <v>42282</v>
      </c>
      <c r="X58" s="12">
        <v>123.96</v>
      </c>
      <c r="Y58" s="12">
        <v>124.87</v>
      </c>
      <c r="Z58" s="12">
        <v>120.96</v>
      </c>
      <c r="AA58" s="12">
        <v>121.22</v>
      </c>
      <c r="AB58" s="117">
        <v>3908500</v>
      </c>
      <c r="AC58" s="12">
        <v>120.85</v>
      </c>
      <c r="AD58" s="2">
        <f t="shared" si="1"/>
        <v>3.9100000000000108</v>
      </c>
      <c r="AE58" s="167">
        <f t="shared" si="2"/>
        <v>-1.7080113867425806E-2</v>
      </c>
    </row>
    <row r="59" spans="15:31" x14ac:dyDescent="0.25">
      <c r="O59" s="105">
        <v>0.93</v>
      </c>
      <c r="P59" s="105">
        <f t="shared" si="5"/>
        <v>136.2543</v>
      </c>
      <c r="W59" s="162">
        <v>42279</v>
      </c>
      <c r="X59" s="12">
        <v>119.99</v>
      </c>
      <c r="Y59" s="12">
        <v>123.36</v>
      </c>
      <c r="Z59" s="12">
        <v>118.21</v>
      </c>
      <c r="AA59" s="12">
        <v>123.33</v>
      </c>
      <c r="AB59" s="117">
        <v>3520700</v>
      </c>
      <c r="AC59" s="12">
        <v>122.95</v>
      </c>
      <c r="AD59" s="2">
        <f t="shared" si="1"/>
        <v>5.1500000000000057</v>
      </c>
      <c r="AE59" s="167">
        <f t="shared" si="2"/>
        <v>9.773324572930342E-3</v>
      </c>
    </row>
    <row r="60" spans="15:31" x14ac:dyDescent="0.25">
      <c r="O60" s="105">
        <v>0.92</v>
      </c>
      <c r="P60" s="105">
        <f t="shared" si="5"/>
        <v>134.78919999999999</v>
      </c>
      <c r="W60" s="162">
        <v>42278</v>
      </c>
      <c r="X60" s="12">
        <v>123.11</v>
      </c>
      <c r="Y60" s="12">
        <v>124.9</v>
      </c>
      <c r="Z60" s="12">
        <v>119.5</v>
      </c>
      <c r="AA60" s="12">
        <v>122.14</v>
      </c>
      <c r="AB60" s="117">
        <v>4567400</v>
      </c>
      <c r="AC60" s="12">
        <v>121.76</v>
      </c>
      <c r="AD60" s="2">
        <f t="shared" si="1"/>
        <v>5.4000000000000057</v>
      </c>
      <c r="AE60" s="167">
        <f t="shared" si="2"/>
        <v>-2.3028163363556065E-2</v>
      </c>
    </row>
    <row r="61" spans="15:31" x14ac:dyDescent="0.25">
      <c r="O61" s="105">
        <v>0.91</v>
      </c>
      <c r="P61" s="105">
        <f t="shared" si="5"/>
        <v>133.32409999999999</v>
      </c>
      <c r="W61" s="162">
        <v>42277</v>
      </c>
      <c r="X61" s="12">
        <v>121.79</v>
      </c>
      <c r="Y61" s="12">
        <v>125.23</v>
      </c>
      <c r="Z61" s="12">
        <v>121</v>
      </c>
      <c r="AA61" s="12">
        <v>125.01</v>
      </c>
      <c r="AB61" s="117">
        <v>4395500</v>
      </c>
      <c r="AC61" s="12">
        <v>124.63</v>
      </c>
      <c r="AD61" s="2">
        <f t="shared" si="1"/>
        <v>4.230000000000004</v>
      </c>
      <c r="AE61" s="167">
        <f t="shared" si="2"/>
        <v>4.4677284157585984E-2</v>
      </c>
    </row>
    <row r="62" spans="15:31" x14ac:dyDescent="0.25">
      <c r="O62" s="105">
        <v>0.9</v>
      </c>
      <c r="P62" s="105">
        <f t="shared" si="5"/>
        <v>131.85900000000001</v>
      </c>
      <c r="W62" s="162">
        <v>42276</v>
      </c>
      <c r="X62" s="12">
        <v>121.91</v>
      </c>
      <c r="Y62" s="12">
        <v>122.48</v>
      </c>
      <c r="Z62" s="12">
        <v>118.06</v>
      </c>
      <c r="AA62" s="12">
        <v>119.67</v>
      </c>
      <c r="AB62" s="117">
        <v>4799100</v>
      </c>
      <c r="AC62" s="12">
        <v>119.3</v>
      </c>
      <c r="AD62" s="2">
        <f t="shared" si="1"/>
        <v>4.4200000000000017</v>
      </c>
      <c r="AE62" s="167">
        <f t="shared" si="2"/>
        <v>-9.7941567065074064E-3</v>
      </c>
    </row>
    <row r="63" spans="15:31" x14ac:dyDescent="0.25">
      <c r="W63" s="162">
        <v>42275</v>
      </c>
      <c r="X63" s="12">
        <v>125.96</v>
      </c>
      <c r="Y63" s="12">
        <v>128.16999999999999</v>
      </c>
      <c r="Z63" s="12">
        <v>120.81</v>
      </c>
      <c r="AA63" s="12">
        <v>120.85</v>
      </c>
      <c r="AB63" s="117">
        <v>3988700</v>
      </c>
      <c r="AC63" s="12">
        <v>120.48</v>
      </c>
      <c r="AD63" s="2">
        <f t="shared" si="1"/>
        <v>7.3599999999999852</v>
      </c>
      <c r="AE63" s="167">
        <f t="shared" si="2"/>
        <v>-4.6458250890383801E-2</v>
      </c>
    </row>
    <row r="64" spans="15:31" x14ac:dyDescent="0.25">
      <c r="W64" s="162">
        <v>42272</v>
      </c>
      <c r="X64" s="12">
        <v>125.96</v>
      </c>
      <c r="Y64" s="12">
        <v>128.93</v>
      </c>
      <c r="Z64" s="12">
        <v>125.2</v>
      </c>
      <c r="AA64" s="12">
        <v>126.74</v>
      </c>
      <c r="AB64" s="117">
        <v>3508700</v>
      </c>
      <c r="AC64" s="12">
        <v>126.35</v>
      </c>
      <c r="AD64" s="2">
        <f t="shared" si="1"/>
        <v>3.730000000000004</v>
      </c>
      <c r="AE64" s="167">
        <f t="shared" si="2"/>
        <v>2.1257678629162502E-2</v>
      </c>
    </row>
    <row r="65" spans="23:31" x14ac:dyDescent="0.25">
      <c r="W65" s="162">
        <v>42271</v>
      </c>
      <c r="X65" s="12">
        <v>124.1</v>
      </c>
      <c r="Y65" s="12">
        <v>125.35</v>
      </c>
      <c r="Z65" s="12">
        <v>119.45</v>
      </c>
      <c r="AA65" s="12">
        <v>124.1</v>
      </c>
      <c r="AB65" s="117">
        <v>4499500</v>
      </c>
      <c r="AC65" s="12">
        <v>123.72</v>
      </c>
      <c r="AD65" s="2">
        <f t="shared" si="1"/>
        <v>5.8999999999999915</v>
      </c>
      <c r="AE65" s="167">
        <f t="shared" si="2"/>
        <v>-1.1426288453855404E-2</v>
      </c>
    </row>
    <row r="66" spans="23:31" x14ac:dyDescent="0.25">
      <c r="W66" s="162">
        <v>42270</v>
      </c>
      <c r="X66" s="12">
        <v>124.82</v>
      </c>
      <c r="Y66" s="12">
        <v>127.8</v>
      </c>
      <c r="Z66" s="12">
        <v>123.81</v>
      </c>
      <c r="AA66" s="12">
        <v>125.54</v>
      </c>
      <c r="AB66" s="117">
        <v>2187900</v>
      </c>
      <c r="AC66" s="12">
        <v>125.15</v>
      </c>
      <c r="AD66" s="2">
        <f t="shared" si="1"/>
        <v>3.9899999999999949</v>
      </c>
      <c r="AE66" s="167">
        <f t="shared" si="2"/>
        <v>6.6763191763192786E-3</v>
      </c>
    </row>
    <row r="67" spans="23:31" x14ac:dyDescent="0.25">
      <c r="W67" s="162">
        <v>42269</v>
      </c>
      <c r="X67" s="12">
        <v>124.99</v>
      </c>
      <c r="Y67" s="12">
        <v>125.84</v>
      </c>
      <c r="Z67" s="12">
        <v>123.7</v>
      </c>
      <c r="AA67" s="12">
        <v>124.7</v>
      </c>
      <c r="AB67" s="117">
        <v>2248300</v>
      </c>
      <c r="AC67" s="12">
        <v>124.32</v>
      </c>
      <c r="AD67" s="2">
        <f t="shared" ref="AD67:AD68" si="6">Y67-Z67</f>
        <v>2.1400000000000006</v>
      </c>
      <c r="AE67" s="167">
        <f t="shared" ref="AE67" si="7">AC67/AC68-1</f>
        <v>-2.0099314258690049E-2</v>
      </c>
    </row>
    <row r="68" spans="23:31" x14ac:dyDescent="0.25">
      <c r="W68" s="162">
        <v>42268</v>
      </c>
      <c r="X68" s="12">
        <v>128.37</v>
      </c>
      <c r="Y68" s="12">
        <v>129.38</v>
      </c>
      <c r="Z68" s="12">
        <v>126.22</v>
      </c>
      <c r="AA68" s="12">
        <v>127.26</v>
      </c>
      <c r="AB68" s="117">
        <v>1651500</v>
      </c>
      <c r="AC68" s="12">
        <v>126.87</v>
      </c>
      <c r="AD68" s="2">
        <f t="shared" si="6"/>
        <v>3.1599999999999966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95" priority="10">
      <formula>Q7&gt;0</formula>
    </cfRule>
    <cfRule type="expression" dxfId="9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93" priority="3">
      <formula>F17&gt;0</formula>
    </cfRule>
    <cfRule type="expression" dxfId="92" priority="4">
      <formula>F17&lt;0</formula>
    </cfRule>
  </conditionalFormatting>
  <conditionalFormatting sqref="H17:H19">
    <cfRule type="expression" dxfId="91" priority="1">
      <formula>H17&gt;0</formula>
    </cfRule>
    <cfRule type="expression" dxfId="9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0</v>
      </c>
      <c r="T2" s="1">
        <v>42202</v>
      </c>
      <c r="U2" t="s">
        <v>86</v>
      </c>
      <c r="W2" s="162">
        <v>42360</v>
      </c>
      <c r="X2" s="12">
        <v>106.99</v>
      </c>
      <c r="Y2" s="12">
        <v>107.2</v>
      </c>
      <c r="Z2" s="12">
        <v>105.83</v>
      </c>
      <c r="AA2" s="12">
        <v>106.74</v>
      </c>
      <c r="AB2" s="117">
        <v>8514200</v>
      </c>
      <c r="AC2" s="12">
        <v>106.74</v>
      </c>
      <c r="AD2" s="2">
        <f>Y2-Z2</f>
        <v>1.3700000000000045</v>
      </c>
      <c r="AE2" s="167">
        <f>AC2/AC3-1</f>
        <v>1.4072614691809093E-3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105.56</v>
      </c>
      <c r="T3" s="1">
        <v>42231</v>
      </c>
      <c r="U3" t="s">
        <v>177</v>
      </c>
      <c r="W3" s="162">
        <v>42359</v>
      </c>
      <c r="X3" s="12">
        <v>108.8</v>
      </c>
      <c r="Y3" s="12">
        <v>110.1</v>
      </c>
      <c r="Z3" s="12">
        <v>105.33</v>
      </c>
      <c r="AA3" s="12">
        <v>106.59</v>
      </c>
      <c r="AB3" s="117">
        <v>22727000</v>
      </c>
      <c r="AC3" s="12">
        <v>106.59</v>
      </c>
      <c r="AD3" s="2">
        <f t="shared" ref="AD3:AD66" si="0">Y3-Z3</f>
        <v>4.769999999999996</v>
      </c>
      <c r="AE3" s="167">
        <f t="shared" ref="AE3:AE66" si="1">AC3/AC4-1</f>
        <v>-1.0490159673226862E-2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105.56</v>
      </c>
      <c r="T4" s="200">
        <v>42313</v>
      </c>
      <c r="U4" t="s">
        <v>176</v>
      </c>
      <c r="W4" s="162">
        <v>42356</v>
      </c>
      <c r="X4" s="12">
        <v>112.01</v>
      </c>
      <c r="Y4" s="12">
        <v>112.44</v>
      </c>
      <c r="Z4" s="12">
        <v>107.35</v>
      </c>
      <c r="AA4" s="12">
        <v>107.72</v>
      </c>
      <c r="AB4" s="117">
        <v>27617500</v>
      </c>
      <c r="AC4" s="12">
        <v>107.72</v>
      </c>
      <c r="AD4" s="2">
        <f t="shared" si="0"/>
        <v>5.0900000000000034</v>
      </c>
      <c r="AE4" s="167">
        <f t="shared" si="1"/>
        <v>-3.8300151772163282E-2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42355</v>
      </c>
      <c r="X5" s="12">
        <v>114.13</v>
      </c>
      <c r="Y5" s="12">
        <v>114.48</v>
      </c>
      <c r="Z5" s="12">
        <v>111.98</v>
      </c>
      <c r="AA5" s="12">
        <v>112.01</v>
      </c>
      <c r="AB5" s="117">
        <v>9296700</v>
      </c>
      <c r="AC5" s="12">
        <v>112.01</v>
      </c>
      <c r="AD5" s="2">
        <f t="shared" si="0"/>
        <v>2.5</v>
      </c>
      <c r="AE5" s="167">
        <f t="shared" si="1"/>
        <v>-1.5642850865629665E-2</v>
      </c>
    </row>
    <row r="6" spans="1:31" x14ac:dyDescent="0.25">
      <c r="O6" s="13" t="s">
        <v>64</v>
      </c>
      <c r="Q6" s="2">
        <f>Q3*Q2</f>
        <v>0</v>
      </c>
      <c r="W6" s="162">
        <v>42354</v>
      </c>
      <c r="X6" s="12">
        <v>114.69</v>
      </c>
      <c r="Y6" s="12">
        <v>114.75</v>
      </c>
      <c r="Z6" s="12">
        <v>111.8</v>
      </c>
      <c r="AA6" s="12">
        <v>113.79</v>
      </c>
      <c r="AB6" s="117">
        <v>12193100</v>
      </c>
      <c r="AC6" s="12">
        <v>113.79</v>
      </c>
      <c r="AD6" s="2">
        <f t="shared" si="0"/>
        <v>2.9500000000000028</v>
      </c>
      <c r="AE6" s="167">
        <f t="shared" si="1"/>
        <v>1.4532810271041363E-2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7"/>
      <c r="W7" s="162">
        <v>42353</v>
      </c>
      <c r="X7" s="12">
        <v>112.05</v>
      </c>
      <c r="Y7" s="12">
        <v>113.35</v>
      </c>
      <c r="Z7" s="12">
        <v>111.58</v>
      </c>
      <c r="AA7" s="12">
        <v>112.16</v>
      </c>
      <c r="AB7" s="117">
        <v>13260900</v>
      </c>
      <c r="AC7" s="12">
        <v>112.16</v>
      </c>
      <c r="AD7" s="2">
        <f t="shared" si="0"/>
        <v>1.769999999999996</v>
      </c>
      <c r="AE7" s="167">
        <f t="shared" si="1"/>
        <v>2.5697302240512032E-2</v>
      </c>
    </row>
    <row r="8" spans="1:31" x14ac:dyDescent="0.25">
      <c r="O8" s="13" t="s">
        <v>96</v>
      </c>
      <c r="Q8" s="167">
        <f>(Q4-Q3)/Q3</f>
        <v>0</v>
      </c>
      <c r="W8" s="162">
        <v>42352</v>
      </c>
      <c r="X8" s="12">
        <v>108.68</v>
      </c>
      <c r="Y8" s="12">
        <v>109.87</v>
      </c>
      <c r="Z8" s="12">
        <v>108.28</v>
      </c>
      <c r="AA8" s="12">
        <v>109.35</v>
      </c>
      <c r="AB8" s="117">
        <v>9596900</v>
      </c>
      <c r="AC8" s="12">
        <v>109.35</v>
      </c>
      <c r="AD8" s="2">
        <f t="shared" si="0"/>
        <v>1.5900000000000034</v>
      </c>
      <c r="AE8" s="167">
        <f t="shared" si="1"/>
        <v>1.2125138837467464E-2</v>
      </c>
    </row>
    <row r="9" spans="1:31" x14ac:dyDescent="0.25">
      <c r="W9" s="162">
        <v>42349</v>
      </c>
      <c r="X9" s="12">
        <v>110.76</v>
      </c>
      <c r="Y9" s="12">
        <v>110.76</v>
      </c>
      <c r="Z9" s="12">
        <v>107.62</v>
      </c>
      <c r="AA9" s="12">
        <v>108.04</v>
      </c>
      <c r="AB9" s="117">
        <v>12254000</v>
      </c>
      <c r="AC9" s="12">
        <v>108.04</v>
      </c>
      <c r="AD9" s="2">
        <f t="shared" si="0"/>
        <v>3.1400000000000006</v>
      </c>
      <c r="AE9" s="167">
        <f t="shared" si="1"/>
        <v>-2.4557602022390768E-2</v>
      </c>
    </row>
    <row r="10" spans="1:31" x14ac:dyDescent="0.25">
      <c r="W10" s="162">
        <v>42348</v>
      </c>
      <c r="X10" s="12">
        <v>111.15</v>
      </c>
      <c r="Y10" s="12">
        <v>111.58</v>
      </c>
      <c r="Z10" s="12">
        <v>110.17</v>
      </c>
      <c r="AA10" s="12">
        <v>110.76</v>
      </c>
      <c r="AB10" s="117">
        <v>6954500</v>
      </c>
      <c r="AC10" s="12">
        <v>110.76</v>
      </c>
      <c r="AD10" s="2">
        <f t="shared" si="0"/>
        <v>1.4099999999999966</v>
      </c>
      <c r="AE10" s="167" t="e">
        <f t="shared" si="1"/>
        <v>#DIV/0!</v>
      </c>
    </row>
    <row r="11" spans="1:31" x14ac:dyDescent="0.25">
      <c r="A11" s="45" t="s">
        <v>81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42348</v>
      </c>
      <c r="X11" s="12" t="s">
        <v>318</v>
      </c>
      <c r="Y11" s="12"/>
      <c r="Z11" s="12"/>
      <c r="AA11" s="12"/>
      <c r="AB11" s="117"/>
      <c r="AC11" s="12"/>
      <c r="AD11" s="2">
        <f t="shared" si="0"/>
        <v>0</v>
      </c>
      <c r="AE11" s="167">
        <f t="shared" si="1"/>
        <v>-1</v>
      </c>
    </row>
    <row r="12" spans="1:31" x14ac:dyDescent="0.25">
      <c r="W12" s="162">
        <v>42347</v>
      </c>
      <c r="X12" s="12">
        <v>112.39</v>
      </c>
      <c r="Y12" s="12">
        <v>113.06</v>
      </c>
      <c r="Z12" s="12">
        <v>110.58</v>
      </c>
      <c r="AA12" s="12">
        <v>111.47</v>
      </c>
      <c r="AB12" s="117">
        <v>9050700</v>
      </c>
      <c r="AC12" s="12">
        <v>110.76</v>
      </c>
      <c r="AD12" s="2">
        <f t="shared" si="0"/>
        <v>2.480000000000004</v>
      </c>
      <c r="AE12" s="167">
        <f t="shared" si="1"/>
        <v>-8.9477451682176135E-3</v>
      </c>
    </row>
    <row r="13" spans="1:31" x14ac:dyDescent="0.25">
      <c r="W13" s="162">
        <v>42346</v>
      </c>
      <c r="X13" s="12">
        <v>113.35</v>
      </c>
      <c r="Y13" s="12">
        <v>113.45</v>
      </c>
      <c r="Z13" s="12">
        <v>112.4</v>
      </c>
      <c r="AA13" s="12">
        <v>112.48</v>
      </c>
      <c r="AB13" s="117">
        <v>7480600</v>
      </c>
      <c r="AC13" s="12">
        <v>111.76</v>
      </c>
      <c r="AD13" s="2">
        <f t="shared" si="0"/>
        <v>1.0499999999999972</v>
      </c>
      <c r="AE13" s="167">
        <f t="shared" si="1"/>
        <v>-1.184792219274966E-2</v>
      </c>
    </row>
    <row r="14" spans="1:31" x14ac:dyDescent="0.25">
      <c r="W14" s="162">
        <v>42345</v>
      </c>
      <c r="X14" s="12">
        <v>114.56</v>
      </c>
      <c r="Y14" s="12">
        <v>114.56</v>
      </c>
      <c r="Z14" s="12">
        <v>112.65</v>
      </c>
      <c r="AA14" s="12">
        <v>113.83</v>
      </c>
      <c r="AB14" s="117">
        <v>6738500</v>
      </c>
      <c r="AC14" s="12">
        <v>113.1</v>
      </c>
      <c r="AD14" s="2">
        <f t="shared" si="0"/>
        <v>1.9099999999999966</v>
      </c>
      <c r="AE14" s="167">
        <f t="shared" si="1"/>
        <v>-3.6120165624174971E-3</v>
      </c>
    </row>
    <row r="15" spans="1:31" x14ac:dyDescent="0.25">
      <c r="W15" s="162">
        <v>42342</v>
      </c>
      <c r="X15" s="12">
        <v>112.74</v>
      </c>
      <c r="Y15" s="12">
        <v>114.31</v>
      </c>
      <c r="Z15" s="12">
        <v>112.53</v>
      </c>
      <c r="AA15" s="12">
        <v>114.24</v>
      </c>
      <c r="AB15" s="117">
        <v>8771300</v>
      </c>
      <c r="AC15" s="12">
        <v>113.51</v>
      </c>
      <c r="AD15" s="2">
        <f t="shared" si="0"/>
        <v>1.7800000000000011</v>
      </c>
      <c r="AE15" s="167">
        <f t="shared" si="1"/>
        <v>2.09570066558733E-2</v>
      </c>
    </row>
    <row r="16" spans="1:31" x14ac:dyDescent="0.25">
      <c r="W16" s="162">
        <v>42341</v>
      </c>
      <c r="X16" s="12">
        <v>114.17</v>
      </c>
      <c r="Y16" s="12">
        <v>114.65</v>
      </c>
      <c r="Z16" s="12">
        <v>111.44</v>
      </c>
      <c r="AA16" s="12">
        <v>111.89</v>
      </c>
      <c r="AB16" s="117">
        <v>10446600</v>
      </c>
      <c r="AC16" s="12">
        <v>111.18</v>
      </c>
      <c r="AD16" s="2">
        <f t="shared" si="0"/>
        <v>3.210000000000008</v>
      </c>
      <c r="AE16" s="167">
        <f t="shared" si="1"/>
        <v>-1.8451487596009453E-2</v>
      </c>
    </row>
    <row r="17" spans="23:31" x14ac:dyDescent="0.25">
      <c r="W17" s="162">
        <v>42340</v>
      </c>
      <c r="X17" s="12">
        <v>115.39</v>
      </c>
      <c r="Y17" s="12">
        <v>115.47</v>
      </c>
      <c r="Z17" s="12">
        <v>113.83</v>
      </c>
      <c r="AA17" s="12">
        <v>114</v>
      </c>
      <c r="AB17" s="117">
        <v>7787800</v>
      </c>
      <c r="AC17" s="12">
        <v>113.27</v>
      </c>
      <c r="AD17" s="2">
        <f t="shared" si="0"/>
        <v>1.6400000000000006</v>
      </c>
      <c r="AE17" s="167">
        <f t="shared" si="1"/>
        <v>-1.2122797837083588E-2</v>
      </c>
    </row>
    <row r="18" spans="23:31" x14ac:dyDescent="0.25">
      <c r="W18" s="162">
        <v>42339</v>
      </c>
      <c r="X18" s="12">
        <v>114.15</v>
      </c>
      <c r="Y18" s="12">
        <v>115.46</v>
      </c>
      <c r="Z18" s="12">
        <v>113.66</v>
      </c>
      <c r="AA18" s="12">
        <v>115.39</v>
      </c>
      <c r="AB18" s="117">
        <v>8896100</v>
      </c>
      <c r="AC18" s="12">
        <v>114.66</v>
      </c>
      <c r="AD18" s="2">
        <f t="shared" si="0"/>
        <v>1.7999999999999972</v>
      </c>
      <c r="AE18" s="167">
        <f t="shared" si="1"/>
        <v>1.6940133037693927E-2</v>
      </c>
    </row>
    <row r="19" spans="23:31" x14ac:dyDescent="0.25">
      <c r="W19" s="162">
        <v>42338</v>
      </c>
      <c r="X19" s="12">
        <v>115.56</v>
      </c>
      <c r="Y19" s="12">
        <v>115.58</v>
      </c>
      <c r="Z19" s="12">
        <v>113.31</v>
      </c>
      <c r="AA19" s="12">
        <v>113.47</v>
      </c>
      <c r="AB19" s="117">
        <v>16560300</v>
      </c>
      <c r="AC19" s="12">
        <v>112.75</v>
      </c>
      <c r="AD19" s="2">
        <f t="shared" si="0"/>
        <v>2.269999999999996</v>
      </c>
      <c r="AE19" s="167">
        <f t="shared" si="1"/>
        <v>-1.4423076923076983E-2</v>
      </c>
    </row>
    <row r="20" spans="23:31" x14ac:dyDescent="0.25">
      <c r="W20" s="162">
        <v>42335</v>
      </c>
      <c r="X20" s="12">
        <v>116</v>
      </c>
      <c r="Y20" s="12">
        <v>116.5</v>
      </c>
      <c r="Z20" s="12">
        <v>113.7</v>
      </c>
      <c r="AA20" s="12">
        <v>115.13</v>
      </c>
      <c r="AB20" s="117">
        <v>14912000</v>
      </c>
      <c r="AC20" s="12">
        <v>114.4</v>
      </c>
      <c r="AD20" s="2">
        <f t="shared" si="0"/>
        <v>2.7999999999999972</v>
      </c>
      <c r="AE20" s="167">
        <f t="shared" si="1"/>
        <v>-2.9768467475192906E-2</v>
      </c>
    </row>
    <row r="21" spans="23:31" x14ac:dyDescent="0.25">
      <c r="W21" s="162">
        <v>42333</v>
      </c>
      <c r="X21" s="12">
        <v>118.29</v>
      </c>
      <c r="Y21" s="12">
        <v>119.34</v>
      </c>
      <c r="Z21" s="12">
        <v>118.15</v>
      </c>
      <c r="AA21" s="12">
        <v>118.67</v>
      </c>
      <c r="AB21" s="117">
        <v>4751500</v>
      </c>
      <c r="AC21" s="12">
        <v>117.91</v>
      </c>
      <c r="AD21" s="2">
        <f t="shared" si="0"/>
        <v>1.1899999999999977</v>
      </c>
      <c r="AE21" s="167">
        <f t="shared" si="1"/>
        <v>6.0580204778155622E-3</v>
      </c>
    </row>
    <row r="22" spans="23:31" x14ac:dyDescent="0.25">
      <c r="W22" s="162">
        <v>42332</v>
      </c>
      <c r="X22" s="12">
        <v>117.9</v>
      </c>
      <c r="Y22" s="12">
        <v>118.57</v>
      </c>
      <c r="Z22" s="12">
        <v>117.28</v>
      </c>
      <c r="AA22" s="12">
        <v>117.95</v>
      </c>
      <c r="AB22" s="117">
        <v>9158200</v>
      </c>
      <c r="AC22" s="12">
        <v>117.2</v>
      </c>
      <c r="AD22" s="2">
        <f t="shared" si="0"/>
        <v>1.289999999999992</v>
      </c>
      <c r="AE22" s="167">
        <f t="shared" si="1"/>
        <v>-1.2304062025956464E-2</v>
      </c>
    </row>
    <row r="23" spans="23:31" x14ac:dyDescent="0.25">
      <c r="W23" s="162">
        <v>42331</v>
      </c>
      <c r="X23" s="12">
        <v>120.3</v>
      </c>
      <c r="Y23" s="12">
        <v>120.65</v>
      </c>
      <c r="Z23" s="12">
        <v>119</v>
      </c>
      <c r="AA23" s="12">
        <v>119.42</v>
      </c>
      <c r="AB23" s="117">
        <v>6986400</v>
      </c>
      <c r="AC23" s="12">
        <v>118.66</v>
      </c>
      <c r="AD23" s="2">
        <f t="shared" si="0"/>
        <v>1.6500000000000057</v>
      </c>
      <c r="AE23" s="167">
        <f t="shared" si="1"/>
        <v>-5.4479926242562149E-3</v>
      </c>
    </row>
    <row r="24" spans="23:31" x14ac:dyDescent="0.25">
      <c r="W24" s="162">
        <v>42328</v>
      </c>
      <c r="X24" s="12">
        <v>119.11</v>
      </c>
      <c r="Y24" s="12">
        <v>120.25</v>
      </c>
      <c r="Z24" s="12">
        <v>118.9</v>
      </c>
      <c r="AA24" s="12">
        <v>120.07</v>
      </c>
      <c r="AB24" s="117">
        <v>10821700</v>
      </c>
      <c r="AC24" s="12">
        <v>119.31</v>
      </c>
      <c r="AD24" s="2">
        <f t="shared" si="0"/>
        <v>1.3499999999999943</v>
      </c>
      <c r="AE24" s="167">
        <f t="shared" si="1"/>
        <v>1.1530309453158027E-2</v>
      </c>
    </row>
    <row r="25" spans="23:31" x14ac:dyDescent="0.25">
      <c r="W25" s="162">
        <v>42327</v>
      </c>
      <c r="X25" s="12">
        <v>118.14</v>
      </c>
      <c r="Y25" s="12">
        <v>119.16</v>
      </c>
      <c r="Z25" s="12">
        <v>117.64</v>
      </c>
      <c r="AA25" s="12">
        <v>118.71</v>
      </c>
      <c r="AB25" s="117">
        <v>6101000</v>
      </c>
      <c r="AC25" s="12">
        <v>117.95</v>
      </c>
      <c r="AD25" s="2">
        <f t="shared" si="0"/>
        <v>1.519999999999996</v>
      </c>
      <c r="AE25" s="167">
        <f t="shared" si="1"/>
        <v>4.7704233750744951E-3</v>
      </c>
    </row>
    <row r="26" spans="23:31" x14ac:dyDescent="0.25">
      <c r="W26" s="162">
        <v>42326</v>
      </c>
      <c r="X26" s="12">
        <v>116.22</v>
      </c>
      <c r="Y26" s="12">
        <v>118.28</v>
      </c>
      <c r="Z26" s="12">
        <v>116.05</v>
      </c>
      <c r="AA26" s="12">
        <v>118.14</v>
      </c>
      <c r="AB26" s="117">
        <v>6744600</v>
      </c>
      <c r="AC26" s="12">
        <v>117.39</v>
      </c>
      <c r="AD26" s="2">
        <f t="shared" si="0"/>
        <v>2.230000000000004</v>
      </c>
      <c r="AE26" s="167">
        <f t="shared" si="1"/>
        <v>1.7332524482190914E-2</v>
      </c>
    </row>
    <row r="27" spans="23:31" x14ac:dyDescent="0.25">
      <c r="W27" s="162">
        <v>42325</v>
      </c>
      <c r="X27" s="12">
        <v>116.11</v>
      </c>
      <c r="Y27" s="12">
        <v>117.55</v>
      </c>
      <c r="Z27" s="12">
        <v>115.51</v>
      </c>
      <c r="AA27" s="12">
        <v>116.13</v>
      </c>
      <c r="AB27" s="117">
        <v>6434400</v>
      </c>
      <c r="AC27" s="12">
        <v>115.39</v>
      </c>
      <c r="AD27" s="2">
        <f t="shared" si="0"/>
        <v>2.039999999999992</v>
      </c>
      <c r="AE27" s="167">
        <f t="shared" si="1"/>
        <v>1.8232332002083851E-3</v>
      </c>
    </row>
    <row r="28" spans="23:31" x14ac:dyDescent="0.25">
      <c r="W28" s="162">
        <v>42324</v>
      </c>
      <c r="X28" s="12">
        <v>113.47</v>
      </c>
      <c r="Y28" s="12">
        <v>116.08</v>
      </c>
      <c r="Z28" s="12">
        <v>113.34</v>
      </c>
      <c r="AA28" s="12">
        <v>115.92</v>
      </c>
      <c r="AB28" s="117">
        <v>5770200</v>
      </c>
      <c r="AC28" s="12">
        <v>115.18</v>
      </c>
      <c r="AD28" s="2">
        <f t="shared" si="0"/>
        <v>2.7399999999999949</v>
      </c>
      <c r="AE28" s="167">
        <f t="shared" si="1"/>
        <v>9.3769170099027299E-3</v>
      </c>
    </row>
    <row r="29" spans="23:31" x14ac:dyDescent="0.25">
      <c r="W29" s="162">
        <v>42321</v>
      </c>
      <c r="X29" s="12">
        <v>115.92</v>
      </c>
      <c r="Y29" s="12">
        <v>116.42</v>
      </c>
      <c r="Z29" s="12">
        <v>114.38</v>
      </c>
      <c r="AA29" s="12">
        <v>114.84</v>
      </c>
      <c r="AB29" s="117">
        <v>8078100</v>
      </c>
      <c r="AC29" s="12">
        <v>114.11</v>
      </c>
      <c r="AD29" s="2">
        <f t="shared" si="0"/>
        <v>2.0400000000000063</v>
      </c>
      <c r="AE29" s="167">
        <f t="shared" si="1"/>
        <v>-1.1777950982939323E-2</v>
      </c>
    </row>
    <row r="30" spans="23:31" x14ac:dyDescent="0.25">
      <c r="W30" s="162">
        <v>42320</v>
      </c>
      <c r="X30" s="12">
        <v>115.6</v>
      </c>
      <c r="Y30" s="12">
        <v>116.99</v>
      </c>
      <c r="Z30" s="12">
        <v>115</v>
      </c>
      <c r="AA30" s="12">
        <v>116.21</v>
      </c>
      <c r="AB30" s="117">
        <v>7223000</v>
      </c>
      <c r="AC30" s="12">
        <v>115.47</v>
      </c>
      <c r="AD30" s="2">
        <f t="shared" si="0"/>
        <v>1.9899999999999949</v>
      </c>
      <c r="AE30" s="167">
        <f t="shared" si="1"/>
        <v>-2.677491794783271E-3</v>
      </c>
    </row>
    <row r="31" spans="23:31" x14ac:dyDescent="0.25">
      <c r="W31" s="162">
        <v>42319</v>
      </c>
      <c r="X31" s="12">
        <v>117.55</v>
      </c>
      <c r="Y31" s="12">
        <v>117.58</v>
      </c>
      <c r="Z31" s="12">
        <v>116.43</v>
      </c>
      <c r="AA31" s="12">
        <v>116.52</v>
      </c>
      <c r="AB31" s="117">
        <v>6381700</v>
      </c>
      <c r="AC31" s="12">
        <v>115.78</v>
      </c>
      <c r="AD31" s="2">
        <f t="shared" si="0"/>
        <v>1.1499999999999915</v>
      </c>
      <c r="AE31" s="167">
        <f t="shared" si="1"/>
        <v>-7.6283534756149685E-3</v>
      </c>
    </row>
    <row r="32" spans="23:31" x14ac:dyDescent="0.25">
      <c r="W32" s="162">
        <v>42318</v>
      </c>
      <c r="X32" s="12">
        <v>116.17</v>
      </c>
      <c r="Y32" s="12">
        <v>117.51</v>
      </c>
      <c r="Z32" s="12">
        <v>115.51</v>
      </c>
      <c r="AA32" s="12">
        <v>117.42</v>
      </c>
      <c r="AB32" s="117">
        <v>8240500</v>
      </c>
      <c r="AC32" s="12">
        <v>116.67</v>
      </c>
      <c r="AD32" s="2">
        <f t="shared" si="0"/>
        <v>2</v>
      </c>
      <c r="AE32" s="167">
        <f t="shared" si="1"/>
        <v>8.5580912863070235E-3</v>
      </c>
    </row>
    <row r="33" spans="15:31" x14ac:dyDescent="0.25">
      <c r="W33" s="162">
        <v>42317</v>
      </c>
      <c r="X33" s="12">
        <v>115.9</v>
      </c>
      <c r="Y33" s="12">
        <v>116.73</v>
      </c>
      <c r="Z33" s="12">
        <v>115.18</v>
      </c>
      <c r="AA33" s="12">
        <v>116.42</v>
      </c>
      <c r="AB33" s="117">
        <v>9317500</v>
      </c>
      <c r="AC33" s="12">
        <v>115.68</v>
      </c>
      <c r="AD33" s="2">
        <f t="shared" si="0"/>
        <v>1.5499999999999972</v>
      </c>
      <c r="AE33" s="167">
        <f t="shared" si="1"/>
        <v>6.525711302531878E-3</v>
      </c>
    </row>
    <row r="34" spans="15:31" x14ac:dyDescent="0.25">
      <c r="W34" s="162">
        <v>42314</v>
      </c>
      <c r="X34" s="12">
        <v>114.6</v>
      </c>
      <c r="Y34" s="12">
        <v>116.75</v>
      </c>
      <c r="Z34" s="12">
        <v>114.57</v>
      </c>
      <c r="AA34" s="12">
        <v>115.67</v>
      </c>
      <c r="AB34" s="117">
        <v>16803400</v>
      </c>
      <c r="AC34" s="12">
        <v>114.93</v>
      </c>
      <c r="AD34" s="2">
        <f t="shared" si="0"/>
        <v>2.1800000000000068</v>
      </c>
      <c r="AE34" s="167">
        <f t="shared" si="1"/>
        <v>2.360171001068756E-2</v>
      </c>
    </row>
    <row r="35" spans="15:31" x14ac:dyDescent="0.25">
      <c r="W35" s="162">
        <v>42313</v>
      </c>
      <c r="X35" s="12">
        <v>113.26</v>
      </c>
      <c r="Y35" s="12">
        <v>113.93</v>
      </c>
      <c r="Z35" s="12">
        <v>111.6</v>
      </c>
      <c r="AA35" s="12">
        <v>113</v>
      </c>
      <c r="AB35" s="117">
        <v>14843700</v>
      </c>
      <c r="AC35" s="12">
        <v>112.28</v>
      </c>
      <c r="AD35" s="2">
        <f t="shared" si="0"/>
        <v>2.3300000000000125</v>
      </c>
      <c r="AE35" s="167">
        <f t="shared" si="1"/>
        <v>-2.2216297876122004E-3</v>
      </c>
    </row>
    <row r="36" spans="15:31" x14ac:dyDescent="0.25">
      <c r="W36" s="162">
        <v>42312</v>
      </c>
      <c r="X36" s="12">
        <v>116.64</v>
      </c>
      <c r="Y36" s="12">
        <v>116.83</v>
      </c>
      <c r="Z36" s="12">
        <v>110.81</v>
      </c>
      <c r="AA36" s="12">
        <v>113.25</v>
      </c>
      <c r="AB36" s="117">
        <v>20740800</v>
      </c>
      <c r="AC36" s="12">
        <v>112.53</v>
      </c>
      <c r="AD36" s="2">
        <f t="shared" si="0"/>
        <v>6.019999999999996</v>
      </c>
      <c r="AE36" s="167">
        <f t="shared" si="1"/>
        <v>-1.977351916376302E-2</v>
      </c>
    </row>
    <row r="37" spans="15:31" x14ac:dyDescent="0.25">
      <c r="W37" s="162">
        <v>42311</v>
      </c>
      <c r="X37" s="12">
        <v>114.97</v>
      </c>
      <c r="Y37" s="12">
        <v>116.4</v>
      </c>
      <c r="Z37" s="12">
        <v>114.54</v>
      </c>
      <c r="AA37" s="12">
        <v>115.54</v>
      </c>
      <c r="AB37" s="117">
        <v>7132100</v>
      </c>
      <c r="AC37" s="12">
        <v>114.8</v>
      </c>
      <c r="AD37" s="2">
        <f t="shared" si="0"/>
        <v>1.8599999999999994</v>
      </c>
      <c r="AE37" s="167">
        <f t="shared" si="1"/>
        <v>4.2865890998162737E-3</v>
      </c>
    </row>
    <row r="38" spans="15:31" x14ac:dyDescent="0.25">
      <c r="W38" s="162">
        <v>42310</v>
      </c>
      <c r="X38" s="12">
        <v>114.49</v>
      </c>
      <c r="Y38" s="12">
        <v>115.31</v>
      </c>
      <c r="Z38" s="12">
        <v>114.01</v>
      </c>
      <c r="AA38" s="12">
        <v>115.04</v>
      </c>
      <c r="AB38" s="117">
        <v>6949500</v>
      </c>
      <c r="AC38" s="12">
        <v>114.31</v>
      </c>
      <c r="AD38" s="2">
        <f t="shared" si="0"/>
        <v>1.2999999999999972</v>
      </c>
      <c r="AE38" s="167">
        <f t="shared" si="1"/>
        <v>1.1413909042647274E-2</v>
      </c>
    </row>
    <row r="39" spans="15:31" x14ac:dyDescent="0.25">
      <c r="W39" s="162">
        <v>42307</v>
      </c>
      <c r="X39" s="12">
        <v>115</v>
      </c>
      <c r="Y39" s="12">
        <v>115.24</v>
      </c>
      <c r="Z39" s="12">
        <v>113.67</v>
      </c>
      <c r="AA39" s="12">
        <v>113.74</v>
      </c>
      <c r="AB39" s="117">
        <v>8501600</v>
      </c>
      <c r="AC39" s="12">
        <v>113.02</v>
      </c>
      <c r="AD39" s="2">
        <f t="shared" si="0"/>
        <v>1.5699999999999932</v>
      </c>
      <c r="AE39" s="167">
        <f t="shared" si="1"/>
        <v>-1.1285101915842977E-2</v>
      </c>
    </row>
    <row r="40" spans="15:31" ht="20.25" thickBot="1" x14ac:dyDescent="0.35">
      <c r="O40" s="343" t="s">
        <v>78</v>
      </c>
      <c r="P40" s="343"/>
      <c r="T40" s="113" t="s">
        <v>126</v>
      </c>
      <c r="W40" s="162">
        <v>42306</v>
      </c>
      <c r="X40" s="12">
        <v>114.34</v>
      </c>
      <c r="Y40" s="12">
        <v>115.4</v>
      </c>
      <c r="Z40" s="12">
        <v>114.2</v>
      </c>
      <c r="AA40" s="12">
        <v>115.04</v>
      </c>
      <c r="AB40" s="117">
        <v>6125100</v>
      </c>
      <c r="AC40" s="12">
        <v>114.31</v>
      </c>
      <c r="AD40" s="2">
        <f t="shared" si="0"/>
        <v>1.2000000000000028</v>
      </c>
      <c r="AE40" s="167">
        <f t="shared" si="1"/>
        <v>6.1614294516327828E-3</v>
      </c>
    </row>
    <row r="41" spans="15:31" ht="15.75" thickTop="1" x14ac:dyDescent="0.25">
      <c r="O41" s="105">
        <v>1.1000000000000001</v>
      </c>
      <c r="P41" s="105">
        <f>O41*$Q$4</f>
        <v>116.11600000000001</v>
      </c>
      <c r="Q41" s="2"/>
      <c r="T41" s="157" t="s">
        <v>111</v>
      </c>
      <c r="U41" s="120">
        <v>106.59</v>
      </c>
      <c r="W41" s="162">
        <v>42305</v>
      </c>
      <c r="X41" s="12">
        <v>113.97</v>
      </c>
      <c r="Y41" s="12">
        <v>114.46</v>
      </c>
      <c r="Z41" s="12">
        <v>112.86</v>
      </c>
      <c r="AA41" s="12">
        <v>114.34</v>
      </c>
      <c r="AB41" s="117">
        <v>6452900</v>
      </c>
      <c r="AC41" s="12">
        <v>113.61</v>
      </c>
      <c r="AD41" s="2">
        <f t="shared" si="0"/>
        <v>1.5999999999999943</v>
      </c>
      <c r="AE41" s="167">
        <f t="shared" si="1"/>
        <v>4.9535603715169518E-3</v>
      </c>
    </row>
    <row r="42" spans="15:31" x14ac:dyDescent="0.25">
      <c r="O42" s="105">
        <v>1.0900000000000001</v>
      </c>
      <c r="P42" s="105">
        <f t="shared" ref="P42:P61" si="2">O42*$Q$4</f>
        <v>115.06040000000002</v>
      </c>
      <c r="Q42" s="2"/>
      <c r="T42" s="115" t="s">
        <v>112</v>
      </c>
      <c r="U42" s="110">
        <v>106.98</v>
      </c>
      <c r="W42" s="162">
        <v>42304</v>
      </c>
      <c r="X42" s="12">
        <v>113.29</v>
      </c>
      <c r="Y42" s="12">
        <v>114.27</v>
      </c>
      <c r="Z42" s="12">
        <v>113.25</v>
      </c>
      <c r="AA42" s="12">
        <v>113.77</v>
      </c>
      <c r="AB42" s="117">
        <v>5857600</v>
      </c>
      <c r="AC42" s="12">
        <v>113.05</v>
      </c>
      <c r="AD42" s="2">
        <f t="shared" si="0"/>
        <v>1.019999999999996</v>
      </c>
      <c r="AE42" s="167">
        <f t="shared" si="1"/>
        <v>2.2163120567375572E-3</v>
      </c>
    </row>
    <row r="43" spans="15:31" x14ac:dyDescent="0.25">
      <c r="O43" s="105">
        <v>1.08</v>
      </c>
      <c r="P43" s="105">
        <f t="shared" si="2"/>
        <v>114.0048</v>
      </c>
      <c r="Q43" s="2"/>
      <c r="T43" s="115" t="s">
        <v>113</v>
      </c>
      <c r="U43" s="110" t="s">
        <v>382</v>
      </c>
      <c r="W43" s="162">
        <v>42303</v>
      </c>
      <c r="X43" s="12">
        <v>113.07</v>
      </c>
      <c r="Y43" s="12">
        <v>113.58</v>
      </c>
      <c r="Z43" s="12">
        <v>112.12</v>
      </c>
      <c r="AA43" s="12">
        <v>113.52</v>
      </c>
      <c r="AB43" s="117">
        <v>5729600</v>
      </c>
      <c r="AC43" s="12">
        <v>112.8</v>
      </c>
      <c r="AD43" s="2">
        <f t="shared" si="0"/>
        <v>1.4599999999999937</v>
      </c>
      <c r="AE43" s="167">
        <f t="shared" si="1"/>
        <v>3.8266441220966563E-3</v>
      </c>
    </row>
    <row r="44" spans="15:31" x14ac:dyDescent="0.25">
      <c r="O44" s="105">
        <v>1.07</v>
      </c>
      <c r="P44" s="105">
        <f t="shared" si="2"/>
        <v>112.9492</v>
      </c>
      <c r="Q44" s="2"/>
      <c r="T44" s="115" t="s">
        <v>114</v>
      </c>
      <c r="U44" s="110" t="s">
        <v>383</v>
      </c>
      <c r="W44" s="162">
        <v>42300</v>
      </c>
      <c r="X44" s="12">
        <v>114.21</v>
      </c>
      <c r="Y44" s="12">
        <v>114.21</v>
      </c>
      <c r="Z44" s="12">
        <v>111.85</v>
      </c>
      <c r="AA44" s="12">
        <v>113.09</v>
      </c>
      <c r="AB44" s="117">
        <v>7928400</v>
      </c>
      <c r="AC44" s="12">
        <v>112.37</v>
      </c>
      <c r="AD44" s="2">
        <f t="shared" si="0"/>
        <v>2.3599999999999994</v>
      </c>
      <c r="AE44" s="167">
        <f t="shared" si="1"/>
        <v>-1.4218430640717816E-3</v>
      </c>
    </row>
    <row r="45" spans="15:31" x14ac:dyDescent="0.25">
      <c r="O45" s="105">
        <v>1.06</v>
      </c>
      <c r="P45" s="105">
        <f t="shared" si="2"/>
        <v>111.89360000000001</v>
      </c>
      <c r="Q45" s="2"/>
      <c r="T45" s="115" t="s">
        <v>115</v>
      </c>
      <c r="U45" s="110">
        <v>118.24</v>
      </c>
      <c r="W45" s="162">
        <v>42299</v>
      </c>
      <c r="X45" s="12">
        <v>110.67</v>
      </c>
      <c r="Y45" s="12">
        <v>113.35</v>
      </c>
      <c r="Z45" s="12">
        <v>110.39</v>
      </c>
      <c r="AA45" s="12">
        <v>113.25</v>
      </c>
      <c r="AB45" s="117">
        <v>10028900</v>
      </c>
      <c r="AC45" s="12">
        <v>112.53</v>
      </c>
      <c r="AD45" s="2">
        <f t="shared" si="0"/>
        <v>2.9599999999999937</v>
      </c>
      <c r="AE45" s="167">
        <f t="shared" si="1"/>
        <v>2.8704634792942718E-2</v>
      </c>
    </row>
    <row r="46" spans="15:31" x14ac:dyDescent="0.25">
      <c r="O46" s="105">
        <v>1.05</v>
      </c>
      <c r="P46" s="105">
        <f t="shared" si="2"/>
        <v>110.83800000000001</v>
      </c>
      <c r="Q46" s="2"/>
      <c r="T46" s="115" t="s">
        <v>116</v>
      </c>
      <c r="U46" s="110">
        <v>1.4813099999999999</v>
      </c>
      <c r="W46" s="162">
        <v>42298</v>
      </c>
      <c r="X46" s="12">
        <v>110.67</v>
      </c>
      <c r="Y46" s="12">
        <v>111.56</v>
      </c>
      <c r="Z46" s="12">
        <v>110.01</v>
      </c>
      <c r="AA46" s="12">
        <v>110.09</v>
      </c>
      <c r="AB46" s="117">
        <v>8769800</v>
      </c>
      <c r="AC46" s="12">
        <v>109.39</v>
      </c>
      <c r="AD46" s="2">
        <f t="shared" si="0"/>
        <v>1.5499999999999972</v>
      </c>
      <c r="AE46" s="167">
        <f t="shared" si="1"/>
        <v>2.2906358805203642E-3</v>
      </c>
    </row>
    <row r="47" spans="15:31" x14ac:dyDescent="0.25">
      <c r="O47" s="105">
        <v>1.04</v>
      </c>
      <c r="P47" s="105">
        <f t="shared" si="2"/>
        <v>109.78240000000001</v>
      </c>
      <c r="Q47" s="2"/>
      <c r="T47" s="115" t="s">
        <v>117</v>
      </c>
      <c r="U47" s="110" t="s">
        <v>153</v>
      </c>
      <c r="W47" s="162">
        <v>42297</v>
      </c>
      <c r="X47" s="12">
        <v>109.55</v>
      </c>
      <c r="Y47" s="12">
        <v>110.53</v>
      </c>
      <c r="Z47" s="12">
        <v>109.41</v>
      </c>
      <c r="AA47" s="12">
        <v>109.84</v>
      </c>
      <c r="AB47" s="117">
        <v>9674400</v>
      </c>
      <c r="AC47" s="12">
        <v>109.14</v>
      </c>
      <c r="AD47" s="2">
        <f t="shared" si="0"/>
        <v>1.1200000000000045</v>
      </c>
      <c r="AE47" s="167">
        <f t="shared" si="1"/>
        <v>3.4016732554933427E-3</v>
      </c>
    </row>
    <row r="48" spans="15:31" x14ac:dyDescent="0.25">
      <c r="O48" s="105">
        <v>1.03</v>
      </c>
      <c r="P48" s="105">
        <f t="shared" si="2"/>
        <v>108.72680000000001</v>
      </c>
      <c r="Q48" s="2"/>
      <c r="T48" s="115"/>
      <c r="U48" s="110"/>
      <c r="W48" s="162">
        <v>42296</v>
      </c>
      <c r="X48" s="12">
        <v>108.25</v>
      </c>
      <c r="Y48" s="12">
        <v>109.97</v>
      </c>
      <c r="Z48" s="12">
        <v>107.94</v>
      </c>
      <c r="AA48" s="12">
        <v>109.47</v>
      </c>
      <c r="AB48" s="117">
        <v>8001900</v>
      </c>
      <c r="AC48" s="12">
        <v>108.77</v>
      </c>
      <c r="AD48" s="2">
        <f t="shared" si="0"/>
        <v>2.0300000000000011</v>
      </c>
      <c r="AE48" s="167">
        <f t="shared" si="1"/>
        <v>1.1343561134356195E-2</v>
      </c>
    </row>
    <row r="49" spans="15:31" x14ac:dyDescent="0.25">
      <c r="O49" s="105">
        <v>1.02</v>
      </c>
      <c r="P49" s="105">
        <f t="shared" si="2"/>
        <v>107.6712</v>
      </c>
      <c r="Q49" s="2"/>
      <c r="T49" s="115" t="s">
        <v>118</v>
      </c>
      <c r="U49" s="110" t="s">
        <v>384</v>
      </c>
      <c r="W49" s="162">
        <v>42293</v>
      </c>
      <c r="X49" s="12">
        <v>108.27</v>
      </c>
      <c r="Y49" s="12">
        <v>108.5</v>
      </c>
      <c r="Z49" s="12">
        <v>107.46</v>
      </c>
      <c r="AA49" s="12">
        <v>108.24</v>
      </c>
      <c r="AB49" s="117">
        <v>5739600</v>
      </c>
      <c r="AC49" s="12">
        <v>107.55</v>
      </c>
      <c r="AD49" s="2">
        <f t="shared" si="0"/>
        <v>1.0400000000000063</v>
      </c>
      <c r="AE49" s="167">
        <f t="shared" si="1"/>
        <v>3.2649253731342753E-3</v>
      </c>
    </row>
    <row r="50" spans="15:31" x14ac:dyDescent="0.25">
      <c r="O50" s="105">
        <v>1.01</v>
      </c>
      <c r="P50" s="105">
        <f t="shared" si="2"/>
        <v>106.6156</v>
      </c>
      <c r="Q50" s="2"/>
      <c r="T50" s="115" t="s">
        <v>119</v>
      </c>
      <c r="U50" s="110" t="s">
        <v>226</v>
      </c>
      <c r="W50" s="162">
        <v>42292</v>
      </c>
      <c r="X50" s="12">
        <v>106.5</v>
      </c>
      <c r="Y50" s="12">
        <v>108</v>
      </c>
      <c r="Z50" s="12">
        <v>106.26</v>
      </c>
      <c r="AA50" s="12">
        <v>107.89</v>
      </c>
      <c r="AB50" s="117">
        <v>6739200</v>
      </c>
      <c r="AC50" s="12">
        <v>107.2</v>
      </c>
      <c r="AD50" s="2">
        <f t="shared" si="0"/>
        <v>1.7399999999999949</v>
      </c>
      <c r="AE50" s="167">
        <f t="shared" si="1"/>
        <v>2.0369312773653059E-2</v>
      </c>
    </row>
    <row r="51" spans="15:31" x14ac:dyDescent="0.25">
      <c r="O51" s="105">
        <v>1</v>
      </c>
      <c r="P51" s="105">
        <f t="shared" si="2"/>
        <v>105.56</v>
      </c>
      <c r="Q51" s="2"/>
      <c r="T51" s="115" t="s">
        <v>120</v>
      </c>
      <c r="U51" s="112">
        <v>8644464</v>
      </c>
      <c r="W51" s="162">
        <v>42291</v>
      </c>
      <c r="X51" s="12">
        <v>106.5</v>
      </c>
      <c r="Y51" s="12">
        <v>106.85</v>
      </c>
      <c r="Z51" s="12">
        <v>105.23</v>
      </c>
      <c r="AA51" s="12">
        <v>105.73</v>
      </c>
      <c r="AB51" s="117">
        <v>5563600</v>
      </c>
      <c r="AC51" s="12">
        <v>105.06</v>
      </c>
      <c r="AD51" s="2">
        <f t="shared" si="0"/>
        <v>1.6199999999999903</v>
      </c>
      <c r="AE51" s="167">
        <f t="shared" si="1"/>
        <v>-8.0256821829854941E-3</v>
      </c>
    </row>
    <row r="52" spans="15:31" x14ac:dyDescent="0.25">
      <c r="O52" s="105">
        <v>0.99</v>
      </c>
      <c r="P52" s="105">
        <f t="shared" si="2"/>
        <v>104.5044</v>
      </c>
      <c r="Q52" s="2"/>
      <c r="T52" s="115" t="s">
        <v>123</v>
      </c>
      <c r="U52" s="112">
        <v>9176650</v>
      </c>
      <c r="W52" s="162">
        <v>42290</v>
      </c>
      <c r="X52" s="12">
        <v>105.74</v>
      </c>
      <c r="Y52" s="12">
        <v>107.39</v>
      </c>
      <c r="Z52" s="12">
        <v>105.31</v>
      </c>
      <c r="AA52" s="12">
        <v>106.59</v>
      </c>
      <c r="AB52" s="117">
        <v>8342700</v>
      </c>
      <c r="AC52" s="12">
        <v>105.91</v>
      </c>
      <c r="AD52" s="2">
        <f t="shared" si="0"/>
        <v>2.0799999999999983</v>
      </c>
      <c r="AE52" s="167">
        <f t="shared" si="1"/>
        <v>2.2712217280211888E-3</v>
      </c>
    </row>
    <row r="53" spans="15:31" x14ac:dyDescent="0.25">
      <c r="O53" s="105">
        <v>0.98</v>
      </c>
      <c r="P53" s="105">
        <f t="shared" si="2"/>
        <v>103.44880000000001</v>
      </c>
      <c r="Q53" s="2"/>
      <c r="T53" s="115" t="s">
        <v>121</v>
      </c>
      <c r="U53" s="110" t="s">
        <v>385</v>
      </c>
      <c r="W53" s="162">
        <v>42289</v>
      </c>
      <c r="X53" s="12">
        <v>105.91</v>
      </c>
      <c r="Y53" s="12">
        <v>106.7</v>
      </c>
      <c r="Z53" s="12">
        <v>105.62</v>
      </c>
      <c r="AA53" s="12">
        <v>106.35</v>
      </c>
      <c r="AB53" s="117">
        <v>5179000</v>
      </c>
      <c r="AC53" s="12">
        <v>105.67</v>
      </c>
      <c r="AD53" s="2">
        <f t="shared" si="0"/>
        <v>1.0799999999999983</v>
      </c>
      <c r="AE53" s="167">
        <f t="shared" si="1"/>
        <v>7.4363619029460537E-3</v>
      </c>
    </row>
    <row r="54" spans="15:31" x14ac:dyDescent="0.25">
      <c r="O54" s="105">
        <v>0.97</v>
      </c>
      <c r="P54" s="105">
        <f t="shared" si="2"/>
        <v>102.39319999999999</v>
      </c>
      <c r="T54" s="115" t="s">
        <v>124</v>
      </c>
      <c r="U54" s="110">
        <v>21.78</v>
      </c>
      <c r="W54" s="162">
        <v>42286</v>
      </c>
      <c r="X54" s="12">
        <v>105.09</v>
      </c>
      <c r="Y54" s="12">
        <v>106.05</v>
      </c>
      <c r="Z54" s="12">
        <v>104.67</v>
      </c>
      <c r="AA54" s="12">
        <v>105.56</v>
      </c>
      <c r="AB54" s="117">
        <v>7341800</v>
      </c>
      <c r="AC54" s="12">
        <v>104.89</v>
      </c>
      <c r="AD54" s="2">
        <f t="shared" si="0"/>
        <v>1.3799999999999955</v>
      </c>
      <c r="AE54" s="167">
        <f t="shared" si="1"/>
        <v>9.139888397152296E-3</v>
      </c>
    </row>
    <row r="55" spans="15:31" x14ac:dyDescent="0.25">
      <c r="O55" s="105">
        <v>0.96</v>
      </c>
      <c r="P55" s="105">
        <f t="shared" si="2"/>
        <v>101.33759999999999</v>
      </c>
      <c r="T55" s="115" t="s">
        <v>125</v>
      </c>
      <c r="U55" s="110">
        <v>4.9000000000000004</v>
      </c>
      <c r="W55" s="162">
        <v>42285</v>
      </c>
      <c r="X55" s="12">
        <v>103.2</v>
      </c>
      <c r="Y55" s="12">
        <v>104.89</v>
      </c>
      <c r="Z55" s="12">
        <v>102.7</v>
      </c>
      <c r="AA55" s="12">
        <v>104.61</v>
      </c>
      <c r="AB55" s="117">
        <v>7499100</v>
      </c>
      <c r="AC55" s="12">
        <v>103.94</v>
      </c>
      <c r="AD55" s="2">
        <f t="shared" si="0"/>
        <v>2.1899999999999977</v>
      </c>
      <c r="AE55" s="167">
        <f t="shared" si="1"/>
        <v>1.1778448359778038E-2</v>
      </c>
    </row>
    <row r="56" spans="15:31" x14ac:dyDescent="0.25">
      <c r="O56" s="105">
        <v>0.95</v>
      </c>
      <c r="P56" s="105">
        <f t="shared" si="2"/>
        <v>100.282</v>
      </c>
      <c r="T56" s="115" t="s">
        <v>122</v>
      </c>
      <c r="U56" s="110" t="s">
        <v>386</v>
      </c>
      <c r="W56" s="162">
        <v>42284</v>
      </c>
      <c r="X56" s="12">
        <v>104.49</v>
      </c>
      <c r="Y56" s="12">
        <v>104.59</v>
      </c>
      <c r="Z56" s="12">
        <v>102.66</v>
      </c>
      <c r="AA56" s="12">
        <v>103.39</v>
      </c>
      <c r="AB56" s="117">
        <v>6947200</v>
      </c>
      <c r="AC56" s="12">
        <v>102.73</v>
      </c>
      <c r="AD56" s="2">
        <f t="shared" si="0"/>
        <v>1.9300000000000068</v>
      </c>
      <c r="AE56" s="167">
        <f t="shared" si="1"/>
        <v>-3.6853845407815999E-3</v>
      </c>
    </row>
    <row r="57" spans="15:31" x14ac:dyDescent="0.25">
      <c r="O57" s="105">
        <v>0.94</v>
      </c>
      <c r="P57" s="105">
        <f t="shared" si="2"/>
        <v>99.226399999999998</v>
      </c>
      <c r="W57" s="162">
        <v>42283</v>
      </c>
      <c r="X57" s="12">
        <v>104.19</v>
      </c>
      <c r="Y57" s="12">
        <v>104.51</v>
      </c>
      <c r="Z57" s="12">
        <v>103.21</v>
      </c>
      <c r="AA57" s="12">
        <v>103.77</v>
      </c>
      <c r="AB57" s="117">
        <v>5660600</v>
      </c>
      <c r="AC57" s="12">
        <v>103.11</v>
      </c>
      <c r="AD57" s="2">
        <f t="shared" si="0"/>
        <v>1.3000000000000114</v>
      </c>
      <c r="AE57" s="167">
        <f t="shared" si="1"/>
        <v>-7.752689214071129E-4</v>
      </c>
    </row>
    <row r="58" spans="15:31" x14ac:dyDescent="0.25">
      <c r="O58" s="105">
        <v>0.93</v>
      </c>
      <c r="P58" s="105">
        <f t="shared" si="2"/>
        <v>98.170800000000014</v>
      </c>
      <c r="W58" s="162">
        <v>42282</v>
      </c>
      <c r="X58" s="12">
        <v>103.7</v>
      </c>
      <c r="Y58" s="12">
        <v>104.2</v>
      </c>
      <c r="Z58" s="12">
        <v>102.61</v>
      </c>
      <c r="AA58" s="12">
        <v>103.85</v>
      </c>
      <c r="AB58" s="117">
        <v>7144600</v>
      </c>
      <c r="AC58" s="12">
        <v>103.19</v>
      </c>
      <c r="AD58" s="2">
        <f t="shared" si="0"/>
        <v>1.5900000000000034</v>
      </c>
      <c r="AE58" s="167">
        <f t="shared" si="1"/>
        <v>8.3056478405314493E-3</v>
      </c>
    </row>
    <row r="59" spans="15:31" x14ac:dyDescent="0.25">
      <c r="O59" s="105">
        <v>0.92</v>
      </c>
      <c r="P59" s="105">
        <f t="shared" si="2"/>
        <v>97.115200000000002</v>
      </c>
      <c r="W59" s="162">
        <v>42279</v>
      </c>
      <c r="X59" s="12">
        <v>101.21</v>
      </c>
      <c r="Y59" s="12">
        <v>103.01</v>
      </c>
      <c r="Z59" s="12">
        <v>99.88</v>
      </c>
      <c r="AA59" s="12">
        <v>103</v>
      </c>
      <c r="AB59" s="117">
        <v>9105600</v>
      </c>
      <c r="AC59" s="12">
        <v>102.34</v>
      </c>
      <c r="AD59" s="2">
        <f t="shared" si="0"/>
        <v>3.1300000000000097</v>
      </c>
      <c r="AE59" s="167">
        <f t="shared" si="1"/>
        <v>3.136639874534497E-3</v>
      </c>
    </row>
    <row r="60" spans="15:31" x14ac:dyDescent="0.25">
      <c r="O60" s="105">
        <v>0.91</v>
      </c>
      <c r="P60" s="105">
        <f t="shared" si="2"/>
        <v>96.059600000000003</v>
      </c>
      <c r="W60" s="162">
        <v>42278</v>
      </c>
      <c r="X60" s="12">
        <v>102.97</v>
      </c>
      <c r="Y60" s="12">
        <v>103.47</v>
      </c>
      <c r="Z60" s="12">
        <v>101.08</v>
      </c>
      <c r="AA60" s="12">
        <v>102.67</v>
      </c>
      <c r="AB60" s="117">
        <v>7503700</v>
      </c>
      <c r="AC60" s="12">
        <v>102.02</v>
      </c>
      <c r="AD60" s="2">
        <f t="shared" si="0"/>
        <v>2.3900000000000006</v>
      </c>
      <c r="AE60" s="167">
        <f t="shared" si="1"/>
        <v>4.6282619399311553E-3</v>
      </c>
    </row>
    <row r="61" spans="15:31" x14ac:dyDescent="0.25">
      <c r="O61" s="105">
        <v>0.9</v>
      </c>
      <c r="P61" s="105">
        <f t="shared" si="2"/>
        <v>95.004000000000005</v>
      </c>
      <c r="W61" s="162">
        <v>42277</v>
      </c>
      <c r="X61" s="12">
        <v>100.78</v>
      </c>
      <c r="Y61" s="12">
        <v>102.43</v>
      </c>
      <c r="Z61" s="12">
        <v>100.5</v>
      </c>
      <c r="AA61" s="12">
        <v>102.2</v>
      </c>
      <c r="AB61" s="117">
        <v>9190000</v>
      </c>
      <c r="AC61" s="12">
        <v>101.55</v>
      </c>
      <c r="AD61" s="2">
        <f t="shared" si="0"/>
        <v>1.9300000000000068</v>
      </c>
      <c r="AE61" s="167">
        <f t="shared" si="1"/>
        <v>2.7938050409960447E-2</v>
      </c>
    </row>
    <row r="62" spans="15:31" x14ac:dyDescent="0.25">
      <c r="W62" s="162">
        <v>42276</v>
      </c>
      <c r="X62" s="12">
        <v>98.51</v>
      </c>
      <c r="Y62" s="12">
        <v>100.06</v>
      </c>
      <c r="Z62" s="12">
        <v>97.77</v>
      </c>
      <c r="AA62" s="12">
        <v>99.42</v>
      </c>
      <c r="AB62" s="117">
        <v>9466900</v>
      </c>
      <c r="AC62" s="12">
        <v>98.79</v>
      </c>
      <c r="AD62" s="2">
        <f t="shared" si="0"/>
        <v>2.2900000000000063</v>
      </c>
      <c r="AE62" s="167">
        <f t="shared" si="1"/>
        <v>9.5033721643165148E-3</v>
      </c>
    </row>
    <row r="63" spans="15:31" x14ac:dyDescent="0.25">
      <c r="W63" s="162">
        <v>42275</v>
      </c>
      <c r="X63" s="12">
        <v>99.9</v>
      </c>
      <c r="Y63" s="12">
        <v>100.39</v>
      </c>
      <c r="Z63" s="12">
        <v>98.3</v>
      </c>
      <c r="AA63" s="12">
        <v>98.49</v>
      </c>
      <c r="AB63" s="117">
        <v>8238300</v>
      </c>
      <c r="AC63" s="12">
        <v>97.86</v>
      </c>
      <c r="AD63" s="2">
        <f t="shared" si="0"/>
        <v>2.0900000000000034</v>
      </c>
      <c r="AE63" s="167">
        <f t="shared" si="1"/>
        <v>-1.8061408789885602E-2</v>
      </c>
    </row>
    <row r="64" spans="15:31" x14ac:dyDescent="0.25">
      <c r="W64" s="162">
        <v>42272</v>
      </c>
      <c r="X64" s="12">
        <v>101.51</v>
      </c>
      <c r="Y64" s="12">
        <v>101.8</v>
      </c>
      <c r="Z64" s="12">
        <v>99.58</v>
      </c>
      <c r="AA64" s="12">
        <v>100.3</v>
      </c>
      <c r="AB64" s="117">
        <v>7179800</v>
      </c>
      <c r="AC64" s="12">
        <v>99.66</v>
      </c>
      <c r="AD64" s="2">
        <f t="shared" si="0"/>
        <v>2.2199999999999989</v>
      </c>
      <c r="AE64" s="167">
        <f t="shared" si="1"/>
        <v>-3.200640128025678E-3</v>
      </c>
    </row>
    <row r="65" spans="23:31" x14ac:dyDescent="0.25">
      <c r="W65" s="162">
        <v>42271</v>
      </c>
      <c r="X65" s="12">
        <v>101</v>
      </c>
      <c r="Y65" s="12">
        <v>101.33</v>
      </c>
      <c r="Z65" s="12">
        <v>99.24</v>
      </c>
      <c r="AA65" s="12">
        <v>100.62</v>
      </c>
      <c r="AB65" s="117">
        <v>10706800</v>
      </c>
      <c r="AC65" s="12">
        <v>99.98</v>
      </c>
      <c r="AD65" s="2">
        <f t="shared" si="0"/>
        <v>2.0900000000000034</v>
      </c>
      <c r="AE65" s="167">
        <f t="shared" si="1"/>
        <v>-9.3143083630597978E-3</v>
      </c>
    </row>
    <row r="66" spans="23:31" x14ac:dyDescent="0.25">
      <c r="W66" s="162">
        <v>42270</v>
      </c>
      <c r="X66" s="12">
        <v>102.44</v>
      </c>
      <c r="Y66" s="12">
        <v>102.63</v>
      </c>
      <c r="Z66" s="12">
        <v>101.38</v>
      </c>
      <c r="AA66" s="12">
        <v>101.57</v>
      </c>
      <c r="AB66" s="117">
        <v>5818000</v>
      </c>
      <c r="AC66" s="12">
        <v>100.92</v>
      </c>
      <c r="AD66" s="2">
        <f t="shared" si="0"/>
        <v>1.25</v>
      </c>
      <c r="AE66" s="167">
        <f t="shared" si="1"/>
        <v>-9.0337784760408102E-3</v>
      </c>
    </row>
    <row r="67" spans="23:31" x14ac:dyDescent="0.25">
      <c r="W67" s="162">
        <v>42269</v>
      </c>
      <c r="X67" s="12">
        <v>102.18</v>
      </c>
      <c r="Y67" s="12">
        <v>102.75</v>
      </c>
      <c r="Z67" s="12">
        <v>101.48</v>
      </c>
      <c r="AA67" s="12">
        <v>102.49</v>
      </c>
      <c r="AB67" s="117">
        <v>8330100</v>
      </c>
      <c r="AC67" s="12">
        <v>101.84</v>
      </c>
      <c r="AD67" s="2">
        <f t="shared" ref="AD67" si="3">Y67-Z67</f>
        <v>1.269999999999996</v>
      </c>
      <c r="AE67" s="167" t="e">
        <f>AC67/#REF!-1</f>
        <v>#REF!</v>
      </c>
    </row>
    <row r="68" spans="23:31" x14ac:dyDescent="0.25">
      <c r="W68" s="162">
        <v>42268</v>
      </c>
      <c r="X68" s="12">
        <v>103.68</v>
      </c>
      <c r="Y68" s="12">
        <v>103.83</v>
      </c>
      <c r="Z68" s="12">
        <v>102.46</v>
      </c>
      <c r="AA68" s="12">
        <v>103.41</v>
      </c>
      <c r="AB68" s="117">
        <v>7152300</v>
      </c>
      <c r="AC68" s="12">
        <v>102.75</v>
      </c>
      <c r="AD68" s="2" t="e">
        <f>#REF!-#REF!</f>
        <v>#REF!</v>
      </c>
      <c r="AE68" s="167" t="e">
        <f>#REF!/AC69-1</f>
        <v>#REF!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0:P40"/>
  </mergeCells>
  <conditionalFormatting sqref="Q7">
    <cfRule type="expression" dxfId="89" priority="6">
      <formula>Q7&gt;0</formula>
    </cfRule>
    <cfRule type="expression" dxfId="8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15" t="s">
        <v>150</v>
      </c>
      <c r="AE1" s="115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6"/>
      <c r="H2" s="239"/>
      <c r="I2" s="3"/>
      <c r="J2" s="3"/>
      <c r="K2" s="3"/>
      <c r="O2" s="13" t="s">
        <v>57</v>
      </c>
      <c r="Q2">
        <f>C11-H11</f>
        <v>250</v>
      </c>
      <c r="T2" s="1"/>
      <c r="W2" s="132">
        <v>42360</v>
      </c>
      <c r="X2" s="11">
        <v>4.63</v>
      </c>
      <c r="Y2" s="11">
        <v>4.6500000000000004</v>
      </c>
      <c r="Z2" s="11">
        <v>4.54</v>
      </c>
      <c r="AA2" s="11">
        <v>4.6500000000000004</v>
      </c>
      <c r="AB2" s="126">
        <v>13836800</v>
      </c>
      <c r="AC2" s="11">
        <v>4.6500000000000004</v>
      </c>
      <c r="AD2" s="53">
        <f>Y2-Z2</f>
        <v>0.11000000000000032</v>
      </c>
      <c r="AE2" s="199">
        <f>AC2/AC3-1</f>
        <v>2.1551724137931494E-3</v>
      </c>
    </row>
    <row r="3" spans="1:31" x14ac:dyDescent="0.25">
      <c r="A3" s="26" t="s">
        <v>71</v>
      </c>
      <c r="B3" s="1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2">
        <f>IF(Q2=0, Q4, (F11-K11)/Q2)</f>
        <v>4.45</v>
      </c>
      <c r="T3" s="1"/>
      <c r="W3" s="132">
        <v>42359</v>
      </c>
      <c r="X3" s="11">
        <v>4.6900000000000004</v>
      </c>
      <c r="Y3" s="11">
        <v>4.72</v>
      </c>
      <c r="Z3" s="11">
        <v>4.59</v>
      </c>
      <c r="AA3" s="11">
        <v>4.6399999999999997</v>
      </c>
      <c r="AB3" s="126">
        <v>12131700</v>
      </c>
      <c r="AC3" s="11">
        <v>4.6399999999999997</v>
      </c>
      <c r="AD3" s="53">
        <f t="shared" ref="AD3:AD66" si="0">Y3-Z3</f>
        <v>0.12999999999999989</v>
      </c>
      <c r="AE3" s="199">
        <f t="shared" ref="AE3:AE66" si="1">AC3/AC4-1</f>
        <v>0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70">
        <v>4.8499999999999996</v>
      </c>
      <c r="T4" s="200"/>
      <c r="W4" s="132">
        <v>42356</v>
      </c>
      <c r="X4" s="11">
        <v>4.76</v>
      </c>
      <c r="Y4" s="11">
        <v>4.8099999999999996</v>
      </c>
      <c r="Z4" s="11">
        <v>4.55</v>
      </c>
      <c r="AA4" s="11">
        <v>4.6399999999999997</v>
      </c>
      <c r="AB4" s="126">
        <v>36570400</v>
      </c>
      <c r="AC4" s="11">
        <v>4.6399999999999997</v>
      </c>
      <c r="AD4" s="53">
        <f t="shared" si="0"/>
        <v>0.25999999999999979</v>
      </c>
      <c r="AE4" s="199">
        <f t="shared" si="1"/>
        <v>-3.131524008350739E-2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1212.5</v>
      </c>
      <c r="W5" s="132">
        <v>42355</v>
      </c>
      <c r="X5" s="11">
        <v>4.7300000000000004</v>
      </c>
      <c r="Y5" s="11">
        <v>4.8899999999999997</v>
      </c>
      <c r="Z5" s="11">
        <v>4.7300000000000004</v>
      </c>
      <c r="AA5" s="11">
        <v>4.79</v>
      </c>
      <c r="AB5" s="126">
        <v>13894200</v>
      </c>
      <c r="AC5" s="11">
        <v>4.79</v>
      </c>
      <c r="AD5" s="53">
        <f t="shared" si="0"/>
        <v>0.15999999999999925</v>
      </c>
      <c r="AE5" s="199">
        <f t="shared" si="1"/>
        <v>1.0548523206751037E-2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1112.5</v>
      </c>
      <c r="W6" s="132">
        <v>42354</v>
      </c>
      <c r="X6" s="11">
        <v>4.57</v>
      </c>
      <c r="Y6" s="11">
        <v>4.8</v>
      </c>
      <c r="Z6" s="11">
        <v>4.55</v>
      </c>
      <c r="AA6" s="11">
        <v>4.74</v>
      </c>
      <c r="AB6" s="126">
        <v>19253700</v>
      </c>
      <c r="AC6" s="11">
        <v>4.74</v>
      </c>
      <c r="AD6" s="53">
        <f t="shared" si="0"/>
        <v>0.25</v>
      </c>
      <c r="AE6" s="199">
        <f t="shared" si="1"/>
        <v>4.8672566371681603E-2</v>
      </c>
    </row>
    <row r="7" spans="1:31" ht="15.75" x14ac:dyDescent="0.25">
      <c r="O7" s="13" t="s">
        <v>65</v>
      </c>
      <c r="Q7" s="2">
        <f>IF(Q2=0, K11+M11-F11,Q5-Q6)</f>
        <v>100</v>
      </c>
      <c r="R7" s="247"/>
      <c r="W7" s="132">
        <v>42353</v>
      </c>
      <c r="X7" s="11">
        <v>4.5199999999999996</v>
      </c>
      <c r="Y7" s="11">
        <v>4.6100000000000003</v>
      </c>
      <c r="Z7" s="11">
        <v>4.4400000000000004</v>
      </c>
      <c r="AA7" s="11">
        <v>4.5199999999999996</v>
      </c>
      <c r="AB7" s="126">
        <v>17821100</v>
      </c>
      <c r="AC7" s="11">
        <v>4.5199999999999996</v>
      </c>
      <c r="AD7" s="53">
        <f t="shared" si="0"/>
        <v>0.16999999999999993</v>
      </c>
      <c r="AE7" s="199">
        <f t="shared" si="1"/>
        <v>4.444444444444251E-3</v>
      </c>
    </row>
    <row r="8" spans="1:31" x14ac:dyDescent="0.25">
      <c r="O8" s="13" t="s">
        <v>96</v>
      </c>
      <c r="Q8" s="167">
        <f>(Q4-Q3)/Q3</f>
        <v>8.9887640449438075E-2</v>
      </c>
      <c r="W8" s="132">
        <v>42352</v>
      </c>
      <c r="X8" s="11">
        <v>4.57</v>
      </c>
      <c r="Y8" s="11">
        <v>4.63</v>
      </c>
      <c r="Z8" s="11">
        <v>4.4800000000000004</v>
      </c>
      <c r="AA8" s="11">
        <v>4.5</v>
      </c>
      <c r="AB8" s="126">
        <v>20631700</v>
      </c>
      <c r="AC8" s="11">
        <v>4.5</v>
      </c>
      <c r="AD8" s="53">
        <f t="shared" si="0"/>
        <v>0.14999999999999947</v>
      </c>
      <c r="AE8" s="199">
        <f t="shared" si="1"/>
        <v>-1.5317286652078876E-2</v>
      </c>
    </row>
    <row r="9" spans="1:31" x14ac:dyDescent="0.25">
      <c r="W9" s="132">
        <v>42349</v>
      </c>
      <c r="X9" s="11">
        <v>4.71</v>
      </c>
      <c r="Y9" s="11">
        <v>4.78</v>
      </c>
      <c r="Z9" s="11">
        <v>4.55</v>
      </c>
      <c r="AA9" s="11">
        <v>4.57</v>
      </c>
      <c r="AB9" s="126">
        <v>19043300</v>
      </c>
      <c r="AC9" s="11">
        <v>4.57</v>
      </c>
      <c r="AD9" s="53">
        <f t="shared" si="0"/>
        <v>0.23000000000000043</v>
      </c>
      <c r="AE9" s="199" t="e">
        <f t="shared" si="1"/>
        <v>#DIV/0!</v>
      </c>
    </row>
    <row r="10" spans="1:31" x14ac:dyDescent="0.25">
      <c r="W10" s="132">
        <v>42349</v>
      </c>
      <c r="X10" s="11" t="s">
        <v>313</v>
      </c>
      <c r="Y10" s="11"/>
      <c r="Z10" s="11"/>
      <c r="AA10" s="11"/>
      <c r="AB10" s="126"/>
      <c r="AC10" s="11"/>
      <c r="AD10" s="53">
        <f t="shared" si="0"/>
        <v>0</v>
      </c>
      <c r="AE10" s="199">
        <f t="shared" si="1"/>
        <v>-1</v>
      </c>
    </row>
    <row r="11" spans="1:31" x14ac:dyDescent="0.25">
      <c r="A11" s="45" t="s">
        <v>81</v>
      </c>
      <c r="B11" s="16"/>
      <c r="C11" s="16">
        <f>SUM(C2:C5)</f>
        <v>250</v>
      </c>
      <c r="D11" s="21"/>
      <c r="E11" s="21"/>
      <c r="F11" s="21">
        <f>SUM(F2:F5)</f>
        <v>1112.5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2">
        <v>42348</v>
      </c>
      <c r="X11" s="11">
        <v>4.9400000000000004</v>
      </c>
      <c r="Y11" s="11">
        <v>4.96</v>
      </c>
      <c r="Z11" s="11">
        <v>4.8600000000000003</v>
      </c>
      <c r="AA11" s="11">
        <v>4.88</v>
      </c>
      <c r="AB11" s="126">
        <v>14090900</v>
      </c>
      <c r="AC11" s="11">
        <v>4.78</v>
      </c>
      <c r="AD11" s="53">
        <f t="shared" si="0"/>
        <v>9.9999999999999645E-2</v>
      </c>
      <c r="AE11" s="199">
        <f t="shared" si="1"/>
        <v>-6.2370062370060708E-3</v>
      </c>
    </row>
    <row r="12" spans="1:31" x14ac:dyDescent="0.25">
      <c r="W12" s="132">
        <v>42347</v>
      </c>
      <c r="X12" s="11">
        <v>4.95</v>
      </c>
      <c r="Y12" s="11">
        <v>5.0199999999999996</v>
      </c>
      <c r="Z12" s="11">
        <v>4.8899999999999997</v>
      </c>
      <c r="AA12" s="11">
        <v>4.92</v>
      </c>
      <c r="AB12" s="126">
        <v>12212700</v>
      </c>
      <c r="AC12" s="11">
        <v>4.8099999999999996</v>
      </c>
      <c r="AD12" s="53">
        <f t="shared" si="0"/>
        <v>0.12999999999999989</v>
      </c>
      <c r="AE12" s="199">
        <f t="shared" si="1"/>
        <v>-6.1983471074380514E-3</v>
      </c>
    </row>
    <row r="13" spans="1:31" x14ac:dyDescent="0.25">
      <c r="W13" s="132">
        <v>42346</v>
      </c>
      <c r="X13" s="11">
        <v>5.03</v>
      </c>
      <c r="Y13" s="11">
        <v>5.08</v>
      </c>
      <c r="Z13" s="11">
        <v>4.92</v>
      </c>
      <c r="AA13" s="11">
        <v>4.95</v>
      </c>
      <c r="AB13" s="126">
        <v>14036700</v>
      </c>
      <c r="AC13" s="11">
        <v>4.84</v>
      </c>
      <c r="AD13" s="53">
        <f t="shared" si="0"/>
        <v>0.16000000000000014</v>
      </c>
      <c r="AE13" s="199">
        <f t="shared" si="1"/>
        <v>-2.2222222222222254E-2</v>
      </c>
    </row>
    <row r="14" spans="1:31" x14ac:dyDescent="0.25">
      <c r="B14" s="250" t="s">
        <v>127</v>
      </c>
      <c r="C14" s="250" t="s">
        <v>211</v>
      </c>
      <c r="D14" s="251" t="s">
        <v>210</v>
      </c>
      <c r="E14" s="253" t="s">
        <v>212</v>
      </c>
      <c r="F14" s="254" t="s">
        <v>65</v>
      </c>
      <c r="G14" s="299" t="s">
        <v>218</v>
      </c>
      <c r="H14" s="254" t="s">
        <v>96</v>
      </c>
      <c r="I14" s="299" t="s">
        <v>230</v>
      </c>
      <c r="W14" s="132">
        <v>42345</v>
      </c>
      <c r="X14" s="11">
        <v>5.08</v>
      </c>
      <c r="Y14" s="11">
        <v>5.09</v>
      </c>
      <c r="Z14" s="11">
        <v>4.9800000000000004</v>
      </c>
      <c r="AA14" s="11">
        <v>5.0599999999999996</v>
      </c>
      <c r="AB14" s="126">
        <v>9142100</v>
      </c>
      <c r="AC14" s="11">
        <v>4.95</v>
      </c>
      <c r="AD14" s="53">
        <f t="shared" si="0"/>
        <v>0.10999999999999943</v>
      </c>
      <c r="AE14" s="199">
        <f t="shared" si="1"/>
        <v>-8.0160320641282645E-3</v>
      </c>
    </row>
    <row r="15" spans="1:31" x14ac:dyDescent="0.25">
      <c r="B15" s="252">
        <v>42353</v>
      </c>
      <c r="C15" s="12">
        <v>250</v>
      </c>
      <c r="D15" s="263">
        <v>4.45</v>
      </c>
      <c r="E15" s="53">
        <v>4.45</v>
      </c>
      <c r="F15" s="53">
        <v>0</v>
      </c>
      <c r="G15" s="53">
        <v>1112.5</v>
      </c>
      <c r="H15" s="310">
        <f>(E15-D15)/D15</f>
        <v>0</v>
      </c>
      <c r="I15" s="53"/>
      <c r="W15" s="132">
        <v>42342</v>
      </c>
      <c r="X15" s="11">
        <v>5.03</v>
      </c>
      <c r="Y15" s="11">
        <v>5.0999999999999996</v>
      </c>
      <c r="Z15" s="11">
        <v>5.01</v>
      </c>
      <c r="AA15" s="11">
        <v>5.0999999999999996</v>
      </c>
      <c r="AB15" s="126">
        <v>9986700</v>
      </c>
      <c r="AC15" s="11">
        <v>4.99</v>
      </c>
      <c r="AD15" s="53">
        <f t="shared" si="0"/>
        <v>8.9999999999999858E-2</v>
      </c>
      <c r="AE15" s="199">
        <f t="shared" si="1"/>
        <v>1.8367346938775508E-2</v>
      </c>
    </row>
    <row r="16" spans="1:31" x14ac:dyDescent="0.25">
      <c r="B16" s="252">
        <v>42356</v>
      </c>
      <c r="C16" s="12">
        <v>250</v>
      </c>
      <c r="D16" s="263">
        <v>4.45</v>
      </c>
      <c r="E16" s="53">
        <v>4.79</v>
      </c>
      <c r="F16" s="53">
        <v>85</v>
      </c>
      <c r="G16" s="53">
        <v>1112.5</v>
      </c>
      <c r="H16" s="310">
        <f>(E16-D16)/D16</f>
        <v>7.6404494382022431E-2</v>
      </c>
      <c r="I16" s="53"/>
      <c r="W16" s="132">
        <v>42341</v>
      </c>
      <c r="X16" s="11">
        <v>5.0199999999999996</v>
      </c>
      <c r="Y16" s="11">
        <v>5.07</v>
      </c>
      <c r="Z16" s="11">
        <v>4.93</v>
      </c>
      <c r="AA16" s="11">
        <v>5.01</v>
      </c>
      <c r="AB16" s="126">
        <v>10626900</v>
      </c>
      <c r="AC16" s="11">
        <v>4.9000000000000004</v>
      </c>
      <c r="AD16" s="53">
        <f t="shared" si="0"/>
        <v>0.14000000000000057</v>
      </c>
      <c r="AE16" s="199">
        <f t="shared" si="1"/>
        <v>4.098360655737876E-3</v>
      </c>
    </row>
    <row r="17" spans="2:31" x14ac:dyDescent="0.25">
      <c r="B17" s="252"/>
      <c r="C17" s="12"/>
      <c r="D17" s="263"/>
      <c r="E17" s="53"/>
      <c r="F17" s="53"/>
      <c r="G17" s="53"/>
      <c r="H17" s="310"/>
      <c r="I17" s="53"/>
      <c r="W17" s="132">
        <v>42340</v>
      </c>
      <c r="X17" s="11">
        <v>5.09</v>
      </c>
      <c r="Y17" s="11">
        <v>5.15</v>
      </c>
      <c r="Z17" s="11">
        <v>4.99</v>
      </c>
      <c r="AA17" s="11">
        <v>4.99</v>
      </c>
      <c r="AB17" s="126">
        <v>11413800</v>
      </c>
      <c r="AC17" s="11">
        <v>4.88</v>
      </c>
      <c r="AD17" s="53">
        <f t="shared" si="0"/>
        <v>0.16000000000000014</v>
      </c>
      <c r="AE17" s="199">
        <f t="shared" si="1"/>
        <v>-1.810865191146882E-2</v>
      </c>
    </row>
    <row r="18" spans="2:31" x14ac:dyDescent="0.25">
      <c r="B18" s="252"/>
      <c r="C18" s="12"/>
      <c r="D18" s="263"/>
      <c r="E18" s="53"/>
      <c r="F18" s="53"/>
      <c r="G18" s="53"/>
      <c r="H18" s="310"/>
      <c r="I18" s="53"/>
      <c r="W18" s="132">
        <v>42339</v>
      </c>
      <c r="X18" s="11">
        <v>4.99</v>
      </c>
      <c r="Y18" s="11">
        <v>5.0999999999999996</v>
      </c>
      <c r="Z18" s="11">
        <v>4.9800000000000004</v>
      </c>
      <c r="AA18" s="11">
        <v>5.08</v>
      </c>
      <c r="AB18" s="126">
        <v>10976100</v>
      </c>
      <c r="AC18" s="11">
        <v>4.97</v>
      </c>
      <c r="AD18" s="53">
        <f t="shared" si="0"/>
        <v>0.11999999999999922</v>
      </c>
      <c r="AE18" s="199">
        <f t="shared" si="1"/>
        <v>1.8442622950819665E-2</v>
      </c>
    </row>
    <row r="19" spans="2:31" x14ac:dyDescent="0.25">
      <c r="B19" s="252"/>
      <c r="C19" s="12"/>
      <c r="D19" s="263"/>
      <c r="E19" s="53"/>
      <c r="F19" s="53"/>
      <c r="G19" s="53"/>
      <c r="H19" s="310"/>
      <c r="I19" s="53"/>
      <c r="W19" s="132">
        <v>42338</v>
      </c>
      <c r="X19" s="11">
        <v>5</v>
      </c>
      <c r="Y19" s="11">
        <v>5.0199999999999996</v>
      </c>
      <c r="Z19" s="11">
        <v>4.95</v>
      </c>
      <c r="AA19" s="11">
        <v>4.99</v>
      </c>
      <c r="AB19" s="126">
        <v>10855000</v>
      </c>
      <c r="AC19" s="11">
        <v>4.88</v>
      </c>
      <c r="AD19" s="53">
        <f t="shared" si="0"/>
        <v>6.9999999999999396E-2</v>
      </c>
      <c r="AE19" s="199">
        <f t="shared" si="1"/>
        <v>6.1855670103092564E-3</v>
      </c>
    </row>
    <row r="20" spans="2:31" x14ac:dyDescent="0.25">
      <c r="B20" s="252"/>
      <c r="C20" s="12"/>
      <c r="D20" s="263"/>
      <c r="E20" s="53"/>
      <c r="F20" s="53"/>
      <c r="G20" s="53"/>
      <c r="H20" s="310"/>
      <c r="I20" s="53"/>
      <c r="W20" s="132">
        <v>42335</v>
      </c>
      <c r="X20" s="11">
        <v>4.91</v>
      </c>
      <c r="Y20" s="11">
        <v>5</v>
      </c>
      <c r="Z20" s="11">
        <v>4.9000000000000004</v>
      </c>
      <c r="AA20" s="11">
        <v>4.96</v>
      </c>
      <c r="AB20" s="126">
        <v>3774700</v>
      </c>
      <c r="AC20" s="11">
        <v>4.8499999999999996</v>
      </c>
      <c r="AD20" s="53">
        <f t="shared" si="0"/>
        <v>9.9999999999999645E-2</v>
      </c>
      <c r="AE20" s="199">
        <f t="shared" si="1"/>
        <v>1.2526096033402823E-2</v>
      </c>
    </row>
    <row r="21" spans="2:31" x14ac:dyDescent="0.25">
      <c r="B21" s="252"/>
      <c r="C21" s="12"/>
      <c r="D21" s="263"/>
      <c r="E21" s="53"/>
      <c r="F21" s="53"/>
      <c r="G21" s="53"/>
      <c r="H21" s="310"/>
      <c r="I21" s="53"/>
      <c r="W21" s="132">
        <v>42333</v>
      </c>
      <c r="X21" s="11">
        <v>4.8899999999999997</v>
      </c>
      <c r="Y21" s="11">
        <v>4.92</v>
      </c>
      <c r="Z21" s="11">
        <v>4.8600000000000003</v>
      </c>
      <c r="AA21" s="11">
        <v>4.9000000000000004</v>
      </c>
      <c r="AB21" s="126">
        <v>4933400</v>
      </c>
      <c r="AC21" s="11">
        <v>4.79</v>
      </c>
      <c r="AD21" s="53">
        <f t="shared" si="0"/>
        <v>5.9999999999999609E-2</v>
      </c>
      <c r="AE21" s="199">
        <f t="shared" si="1"/>
        <v>0</v>
      </c>
    </row>
    <row r="22" spans="2:31" x14ac:dyDescent="0.25">
      <c r="B22" s="252"/>
      <c r="C22" s="12"/>
      <c r="D22" s="263"/>
      <c r="E22" s="53"/>
      <c r="F22" s="53"/>
      <c r="G22" s="53"/>
      <c r="H22" s="310"/>
      <c r="I22" s="53"/>
      <c r="W22" s="132">
        <v>42332</v>
      </c>
      <c r="X22" s="11">
        <v>4.95</v>
      </c>
      <c r="Y22" s="11">
        <v>5.01</v>
      </c>
      <c r="Z22" s="11">
        <v>4.88</v>
      </c>
      <c r="AA22" s="11">
        <v>4.9000000000000004</v>
      </c>
      <c r="AB22" s="126">
        <v>13006300</v>
      </c>
      <c r="AC22" s="11">
        <v>4.79</v>
      </c>
      <c r="AD22" s="53">
        <f t="shared" si="0"/>
        <v>0.12999999999999989</v>
      </c>
      <c r="AE22" s="199">
        <f t="shared" si="1"/>
        <v>-1.2371134020618513E-2</v>
      </c>
    </row>
    <row r="23" spans="2:31" x14ac:dyDescent="0.25">
      <c r="B23" s="252"/>
      <c r="C23" s="12"/>
      <c r="D23" s="263"/>
      <c r="E23" s="53"/>
      <c r="F23" s="53"/>
      <c r="G23" s="53"/>
      <c r="H23" s="310"/>
      <c r="I23" s="53"/>
      <c r="W23" s="132">
        <v>42331</v>
      </c>
      <c r="X23" s="11">
        <v>4.92</v>
      </c>
      <c r="Y23" s="11">
        <v>5.0599999999999996</v>
      </c>
      <c r="Z23" s="11">
        <v>4.9000000000000004</v>
      </c>
      <c r="AA23" s="11">
        <v>4.96</v>
      </c>
      <c r="AB23" s="126">
        <v>11499100</v>
      </c>
      <c r="AC23" s="11">
        <v>4.8499999999999996</v>
      </c>
      <c r="AD23" s="53">
        <f t="shared" si="0"/>
        <v>0.15999999999999925</v>
      </c>
      <c r="AE23" s="199">
        <f t="shared" si="1"/>
        <v>8.3160083160083165E-3</v>
      </c>
    </row>
    <row r="24" spans="2:31" x14ac:dyDescent="0.25">
      <c r="B24" s="252"/>
      <c r="C24" s="12"/>
      <c r="D24" s="263"/>
      <c r="E24" s="53"/>
      <c r="F24" s="319"/>
      <c r="G24" s="53"/>
      <c r="H24" s="310"/>
      <c r="I24" s="53"/>
      <c r="W24" s="132">
        <v>42328</v>
      </c>
      <c r="X24" s="11">
        <v>4.99</v>
      </c>
      <c r="Y24" s="11">
        <v>4.99</v>
      </c>
      <c r="Z24" s="11">
        <v>4.9000000000000004</v>
      </c>
      <c r="AA24" s="11">
        <v>4.92</v>
      </c>
      <c r="AB24" s="126">
        <v>7442100</v>
      </c>
      <c r="AC24" s="11">
        <v>4.8099999999999996</v>
      </c>
      <c r="AD24" s="53">
        <f t="shared" si="0"/>
        <v>8.9999999999999858E-2</v>
      </c>
      <c r="AE24" s="199">
        <f t="shared" si="1"/>
        <v>-8.2474226804123418E-3</v>
      </c>
    </row>
    <row r="25" spans="2:31" x14ac:dyDescent="0.25">
      <c r="B25" s="252"/>
      <c r="C25" s="12"/>
      <c r="D25" s="263"/>
      <c r="E25" s="53"/>
      <c r="F25" s="319"/>
      <c r="G25" s="53"/>
      <c r="H25" s="310"/>
      <c r="I25" s="53"/>
      <c r="W25" s="132">
        <v>42327</v>
      </c>
      <c r="X25" s="11">
        <v>4.8899999999999997</v>
      </c>
      <c r="Y25" s="11">
        <v>4.96</v>
      </c>
      <c r="Z25" s="11">
        <v>4.8600000000000003</v>
      </c>
      <c r="AA25" s="11">
        <v>4.96</v>
      </c>
      <c r="AB25" s="126">
        <v>10563700</v>
      </c>
      <c r="AC25" s="11">
        <v>4.8499999999999996</v>
      </c>
      <c r="AD25" s="53">
        <f t="shared" si="0"/>
        <v>9.9999999999999645E-2</v>
      </c>
      <c r="AE25" s="199">
        <f t="shared" si="1"/>
        <v>1.6771488469601747E-2</v>
      </c>
    </row>
    <row r="26" spans="2:31" x14ac:dyDescent="0.25">
      <c r="B26" s="252"/>
      <c r="C26" s="12"/>
      <c r="D26" s="263"/>
      <c r="E26" s="53"/>
      <c r="F26" s="319"/>
      <c r="G26" s="53"/>
      <c r="H26" s="310"/>
      <c r="I26" s="53"/>
      <c r="W26" s="132">
        <v>42326</v>
      </c>
      <c r="X26" s="11">
        <v>4.7699999999999996</v>
      </c>
      <c r="Y26" s="11">
        <v>4.87</v>
      </c>
      <c r="Z26" s="11">
        <v>4.7699999999999996</v>
      </c>
      <c r="AA26" s="11">
        <v>4.87</v>
      </c>
      <c r="AB26" s="126">
        <v>8589500</v>
      </c>
      <c r="AC26" s="11">
        <v>4.7699999999999996</v>
      </c>
      <c r="AD26" s="53">
        <f t="shared" si="0"/>
        <v>0.10000000000000053</v>
      </c>
      <c r="AE26" s="199">
        <f t="shared" si="1"/>
        <v>1.9230769230769162E-2</v>
      </c>
    </row>
    <row r="27" spans="2:31" x14ac:dyDescent="0.25">
      <c r="B27" s="252"/>
      <c r="C27" s="12"/>
      <c r="D27" s="263"/>
      <c r="E27" s="53"/>
      <c r="F27" s="319"/>
      <c r="G27" s="53"/>
      <c r="H27" s="310"/>
      <c r="I27" s="53"/>
      <c r="W27" s="132">
        <v>42325</v>
      </c>
      <c r="X27" s="11">
        <v>4.75</v>
      </c>
      <c r="Y27" s="11">
        <v>4.8499999999999996</v>
      </c>
      <c r="Z27" s="11">
        <v>4.68</v>
      </c>
      <c r="AA27" s="11">
        <v>4.78</v>
      </c>
      <c r="AB27" s="126">
        <v>10286600</v>
      </c>
      <c r="AC27" s="11">
        <v>4.68</v>
      </c>
      <c r="AD27" s="53">
        <f t="shared" si="0"/>
        <v>0.16999999999999993</v>
      </c>
      <c r="AE27" s="199">
        <f t="shared" si="1"/>
        <v>4.2918454935620964E-3</v>
      </c>
    </row>
    <row r="28" spans="2:31" x14ac:dyDescent="0.25">
      <c r="B28" s="252"/>
      <c r="C28" s="12"/>
      <c r="D28" s="263"/>
      <c r="E28" s="53"/>
      <c r="F28" s="319"/>
      <c r="G28" s="53"/>
      <c r="H28" s="310"/>
      <c r="I28" s="53"/>
      <c r="W28" s="132">
        <v>42324</v>
      </c>
      <c r="X28" s="11">
        <v>4.6399999999999997</v>
      </c>
      <c r="Y28" s="11">
        <v>4.76</v>
      </c>
      <c r="Z28" s="11">
        <v>4.6100000000000003</v>
      </c>
      <c r="AA28" s="11">
        <v>4.76</v>
      </c>
      <c r="AB28" s="126">
        <v>7899300</v>
      </c>
      <c r="AC28" s="11">
        <v>4.66</v>
      </c>
      <c r="AD28" s="53">
        <f t="shared" si="0"/>
        <v>0.14999999999999947</v>
      </c>
      <c r="AE28" s="199">
        <f t="shared" si="1"/>
        <v>2.6431718061673992E-2</v>
      </c>
    </row>
    <row r="29" spans="2:31" x14ac:dyDescent="0.25">
      <c r="B29" s="252"/>
      <c r="C29" s="12"/>
      <c r="D29" s="263"/>
      <c r="E29" s="53"/>
      <c r="F29" s="319"/>
      <c r="G29" s="53"/>
      <c r="H29" s="310"/>
      <c r="I29" s="53"/>
      <c r="W29" s="132">
        <v>42321</v>
      </c>
      <c r="X29" s="11">
        <v>4.6900000000000004</v>
      </c>
      <c r="Y29" s="11">
        <v>4.76</v>
      </c>
      <c r="Z29" s="11">
        <v>4.62</v>
      </c>
      <c r="AA29" s="11">
        <v>4.6399999999999997</v>
      </c>
      <c r="AB29" s="126">
        <v>10823900</v>
      </c>
      <c r="AC29" s="11">
        <v>4.54</v>
      </c>
      <c r="AD29" s="53">
        <f t="shared" si="0"/>
        <v>0.13999999999999968</v>
      </c>
      <c r="AE29" s="199">
        <f t="shared" si="1"/>
        <v>-1.5184381778741929E-2</v>
      </c>
    </row>
    <row r="30" spans="2:31" x14ac:dyDescent="0.25">
      <c r="B30" s="252"/>
      <c r="C30" s="12"/>
      <c r="D30" s="263"/>
      <c r="E30" s="53"/>
      <c r="F30" s="319"/>
      <c r="G30" s="53"/>
      <c r="H30" s="310"/>
      <c r="I30" s="53"/>
      <c r="W30" s="132">
        <v>42320</v>
      </c>
      <c r="X30" s="11">
        <v>4.6900000000000004</v>
      </c>
      <c r="Y30" s="11">
        <v>4.76</v>
      </c>
      <c r="Z30" s="11">
        <v>4.66</v>
      </c>
      <c r="AA30" s="11">
        <v>4.71</v>
      </c>
      <c r="AB30" s="126">
        <v>11185700</v>
      </c>
      <c r="AC30" s="11">
        <v>4.6100000000000003</v>
      </c>
      <c r="AD30" s="53">
        <f t="shared" si="0"/>
        <v>9.9999999999999645E-2</v>
      </c>
      <c r="AE30" s="199">
        <f t="shared" si="1"/>
        <v>4.3572984749455923E-3</v>
      </c>
    </row>
    <row r="31" spans="2:31" x14ac:dyDescent="0.25">
      <c r="B31" s="252"/>
      <c r="C31" s="12"/>
      <c r="D31" s="263"/>
      <c r="E31" s="53"/>
      <c r="F31" s="319"/>
      <c r="G31" s="53"/>
      <c r="H31" s="310"/>
      <c r="I31" s="53"/>
      <c r="W31" s="132">
        <v>42319</v>
      </c>
      <c r="X31" s="11">
        <v>4.75</v>
      </c>
      <c r="Y31" s="11">
        <v>4.8099999999999996</v>
      </c>
      <c r="Z31" s="11">
        <v>4.67</v>
      </c>
      <c r="AA31" s="11">
        <v>4.6900000000000004</v>
      </c>
      <c r="AB31" s="126">
        <v>9772600</v>
      </c>
      <c r="AC31" s="11">
        <v>4.59</v>
      </c>
      <c r="AD31" s="53">
        <f t="shared" si="0"/>
        <v>0.13999999999999968</v>
      </c>
      <c r="AE31" s="199">
        <f t="shared" si="1"/>
        <v>-1.0775862068965525E-2</v>
      </c>
    </row>
    <row r="32" spans="2:31" x14ac:dyDescent="0.25">
      <c r="B32" s="252"/>
      <c r="C32" s="12"/>
      <c r="D32" s="263"/>
      <c r="E32" s="53"/>
      <c r="F32" s="319"/>
      <c r="G32" s="53"/>
      <c r="H32" s="310"/>
      <c r="I32" s="53"/>
      <c r="W32" s="132">
        <v>42318</v>
      </c>
      <c r="X32" s="11">
        <v>4.8</v>
      </c>
      <c r="Y32" s="11">
        <v>4.8899999999999997</v>
      </c>
      <c r="Z32" s="11">
        <v>4.71</v>
      </c>
      <c r="AA32" s="11">
        <v>4.74</v>
      </c>
      <c r="AB32" s="126">
        <v>15749200</v>
      </c>
      <c r="AC32" s="11">
        <v>4.6399999999999997</v>
      </c>
      <c r="AD32" s="53">
        <f t="shared" si="0"/>
        <v>0.17999999999999972</v>
      </c>
      <c r="AE32" s="199">
        <f t="shared" si="1"/>
        <v>-2.1097046413502185E-2</v>
      </c>
    </row>
    <row r="33" spans="2:31" x14ac:dyDescent="0.25">
      <c r="B33" s="252"/>
      <c r="C33" s="12"/>
      <c r="D33" s="263"/>
      <c r="E33" s="53"/>
      <c r="F33" s="319"/>
      <c r="G33" s="53"/>
      <c r="H33" s="310"/>
      <c r="I33" s="53"/>
      <c r="W33" s="132">
        <v>42317</v>
      </c>
      <c r="X33" s="11">
        <v>4.66</v>
      </c>
      <c r="Y33" s="11">
        <v>4.87</v>
      </c>
      <c r="Z33" s="11">
        <v>4.6399999999999997</v>
      </c>
      <c r="AA33" s="11">
        <v>4.84</v>
      </c>
      <c r="AB33" s="126">
        <v>18816600</v>
      </c>
      <c r="AC33" s="11">
        <v>4.74</v>
      </c>
      <c r="AD33" s="53">
        <f t="shared" si="0"/>
        <v>0.23000000000000043</v>
      </c>
      <c r="AE33" s="199">
        <f t="shared" si="1"/>
        <v>4.1758241758241832E-2</v>
      </c>
    </row>
    <row r="34" spans="2:31" x14ac:dyDescent="0.25">
      <c r="B34" s="252"/>
      <c r="C34" s="12"/>
      <c r="D34" s="263"/>
      <c r="E34" s="53"/>
      <c r="F34" s="319"/>
      <c r="G34" s="53"/>
      <c r="H34" s="310"/>
      <c r="I34" s="53"/>
      <c r="W34" s="132">
        <v>42314</v>
      </c>
      <c r="X34" s="11">
        <v>4.71</v>
      </c>
      <c r="Y34" s="11">
        <v>4.74</v>
      </c>
      <c r="Z34" s="11">
        <v>4.6100000000000003</v>
      </c>
      <c r="AA34" s="11">
        <v>4.6500000000000004</v>
      </c>
      <c r="AB34" s="126">
        <v>13021700</v>
      </c>
      <c r="AC34" s="11">
        <v>4.55</v>
      </c>
      <c r="AD34" s="53">
        <f t="shared" si="0"/>
        <v>0.12999999999999989</v>
      </c>
      <c r="AE34" s="199">
        <f t="shared" si="1"/>
        <v>-1.3015184381778844E-2</v>
      </c>
    </row>
    <row r="35" spans="2:31" x14ac:dyDescent="0.25">
      <c r="W35" s="132">
        <v>42313</v>
      </c>
      <c r="X35" s="11">
        <v>4.8099999999999996</v>
      </c>
      <c r="Y35" s="11">
        <v>4.8099999999999996</v>
      </c>
      <c r="Z35" s="11">
        <v>4.6100000000000003</v>
      </c>
      <c r="AA35" s="11">
        <v>4.71</v>
      </c>
      <c r="AB35" s="126">
        <v>25925200</v>
      </c>
      <c r="AC35" s="11">
        <v>4.6100000000000003</v>
      </c>
      <c r="AD35" s="53">
        <f t="shared" si="0"/>
        <v>0.19999999999999929</v>
      </c>
      <c r="AE35" s="199">
        <f t="shared" si="1"/>
        <v>-1.4957264957264793E-2</v>
      </c>
    </row>
    <row r="36" spans="2:31" x14ac:dyDescent="0.25">
      <c r="W36" s="132">
        <v>42312</v>
      </c>
      <c r="X36" s="11">
        <v>4.9000000000000004</v>
      </c>
      <c r="Y36" s="11">
        <v>4.9000000000000004</v>
      </c>
      <c r="Z36" s="11">
        <v>4.76</v>
      </c>
      <c r="AA36" s="11">
        <v>4.78</v>
      </c>
      <c r="AB36" s="126">
        <v>25263700</v>
      </c>
      <c r="AC36" s="11">
        <v>4.68</v>
      </c>
      <c r="AD36" s="53">
        <f t="shared" si="0"/>
        <v>0.14000000000000057</v>
      </c>
      <c r="AE36" s="199">
        <f t="shared" si="1"/>
        <v>-6.3694267515923553E-3</v>
      </c>
    </row>
    <row r="37" spans="2:31" x14ac:dyDescent="0.25">
      <c r="W37" s="132">
        <v>42311</v>
      </c>
      <c r="X37" s="11">
        <v>5.01</v>
      </c>
      <c r="Y37" s="11">
        <v>5.04</v>
      </c>
      <c r="Z37" s="11">
        <v>4.8</v>
      </c>
      <c r="AA37" s="11">
        <v>4.8099999999999996</v>
      </c>
      <c r="AB37" s="126">
        <v>53482300</v>
      </c>
      <c r="AC37" s="11">
        <v>4.71</v>
      </c>
      <c r="AD37" s="53">
        <f t="shared" si="0"/>
        <v>0.24000000000000021</v>
      </c>
      <c r="AE37" s="199">
        <f t="shared" si="1"/>
        <v>-6.7326732673267276E-2</v>
      </c>
    </row>
    <row r="38" spans="2:31" x14ac:dyDescent="0.25">
      <c r="W38" s="132">
        <v>42310</v>
      </c>
      <c r="X38" s="11">
        <v>5.1100000000000003</v>
      </c>
      <c r="Y38" s="11">
        <v>5.21</v>
      </c>
      <c r="Z38" s="11">
        <v>5.0199999999999996</v>
      </c>
      <c r="AA38" s="11">
        <v>5.16</v>
      </c>
      <c r="AB38" s="126">
        <v>22999100</v>
      </c>
      <c r="AC38" s="11">
        <v>5.05</v>
      </c>
      <c r="AD38" s="53">
        <f t="shared" si="0"/>
        <v>0.19000000000000039</v>
      </c>
      <c r="AE38" s="199">
        <f t="shared" si="1"/>
        <v>3.9761431411529102E-3</v>
      </c>
    </row>
    <row r="39" spans="2:31" x14ac:dyDescent="0.25">
      <c r="W39" s="132">
        <v>42307</v>
      </c>
      <c r="X39" s="11">
        <v>5.17</v>
      </c>
      <c r="Y39" s="11">
        <v>5.19</v>
      </c>
      <c r="Z39" s="11">
        <v>5.07</v>
      </c>
      <c r="AA39" s="11">
        <v>5.14</v>
      </c>
      <c r="AB39" s="126">
        <v>10568800</v>
      </c>
      <c r="AC39" s="11">
        <v>5.03</v>
      </c>
      <c r="AD39" s="53">
        <f t="shared" si="0"/>
        <v>0.12000000000000011</v>
      </c>
      <c r="AE39" s="199">
        <f t="shared" si="1"/>
        <v>-1.9841269841269771E-3</v>
      </c>
    </row>
    <row r="40" spans="2:31" ht="20.25" thickBot="1" x14ac:dyDescent="0.35">
      <c r="O40" s="343" t="s">
        <v>78</v>
      </c>
      <c r="P40" s="343"/>
      <c r="T40" s="113" t="s">
        <v>126</v>
      </c>
      <c r="W40" s="132">
        <v>42306</v>
      </c>
      <c r="X40" s="11">
        <v>5.25</v>
      </c>
      <c r="Y40" s="11">
        <v>5.28</v>
      </c>
      <c r="Z40" s="11">
        <v>5.15</v>
      </c>
      <c r="AA40" s="11">
        <v>5.15</v>
      </c>
      <c r="AB40" s="126">
        <v>16872500</v>
      </c>
      <c r="AC40" s="11">
        <v>5.04</v>
      </c>
      <c r="AD40" s="53">
        <f t="shared" si="0"/>
        <v>0.12999999999999989</v>
      </c>
      <c r="AE40" s="199">
        <f t="shared" si="1"/>
        <v>-2.5145067698259194E-2</v>
      </c>
    </row>
    <row r="41" spans="2:31" ht="15.75" thickTop="1" x14ac:dyDescent="0.25">
      <c r="O41" s="105">
        <v>1.1000000000000001</v>
      </c>
      <c r="P41" s="105">
        <f>O41*$Q$4</f>
        <v>5.335</v>
      </c>
      <c r="Q41" s="2"/>
      <c r="T41" s="157" t="s">
        <v>111</v>
      </c>
      <c r="U41" s="158">
        <v>4.6399999999999997</v>
      </c>
      <c r="W41" s="132">
        <v>42305</v>
      </c>
      <c r="X41" s="11">
        <v>5.22</v>
      </c>
      <c r="Y41" s="11">
        <v>5.35</v>
      </c>
      <c r="Z41" s="11">
        <v>5.21</v>
      </c>
      <c r="AA41" s="11">
        <v>5.28</v>
      </c>
      <c r="AB41" s="126">
        <v>13263900</v>
      </c>
      <c r="AC41" s="11">
        <v>5.17</v>
      </c>
      <c r="AD41" s="53">
        <f t="shared" si="0"/>
        <v>0.13999999999999968</v>
      </c>
      <c r="AE41" s="199">
        <f t="shared" si="1"/>
        <v>7.7972709551656916E-3</v>
      </c>
    </row>
    <row r="42" spans="2:31" x14ac:dyDescent="0.25">
      <c r="O42" s="105">
        <v>1.0900000000000001</v>
      </c>
      <c r="P42" s="105">
        <f t="shared" ref="P42:P61" si="2">O42*$Q$4</f>
        <v>5.2865000000000002</v>
      </c>
      <c r="Q42" s="2"/>
      <c r="T42" s="115" t="s">
        <v>112</v>
      </c>
      <c r="U42" s="159">
        <v>4.63</v>
      </c>
      <c r="W42" s="132">
        <v>42304</v>
      </c>
      <c r="X42" s="11">
        <v>5.34</v>
      </c>
      <c r="Y42" s="11">
        <v>5.4</v>
      </c>
      <c r="Z42" s="11">
        <v>5.21</v>
      </c>
      <c r="AA42" s="11">
        <v>5.24</v>
      </c>
      <c r="AB42" s="126">
        <v>12966400</v>
      </c>
      <c r="AC42" s="11">
        <v>5.13</v>
      </c>
      <c r="AD42" s="53">
        <f t="shared" si="0"/>
        <v>0.19000000000000039</v>
      </c>
      <c r="AE42" s="199">
        <f t="shared" si="1"/>
        <v>-2.4714828897338337E-2</v>
      </c>
    </row>
    <row r="43" spans="2:31" x14ac:dyDescent="0.25">
      <c r="O43" s="105">
        <v>1.08</v>
      </c>
      <c r="P43" s="105">
        <f t="shared" si="2"/>
        <v>5.2379999999999995</v>
      </c>
      <c r="Q43" s="2"/>
      <c r="T43" s="115" t="s">
        <v>113</v>
      </c>
      <c r="U43" s="159" t="s">
        <v>433</v>
      </c>
      <c r="W43" s="132">
        <v>42303</v>
      </c>
      <c r="X43" s="11">
        <v>5.39</v>
      </c>
      <c r="Y43" s="11">
        <v>5.47</v>
      </c>
      <c r="Z43" s="11">
        <v>5.34</v>
      </c>
      <c r="AA43" s="11">
        <v>5.38</v>
      </c>
      <c r="AB43" s="126">
        <v>16761700</v>
      </c>
      <c r="AC43" s="11">
        <v>5.26</v>
      </c>
      <c r="AD43" s="53">
        <f t="shared" si="0"/>
        <v>0.12999999999999989</v>
      </c>
      <c r="AE43" s="199">
        <f t="shared" si="1"/>
        <v>-3.7878787878788955E-3</v>
      </c>
    </row>
    <row r="44" spans="2:31" x14ac:dyDescent="0.25">
      <c r="O44" s="105">
        <v>1.07</v>
      </c>
      <c r="P44" s="105">
        <f t="shared" si="2"/>
        <v>5.1894999999999998</v>
      </c>
      <c r="Q44" s="2"/>
      <c r="T44" s="115" t="s">
        <v>114</v>
      </c>
      <c r="U44" s="159" t="s">
        <v>434</v>
      </c>
      <c r="W44" s="132">
        <v>42300</v>
      </c>
      <c r="X44" s="11">
        <v>5.43</v>
      </c>
      <c r="Y44" s="11">
        <v>5.47</v>
      </c>
      <c r="Z44" s="11">
        <v>5.37</v>
      </c>
      <c r="AA44" s="11">
        <v>5.4</v>
      </c>
      <c r="AB44" s="126">
        <v>8915700</v>
      </c>
      <c r="AC44" s="11">
        <v>5.28</v>
      </c>
      <c r="AD44" s="53">
        <f t="shared" si="0"/>
        <v>9.9999999999999645E-2</v>
      </c>
      <c r="AE44" s="199">
        <f t="shared" si="1"/>
        <v>-3.7735849056602655E-3</v>
      </c>
    </row>
    <row r="45" spans="2:31" x14ac:dyDescent="0.25">
      <c r="O45" s="105">
        <v>1.06</v>
      </c>
      <c r="P45" s="105">
        <f t="shared" si="2"/>
        <v>5.141</v>
      </c>
      <c r="Q45" s="2"/>
      <c r="T45" s="115" t="s">
        <v>115</v>
      </c>
      <c r="U45" s="159">
        <v>6.34</v>
      </c>
      <c r="W45" s="132">
        <v>42299</v>
      </c>
      <c r="X45" s="11">
        <v>5.34</v>
      </c>
      <c r="Y45" s="11">
        <v>5.44</v>
      </c>
      <c r="Z45" s="11">
        <v>5.3</v>
      </c>
      <c r="AA45" s="11">
        <v>5.42</v>
      </c>
      <c r="AB45" s="126">
        <v>12068000</v>
      </c>
      <c r="AC45" s="11">
        <v>5.3</v>
      </c>
      <c r="AD45" s="53">
        <f t="shared" si="0"/>
        <v>0.14000000000000057</v>
      </c>
      <c r="AE45" s="199">
        <f t="shared" si="1"/>
        <v>2.316602316602312E-2</v>
      </c>
    </row>
    <row r="46" spans="2:31" x14ac:dyDescent="0.25">
      <c r="O46" s="105">
        <v>1.05</v>
      </c>
      <c r="P46" s="105">
        <f t="shared" si="2"/>
        <v>5.0925000000000002</v>
      </c>
      <c r="Q46" s="2"/>
      <c r="T46" s="115" t="s">
        <v>116</v>
      </c>
      <c r="U46" s="159">
        <v>0.73033199999999998</v>
      </c>
      <c r="W46" s="132">
        <v>42298</v>
      </c>
      <c r="X46" s="11">
        <v>5.35</v>
      </c>
      <c r="Y46" s="11">
        <v>5.37</v>
      </c>
      <c r="Z46" s="11">
        <v>5.28</v>
      </c>
      <c r="AA46" s="11">
        <v>5.29</v>
      </c>
      <c r="AB46" s="126">
        <v>7523700</v>
      </c>
      <c r="AC46" s="11">
        <v>5.18</v>
      </c>
      <c r="AD46" s="53">
        <f t="shared" si="0"/>
        <v>8.9999999999999858E-2</v>
      </c>
      <c r="AE46" s="199">
        <f t="shared" si="1"/>
        <v>-5.7581573896353655E-3</v>
      </c>
    </row>
    <row r="47" spans="2:31" x14ac:dyDescent="0.25">
      <c r="O47" s="105">
        <v>1.04</v>
      </c>
      <c r="P47" s="105">
        <f t="shared" si="2"/>
        <v>5.0439999999999996</v>
      </c>
      <c r="Q47" s="2"/>
      <c r="T47" s="115" t="s">
        <v>117</v>
      </c>
      <c r="U47" s="159" t="s">
        <v>153</v>
      </c>
      <c r="W47" s="132">
        <v>42297</v>
      </c>
      <c r="X47" s="11">
        <v>5.26</v>
      </c>
      <c r="Y47" s="11">
        <v>5.39</v>
      </c>
      <c r="Z47" s="11">
        <v>5.22</v>
      </c>
      <c r="AA47" s="11">
        <v>5.32</v>
      </c>
      <c r="AB47" s="126">
        <v>11435800</v>
      </c>
      <c r="AC47" s="11">
        <v>5.21</v>
      </c>
      <c r="AD47" s="53">
        <f t="shared" si="0"/>
        <v>0.16999999999999993</v>
      </c>
      <c r="AE47" s="199">
        <f t="shared" si="1"/>
        <v>1.3618677042801508E-2</v>
      </c>
    </row>
    <row r="48" spans="2:31" x14ac:dyDescent="0.25">
      <c r="O48" s="105">
        <v>1.03</v>
      </c>
      <c r="P48" s="105">
        <f t="shared" si="2"/>
        <v>4.9954999999999998</v>
      </c>
      <c r="Q48" s="2"/>
      <c r="T48" s="115"/>
      <c r="U48" s="159"/>
      <c r="W48" s="132">
        <v>42296</v>
      </c>
      <c r="X48" s="11">
        <v>5.18</v>
      </c>
      <c r="Y48" s="11">
        <v>5.27</v>
      </c>
      <c r="Z48" s="11">
        <v>5.18</v>
      </c>
      <c r="AA48" s="11">
        <v>5.25</v>
      </c>
      <c r="AB48" s="126">
        <v>8755300</v>
      </c>
      <c r="AC48" s="11">
        <v>5.14</v>
      </c>
      <c r="AD48" s="53">
        <f t="shared" si="0"/>
        <v>8.9999999999999858E-2</v>
      </c>
      <c r="AE48" s="199">
        <f t="shared" si="1"/>
        <v>5.8708414872796766E-3</v>
      </c>
    </row>
    <row r="49" spans="15:31" x14ac:dyDescent="0.25">
      <c r="O49" s="105">
        <v>1.02</v>
      </c>
      <c r="P49" s="105">
        <f t="shared" si="2"/>
        <v>4.9470000000000001</v>
      </c>
      <c r="Q49" s="2"/>
      <c r="T49" s="115" t="s">
        <v>118</v>
      </c>
      <c r="U49" s="159" t="s">
        <v>435</v>
      </c>
      <c r="W49" s="132">
        <v>42293</v>
      </c>
      <c r="X49" s="11">
        <v>5.35</v>
      </c>
      <c r="Y49" s="11">
        <v>5.37</v>
      </c>
      <c r="Z49" s="11">
        <v>5.09</v>
      </c>
      <c r="AA49" s="11">
        <v>5.22</v>
      </c>
      <c r="AB49" s="126">
        <v>19771400</v>
      </c>
      <c r="AC49" s="11">
        <v>5.1100000000000003</v>
      </c>
      <c r="AD49" s="53">
        <f t="shared" si="0"/>
        <v>0.28000000000000025</v>
      </c>
      <c r="AE49" s="199">
        <f t="shared" si="1"/>
        <v>-1.9193857965451033E-2</v>
      </c>
    </row>
    <row r="50" spans="15:31" x14ac:dyDescent="0.25">
      <c r="O50" s="105">
        <v>1.01</v>
      </c>
      <c r="P50" s="105">
        <f t="shared" si="2"/>
        <v>4.8984999999999994</v>
      </c>
      <c r="Q50" s="2"/>
      <c r="T50" s="115" t="s">
        <v>119</v>
      </c>
      <c r="U50" s="159" t="s">
        <v>314</v>
      </c>
      <c r="W50" s="132">
        <v>42292</v>
      </c>
      <c r="X50" s="11">
        <v>5.13</v>
      </c>
      <c r="Y50" s="11">
        <v>5.33</v>
      </c>
      <c r="Z50" s="11">
        <v>5.0999999999999996</v>
      </c>
      <c r="AA50" s="11">
        <v>5.32</v>
      </c>
      <c r="AB50" s="126">
        <v>9574500</v>
      </c>
      <c r="AC50" s="11">
        <v>5.21</v>
      </c>
      <c r="AD50" s="53">
        <f t="shared" si="0"/>
        <v>0.23000000000000043</v>
      </c>
      <c r="AE50" s="199">
        <f t="shared" si="1"/>
        <v>4.4088176352705455E-2</v>
      </c>
    </row>
    <row r="51" spans="15:31" x14ac:dyDescent="0.25">
      <c r="O51" s="105">
        <v>1</v>
      </c>
      <c r="P51" s="105">
        <f t="shared" si="2"/>
        <v>4.8499999999999996</v>
      </c>
      <c r="Q51" s="2"/>
      <c r="T51" s="115" t="s">
        <v>120</v>
      </c>
      <c r="U51" s="160">
        <v>13839752</v>
      </c>
      <c r="W51" s="132">
        <v>42291</v>
      </c>
      <c r="X51" s="11">
        <v>5.13</v>
      </c>
      <c r="Y51" s="11">
        <v>5.23</v>
      </c>
      <c r="Z51" s="11">
        <v>5.07</v>
      </c>
      <c r="AA51" s="11">
        <v>5.0999999999999996</v>
      </c>
      <c r="AB51" s="126">
        <v>11489200</v>
      </c>
      <c r="AC51" s="11">
        <v>4.99</v>
      </c>
      <c r="AD51" s="53">
        <f t="shared" si="0"/>
        <v>0.16000000000000014</v>
      </c>
      <c r="AE51" s="199">
        <f t="shared" si="1"/>
        <v>-9.9206349206348854E-3</v>
      </c>
    </row>
    <row r="52" spans="15:31" x14ac:dyDescent="0.25">
      <c r="O52" s="105">
        <v>0.99</v>
      </c>
      <c r="P52" s="105">
        <f t="shared" si="2"/>
        <v>4.8014999999999999</v>
      </c>
      <c r="Q52" s="2"/>
      <c r="T52" s="115" t="s">
        <v>123</v>
      </c>
      <c r="U52" s="160">
        <v>15014500</v>
      </c>
      <c r="W52" s="132">
        <v>42290</v>
      </c>
      <c r="X52" s="11">
        <v>5.13</v>
      </c>
      <c r="Y52" s="11">
        <v>5.25</v>
      </c>
      <c r="Z52" s="11">
        <v>5.0999999999999996</v>
      </c>
      <c r="AA52" s="11">
        <v>5.15</v>
      </c>
      <c r="AB52" s="126">
        <v>11651300</v>
      </c>
      <c r="AC52" s="11">
        <v>5.04</v>
      </c>
      <c r="AD52" s="53">
        <f t="shared" si="0"/>
        <v>0.15000000000000036</v>
      </c>
      <c r="AE52" s="199">
        <f t="shared" si="1"/>
        <v>8.0000000000000071E-3</v>
      </c>
    </row>
    <row r="53" spans="15:31" x14ac:dyDescent="0.25">
      <c r="O53" s="105">
        <v>0.98</v>
      </c>
      <c r="P53" s="105">
        <f t="shared" si="2"/>
        <v>4.7529999999999992</v>
      </c>
      <c r="Q53" s="2"/>
      <c r="T53" s="115" t="s">
        <v>121</v>
      </c>
      <c r="U53" s="159" t="s">
        <v>436</v>
      </c>
      <c r="W53" s="132">
        <v>42289</v>
      </c>
      <c r="X53" s="11">
        <v>5.2</v>
      </c>
      <c r="Y53" s="11">
        <v>5.21</v>
      </c>
      <c r="Z53" s="11">
        <v>5.05</v>
      </c>
      <c r="AA53" s="11">
        <v>5.1100000000000003</v>
      </c>
      <c r="AB53" s="126">
        <v>12827300</v>
      </c>
      <c r="AC53" s="11">
        <v>5</v>
      </c>
      <c r="AD53" s="53">
        <f t="shared" si="0"/>
        <v>0.16000000000000014</v>
      </c>
      <c r="AE53" s="199">
        <f t="shared" si="1"/>
        <v>-1.3806706114398493E-2</v>
      </c>
    </row>
    <row r="54" spans="15:31" x14ac:dyDescent="0.25">
      <c r="O54" s="105">
        <v>0.97</v>
      </c>
      <c r="P54" s="105">
        <f t="shared" si="2"/>
        <v>4.7044999999999995</v>
      </c>
      <c r="T54" s="115" t="s">
        <v>124</v>
      </c>
      <c r="U54" s="159" t="s">
        <v>153</v>
      </c>
      <c r="W54" s="132">
        <v>42286</v>
      </c>
      <c r="X54" s="11">
        <v>5.42</v>
      </c>
      <c r="Y54" s="11">
        <v>5.46</v>
      </c>
      <c r="Z54" s="11">
        <v>5.14</v>
      </c>
      <c r="AA54" s="11">
        <v>5.18</v>
      </c>
      <c r="AB54" s="126">
        <v>16746200</v>
      </c>
      <c r="AC54" s="11">
        <v>5.07</v>
      </c>
      <c r="AD54" s="53">
        <f t="shared" si="0"/>
        <v>0.32000000000000028</v>
      </c>
      <c r="AE54" s="199">
        <f t="shared" si="1"/>
        <v>-4.1587901701323204E-2</v>
      </c>
    </row>
    <row r="55" spans="15:31" x14ac:dyDescent="0.25">
      <c r="O55" s="105">
        <v>0.96</v>
      </c>
      <c r="P55" s="105">
        <f t="shared" si="2"/>
        <v>4.6559999999999997</v>
      </c>
      <c r="T55" s="115" t="s">
        <v>125</v>
      </c>
      <c r="U55" s="159">
        <v>-0.14000000000000001</v>
      </c>
      <c r="W55" s="132">
        <v>42285</v>
      </c>
      <c r="X55" s="11">
        <v>5.32</v>
      </c>
      <c r="Y55" s="11">
        <v>5.42</v>
      </c>
      <c r="Z55" s="11">
        <v>5.27</v>
      </c>
      <c r="AA55" s="11">
        <v>5.41</v>
      </c>
      <c r="AB55" s="126">
        <v>12914500</v>
      </c>
      <c r="AC55" s="11">
        <v>5.29</v>
      </c>
      <c r="AD55" s="53">
        <f t="shared" si="0"/>
        <v>0.15000000000000036</v>
      </c>
      <c r="AE55" s="199">
        <f t="shared" si="1"/>
        <v>5.7034220532319324E-3</v>
      </c>
    </row>
    <row r="56" spans="15:31" x14ac:dyDescent="0.25">
      <c r="O56" s="105">
        <v>0.95</v>
      </c>
      <c r="P56" s="105">
        <f t="shared" si="2"/>
        <v>4.607499999999999</v>
      </c>
      <c r="T56" s="115" t="s">
        <v>122</v>
      </c>
      <c r="U56" s="159" t="s">
        <v>437</v>
      </c>
      <c r="W56" s="132">
        <v>42284</v>
      </c>
      <c r="X56" s="11">
        <v>5.17</v>
      </c>
      <c r="Y56" s="11">
        <v>5.38</v>
      </c>
      <c r="Z56" s="11">
        <v>5.14</v>
      </c>
      <c r="AA56" s="11">
        <v>5.38</v>
      </c>
      <c r="AB56" s="126">
        <v>20287500</v>
      </c>
      <c r="AC56" s="11">
        <v>5.26</v>
      </c>
      <c r="AD56" s="53">
        <f t="shared" si="0"/>
        <v>0.24000000000000021</v>
      </c>
      <c r="AE56" s="199">
        <f t="shared" si="1"/>
        <v>4.9900199600798389E-2</v>
      </c>
    </row>
    <row r="57" spans="15:31" x14ac:dyDescent="0.25">
      <c r="O57" s="105">
        <v>0.94</v>
      </c>
      <c r="P57" s="105">
        <f t="shared" si="2"/>
        <v>4.5589999999999993</v>
      </c>
      <c r="W57" s="132">
        <v>42283</v>
      </c>
      <c r="X57" s="11">
        <v>5.13</v>
      </c>
      <c r="Y57" s="11">
        <v>5.2</v>
      </c>
      <c r="Z57" s="11">
        <v>5.0999999999999996</v>
      </c>
      <c r="AA57" s="11">
        <v>5.12</v>
      </c>
      <c r="AB57" s="126">
        <v>15797100</v>
      </c>
      <c r="AC57" s="11">
        <v>5.01</v>
      </c>
      <c r="AD57" s="53">
        <f t="shared" si="0"/>
        <v>0.10000000000000053</v>
      </c>
      <c r="AE57" s="199">
        <f t="shared" si="1"/>
        <v>-1.9920318725099584E-3</v>
      </c>
    </row>
    <row r="58" spans="15:31" x14ac:dyDescent="0.25">
      <c r="O58" s="105">
        <v>0.93</v>
      </c>
      <c r="P58" s="105">
        <f t="shared" si="2"/>
        <v>4.5104999999999995</v>
      </c>
      <c r="W58" s="132">
        <v>42282</v>
      </c>
      <c r="X58" s="11">
        <v>4.9000000000000004</v>
      </c>
      <c r="Y58" s="11">
        <v>5.13</v>
      </c>
      <c r="Z58" s="11">
        <v>4.9000000000000004</v>
      </c>
      <c r="AA58" s="11">
        <v>5.13</v>
      </c>
      <c r="AB58" s="126">
        <v>19660000</v>
      </c>
      <c r="AC58" s="11">
        <v>5.0199999999999996</v>
      </c>
      <c r="AD58" s="53">
        <f t="shared" si="0"/>
        <v>0.22999999999999954</v>
      </c>
      <c r="AE58" s="199">
        <f t="shared" si="1"/>
        <v>5.0209205020920411E-2</v>
      </c>
    </row>
    <row r="59" spans="15:31" x14ac:dyDescent="0.25">
      <c r="O59" s="105">
        <v>0.92</v>
      </c>
      <c r="P59" s="105">
        <f t="shared" si="2"/>
        <v>4.4619999999999997</v>
      </c>
      <c r="W59" s="132">
        <v>42279</v>
      </c>
      <c r="X59" s="11">
        <v>4.66</v>
      </c>
      <c r="Y59" s="11">
        <v>4.9000000000000004</v>
      </c>
      <c r="Z59" s="11">
        <v>4.63</v>
      </c>
      <c r="AA59" s="11">
        <v>4.88</v>
      </c>
      <c r="AB59" s="126">
        <v>21700500</v>
      </c>
      <c r="AC59" s="11">
        <v>4.78</v>
      </c>
      <c r="AD59" s="53">
        <f t="shared" si="0"/>
        <v>0.27000000000000046</v>
      </c>
      <c r="AE59" s="199">
        <f t="shared" si="1"/>
        <v>3.463203463203457E-2</v>
      </c>
    </row>
    <row r="60" spans="15:31" x14ac:dyDescent="0.25">
      <c r="O60" s="105">
        <v>0.91</v>
      </c>
      <c r="P60" s="105">
        <f t="shared" si="2"/>
        <v>4.4135</v>
      </c>
      <c r="W60" s="132">
        <v>42278</v>
      </c>
      <c r="X60" s="11">
        <v>4.78</v>
      </c>
      <c r="Y60" s="11">
        <v>4.8099999999999996</v>
      </c>
      <c r="Z60" s="11">
        <v>4.67</v>
      </c>
      <c r="AA60" s="11">
        <v>4.72</v>
      </c>
      <c r="AB60" s="126">
        <v>16495800</v>
      </c>
      <c r="AC60" s="11">
        <v>4.62</v>
      </c>
      <c r="AD60" s="53">
        <f t="shared" si="0"/>
        <v>0.13999999999999968</v>
      </c>
      <c r="AE60" s="199">
        <f t="shared" si="1"/>
        <v>-6.4516129032258229E-3</v>
      </c>
    </row>
    <row r="61" spans="15:31" x14ac:dyDescent="0.25">
      <c r="O61" s="105">
        <v>0.9</v>
      </c>
      <c r="P61" s="105">
        <f t="shared" si="2"/>
        <v>4.3650000000000002</v>
      </c>
      <c r="W61" s="132">
        <v>42277</v>
      </c>
      <c r="X61" s="11">
        <v>4.8099999999999996</v>
      </c>
      <c r="Y61" s="11">
        <v>4.82</v>
      </c>
      <c r="Z61" s="11">
        <v>4.7</v>
      </c>
      <c r="AA61" s="11">
        <v>4.75</v>
      </c>
      <c r="AB61" s="126">
        <v>18204500</v>
      </c>
      <c r="AC61" s="11">
        <v>4.6500000000000004</v>
      </c>
      <c r="AD61" s="53">
        <f t="shared" si="0"/>
        <v>0.12000000000000011</v>
      </c>
      <c r="AE61" s="199">
        <f t="shared" si="1"/>
        <v>1.5283842794759916E-2</v>
      </c>
    </row>
    <row r="62" spans="15:31" x14ac:dyDescent="0.25">
      <c r="W62" s="132">
        <v>42276</v>
      </c>
      <c r="X62" s="11">
        <v>4.7300000000000004</v>
      </c>
      <c r="Y62" s="11">
        <v>4.82</v>
      </c>
      <c r="Z62" s="11">
        <v>4.6399999999999997</v>
      </c>
      <c r="AA62" s="11">
        <v>4.68</v>
      </c>
      <c r="AB62" s="126">
        <v>18488800</v>
      </c>
      <c r="AC62" s="11">
        <v>4.58</v>
      </c>
      <c r="AD62" s="53">
        <f t="shared" si="0"/>
        <v>0.1800000000000006</v>
      </c>
      <c r="AE62" s="199">
        <f t="shared" si="1"/>
        <v>-1.0799136069114423E-2</v>
      </c>
    </row>
    <row r="63" spans="15:31" x14ac:dyDescent="0.25">
      <c r="W63" s="132">
        <v>42275</v>
      </c>
      <c r="X63" s="11">
        <v>4.99</v>
      </c>
      <c r="Y63" s="11">
        <v>5</v>
      </c>
      <c r="Z63" s="11">
        <v>4.72</v>
      </c>
      <c r="AA63" s="11">
        <v>4.7300000000000004</v>
      </c>
      <c r="AB63" s="126">
        <v>22501500</v>
      </c>
      <c r="AC63" s="11">
        <v>4.63</v>
      </c>
      <c r="AD63" s="53">
        <f t="shared" si="0"/>
        <v>0.28000000000000025</v>
      </c>
      <c r="AE63" s="199">
        <f t="shared" si="1"/>
        <v>-5.3169734151329195E-2</v>
      </c>
    </row>
    <row r="64" spans="15:31" x14ac:dyDescent="0.25">
      <c r="W64" s="132">
        <v>42272</v>
      </c>
      <c r="X64" s="11">
        <v>4.8499999999999996</v>
      </c>
      <c r="Y64" s="11">
        <v>5.1100000000000003</v>
      </c>
      <c r="Z64" s="11">
        <v>4.8499999999999996</v>
      </c>
      <c r="AA64" s="11">
        <v>5</v>
      </c>
      <c r="AB64" s="126">
        <v>28553200</v>
      </c>
      <c r="AC64" s="11">
        <v>4.8899999999999997</v>
      </c>
      <c r="AD64" s="53">
        <f t="shared" si="0"/>
        <v>0.26000000000000068</v>
      </c>
      <c r="AE64" s="199">
        <f t="shared" si="1"/>
        <v>3.3826638477801207E-2</v>
      </c>
    </row>
    <row r="65" spans="23:31" x14ac:dyDescent="0.25">
      <c r="W65" s="132">
        <v>42271</v>
      </c>
      <c r="X65" s="11">
        <v>4.8099999999999996</v>
      </c>
      <c r="Y65" s="11">
        <v>4.88</v>
      </c>
      <c r="Z65" s="11">
        <v>4.7699999999999996</v>
      </c>
      <c r="AA65" s="11">
        <v>4.83</v>
      </c>
      <c r="AB65" s="126">
        <v>11394600</v>
      </c>
      <c r="AC65" s="11">
        <v>4.7300000000000004</v>
      </c>
      <c r="AD65" s="53">
        <f t="shared" si="0"/>
        <v>0.11000000000000032</v>
      </c>
      <c r="AE65" s="199">
        <f t="shared" si="1"/>
        <v>-4.2105263157893313E-3</v>
      </c>
    </row>
    <row r="66" spans="23:31" x14ac:dyDescent="0.25">
      <c r="W66" s="132">
        <v>42270</v>
      </c>
      <c r="X66" s="11">
        <v>4.88</v>
      </c>
      <c r="Y66" s="11">
        <v>4.93</v>
      </c>
      <c r="Z66" s="11">
        <v>4.8499999999999996</v>
      </c>
      <c r="AA66" s="11">
        <v>4.8499999999999996</v>
      </c>
      <c r="AB66" s="126">
        <v>12177000</v>
      </c>
      <c r="AC66" s="11">
        <v>4.75</v>
      </c>
      <c r="AD66" s="53">
        <f t="shared" si="0"/>
        <v>8.0000000000000071E-2</v>
      </c>
      <c r="AE66" s="199">
        <f t="shared" si="1"/>
        <v>1.0638297872340496E-2</v>
      </c>
    </row>
    <row r="67" spans="23:31" x14ac:dyDescent="0.25">
      <c r="W67" s="132">
        <v>42269</v>
      </c>
      <c r="X67" s="11">
        <v>4.84</v>
      </c>
      <c r="Y67" s="11">
        <v>4.91</v>
      </c>
      <c r="Z67" s="11">
        <v>4.78</v>
      </c>
      <c r="AA67" s="11">
        <v>4.8</v>
      </c>
      <c r="AB67" s="126">
        <v>22052300</v>
      </c>
      <c r="AC67" s="11">
        <v>4.7</v>
      </c>
      <c r="AD67" s="53">
        <f t="shared" ref="AD67:AD69" si="3">Y67-Z67</f>
        <v>0.12999999999999989</v>
      </c>
      <c r="AE67" s="199">
        <f t="shared" ref="AE67:AE69" si="4">AC67/AC68-1</f>
        <v>-2.6915113871635588E-2</v>
      </c>
    </row>
    <row r="68" spans="23:31" x14ac:dyDescent="0.25">
      <c r="W68" s="132">
        <v>42268</v>
      </c>
      <c r="X68" s="11">
        <v>5.01</v>
      </c>
      <c r="Y68" s="11">
        <v>5.09</v>
      </c>
      <c r="Z68" s="11">
        <v>4.9000000000000004</v>
      </c>
      <c r="AA68" s="11">
        <v>4.9400000000000004</v>
      </c>
      <c r="AB68" s="126">
        <v>18362000</v>
      </c>
      <c r="AC68" s="11">
        <v>4.83</v>
      </c>
      <c r="AD68" s="53">
        <f t="shared" si="3"/>
        <v>0.1899999999999995</v>
      </c>
      <c r="AE68" s="199" t="e">
        <f t="shared" si="4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3"/>
        <v>0</v>
      </c>
      <c r="AE69" s="199" t="e">
        <f t="shared" si="4"/>
        <v>#DIV/0!</v>
      </c>
    </row>
  </sheetData>
  <mergeCells count="1">
    <mergeCell ref="O40:P40"/>
  </mergeCells>
  <conditionalFormatting sqref="Q7">
    <cfRule type="expression" dxfId="87" priority="15">
      <formula>Q7&gt;0</formula>
    </cfRule>
    <cfRule type="expression" dxfId="86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5" priority="9">
      <formula>F15&gt;0</formula>
    </cfRule>
    <cfRule type="expression" dxfId="84" priority="10">
      <formula>F15&lt;0</formula>
    </cfRule>
  </conditionalFormatting>
  <conditionalFormatting sqref="H15:H22">
    <cfRule type="expression" dxfId="83" priority="7">
      <formula>H15&gt;0</formula>
    </cfRule>
    <cfRule type="expression" dxfId="82" priority="8">
      <formula>H15&lt;0</formula>
    </cfRule>
  </conditionalFormatting>
  <conditionalFormatting sqref="H23">
    <cfRule type="expression" dxfId="81" priority="5">
      <formula>H23&gt;0</formula>
    </cfRule>
    <cfRule type="expression" dxfId="80" priority="6">
      <formula>H23&lt;0</formula>
    </cfRule>
  </conditionalFormatting>
  <conditionalFormatting sqref="H24:H34">
    <cfRule type="expression" dxfId="79" priority="3">
      <formula>H24&gt;0</formula>
    </cfRule>
    <cfRule type="expression" dxfId="78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15" t="s">
        <v>150</v>
      </c>
      <c r="AE1" s="115" t="s">
        <v>152</v>
      </c>
      <c r="AH1" s="13" t="s">
        <v>231</v>
      </c>
      <c r="AI1" s="13" t="s">
        <v>232</v>
      </c>
      <c r="AJ1" s="13" t="s">
        <v>233</v>
      </c>
      <c r="AK1" s="13" t="s">
        <v>234</v>
      </c>
      <c r="AN1" s="13" t="s">
        <v>235</v>
      </c>
      <c r="AO1" s="13" t="s">
        <v>59</v>
      </c>
      <c r="AP1" s="13" t="s">
        <v>237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104</v>
      </c>
      <c r="W2" s="162">
        <v>42360</v>
      </c>
      <c r="X2" s="12">
        <v>102.99</v>
      </c>
      <c r="Y2" s="12">
        <v>103.54</v>
      </c>
      <c r="Z2" s="12">
        <v>102.49</v>
      </c>
      <c r="AA2" s="12">
        <v>102.86</v>
      </c>
      <c r="AB2" s="117">
        <v>7122300</v>
      </c>
      <c r="AC2" s="12">
        <v>102.86</v>
      </c>
      <c r="AD2" s="53">
        <f>Y2-Z2</f>
        <v>1.0500000000000114</v>
      </c>
      <c r="AE2" s="199">
        <f>AC2/AC3-1</f>
        <v>2.2410601188735946E-3</v>
      </c>
      <c r="AN2" t="s">
        <v>236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42359</v>
      </c>
      <c r="X3" s="12">
        <v>102.21</v>
      </c>
      <c r="Y3" s="12">
        <v>103.26</v>
      </c>
      <c r="Z3" s="12">
        <v>101.63</v>
      </c>
      <c r="AA3" s="12">
        <v>102.63</v>
      </c>
      <c r="AB3" s="117">
        <v>8306500</v>
      </c>
      <c r="AC3" s="12">
        <v>102.63</v>
      </c>
      <c r="AD3" s="53">
        <f t="shared" ref="AD3:AD66" si="0">Y3-Z3</f>
        <v>1.6300000000000097</v>
      </c>
      <c r="AE3" s="199">
        <f t="shared" ref="AE3:AE66" si="1">AC3/AC4-1</f>
        <v>1.0137795275590555E-2</v>
      </c>
      <c r="AH3" t="s">
        <v>280</v>
      </c>
      <c r="AI3">
        <v>10</v>
      </c>
      <c r="AJ3">
        <v>94.5</v>
      </c>
      <c r="AK3">
        <v>945</v>
      </c>
      <c r="AN3" s="314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103.14</v>
      </c>
      <c r="W4" s="162">
        <v>42356</v>
      </c>
      <c r="X4" s="12">
        <v>101.68</v>
      </c>
      <c r="Y4" s="12">
        <v>101.99</v>
      </c>
      <c r="Z4" s="12">
        <v>100.92</v>
      </c>
      <c r="AA4" s="12">
        <v>101.6</v>
      </c>
      <c r="AB4" s="117">
        <v>15768500</v>
      </c>
      <c r="AC4" s="12">
        <v>101.6</v>
      </c>
      <c r="AD4" s="53">
        <f t="shared" si="0"/>
        <v>1.0699999999999932</v>
      </c>
      <c r="AE4" s="199">
        <f t="shared" si="1"/>
        <v>-7.4247753028526819E-3</v>
      </c>
      <c r="AH4" t="s">
        <v>281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2578.5</v>
      </c>
      <c r="T5" s="1">
        <v>42248</v>
      </c>
      <c r="U5" t="s">
        <v>179</v>
      </c>
      <c r="W5" s="162">
        <v>42355</v>
      </c>
      <c r="X5" s="12">
        <v>104.25</v>
      </c>
      <c r="Y5" s="12">
        <v>104.79</v>
      </c>
      <c r="Z5" s="12">
        <v>102.33</v>
      </c>
      <c r="AA5" s="12">
        <v>102.36</v>
      </c>
      <c r="AB5" s="117">
        <v>7614400</v>
      </c>
      <c r="AC5" s="12">
        <v>102.36</v>
      </c>
      <c r="AD5" s="53">
        <f t="shared" si="0"/>
        <v>2.460000000000008</v>
      </c>
      <c r="AE5" s="199">
        <f t="shared" si="1"/>
        <v>-9.4832591445713765E-3</v>
      </c>
      <c r="AH5" t="s">
        <v>282</v>
      </c>
      <c r="AI5">
        <v>10</v>
      </c>
      <c r="AJ5">
        <v>108.71</v>
      </c>
      <c r="AK5" s="314">
        <v>1087.1400000000001</v>
      </c>
      <c r="AN5" s="314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42354</v>
      </c>
      <c r="X6" s="12">
        <v>103.18</v>
      </c>
      <c r="Y6" s="12">
        <v>103.49</v>
      </c>
      <c r="Z6" s="12">
        <v>101.64</v>
      </c>
      <c r="AA6" s="12">
        <v>103.34</v>
      </c>
      <c r="AB6" s="117">
        <v>10950300</v>
      </c>
      <c r="AC6" s="12">
        <v>103.34</v>
      </c>
      <c r="AD6" s="53">
        <f t="shared" si="0"/>
        <v>1.8499999999999943</v>
      </c>
      <c r="AE6" s="199">
        <f t="shared" si="1"/>
        <v>1.3435324114935865E-2</v>
      </c>
      <c r="AH6" t="s">
        <v>240</v>
      </c>
    </row>
    <row r="7" spans="1:42" ht="15.75" x14ac:dyDescent="0.25">
      <c r="O7" s="13" t="s">
        <v>65</v>
      </c>
      <c r="Q7" s="24">
        <f>Q5-Q6</f>
        <v>23.559999999999491</v>
      </c>
      <c r="R7" s="247"/>
      <c r="W7" s="162">
        <v>42353</v>
      </c>
      <c r="X7" s="12">
        <v>101.74</v>
      </c>
      <c r="Y7" s="12">
        <v>103</v>
      </c>
      <c r="Z7" s="12">
        <v>101.44</v>
      </c>
      <c r="AA7" s="12">
        <v>101.97</v>
      </c>
      <c r="AB7" s="117">
        <v>11678500</v>
      </c>
      <c r="AC7" s="12">
        <v>101.97</v>
      </c>
      <c r="AD7" s="53">
        <f t="shared" si="0"/>
        <v>1.5600000000000023</v>
      </c>
      <c r="AE7" s="199">
        <f t="shared" si="1"/>
        <v>1.472783361528518E-2</v>
      </c>
    </row>
    <row r="8" spans="1:42" x14ac:dyDescent="0.25">
      <c r="O8" s="13" t="s">
        <v>96</v>
      </c>
      <c r="Q8" s="167">
        <f>(Q4-Q3)/Q3</f>
        <v>9.221351577727634E-3</v>
      </c>
      <c r="T8" s="1">
        <v>42304</v>
      </c>
      <c r="U8" t="s">
        <v>178</v>
      </c>
      <c r="W8" s="162">
        <v>42352</v>
      </c>
      <c r="X8" s="12">
        <v>99.97</v>
      </c>
      <c r="Y8" s="12">
        <v>100.93</v>
      </c>
      <c r="Z8" s="12">
        <v>98.66</v>
      </c>
      <c r="AA8" s="12">
        <v>100.49</v>
      </c>
      <c r="AB8" s="117">
        <v>10251300</v>
      </c>
      <c r="AC8" s="12">
        <v>100.49</v>
      </c>
      <c r="AD8" s="53">
        <f t="shared" si="0"/>
        <v>2.2700000000000102</v>
      </c>
      <c r="AE8" s="199" t="e">
        <f t="shared" si="1"/>
        <v>#DIV/0!</v>
      </c>
    </row>
    <row r="9" spans="1:42" x14ac:dyDescent="0.25">
      <c r="W9" s="162">
        <v>42352</v>
      </c>
      <c r="X9" s="12" t="s">
        <v>180</v>
      </c>
      <c r="Y9" s="12"/>
      <c r="Z9" s="12"/>
      <c r="AA9" s="12"/>
      <c r="AB9" s="117"/>
      <c r="AC9" s="12"/>
      <c r="AD9" s="53">
        <f t="shared" si="0"/>
        <v>0</v>
      </c>
      <c r="AE9" s="199">
        <f t="shared" si="1"/>
        <v>-1</v>
      </c>
    </row>
    <row r="10" spans="1:42" x14ac:dyDescent="0.25">
      <c r="A10" s="25" t="s">
        <v>81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42349</v>
      </c>
      <c r="X10" s="12">
        <v>101.35</v>
      </c>
      <c r="Y10" s="12">
        <v>102.47</v>
      </c>
      <c r="Z10" s="12">
        <v>99.67</v>
      </c>
      <c r="AA10" s="12">
        <v>100.03</v>
      </c>
      <c r="AB10" s="117">
        <v>9518900</v>
      </c>
      <c r="AC10" s="12">
        <v>99.6</v>
      </c>
      <c r="AD10" s="53">
        <f t="shared" si="0"/>
        <v>2.7999999999999972</v>
      </c>
      <c r="AE10" s="199">
        <f t="shared" si="1"/>
        <v>-2.5249559600704741E-2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42348</v>
      </c>
      <c r="X11" s="12">
        <v>102.45</v>
      </c>
      <c r="Y11" s="12">
        <v>103.06</v>
      </c>
      <c r="Z11" s="12">
        <v>101.56</v>
      </c>
      <c r="AA11" s="12">
        <v>102.62</v>
      </c>
      <c r="AB11" s="117">
        <v>7653300</v>
      </c>
      <c r="AC11" s="12">
        <v>102.18</v>
      </c>
      <c r="AD11" s="53">
        <f t="shared" si="0"/>
        <v>1.5</v>
      </c>
      <c r="AE11" s="199">
        <f t="shared" si="1"/>
        <v>6.6003349423702229E-3</v>
      </c>
    </row>
    <row r="12" spans="1:42" x14ac:dyDescent="0.25">
      <c r="A12" s="10"/>
      <c r="B12" s="250" t="s">
        <v>127</v>
      </c>
      <c r="C12" s="250" t="s">
        <v>211</v>
      </c>
      <c r="D12" s="251" t="s">
        <v>210</v>
      </c>
      <c r="E12" s="253" t="s">
        <v>212</v>
      </c>
      <c r="F12" s="254" t="s">
        <v>65</v>
      </c>
      <c r="G12" s="299" t="s">
        <v>218</v>
      </c>
      <c r="H12" s="254" t="s">
        <v>96</v>
      </c>
      <c r="I12" s="10"/>
      <c r="J12" s="10"/>
      <c r="K12" s="10"/>
      <c r="L12" s="10"/>
      <c r="M12" s="10"/>
      <c r="N12" s="5"/>
      <c r="W12" s="162">
        <v>42347</v>
      </c>
      <c r="X12" s="12">
        <v>103.25</v>
      </c>
      <c r="Y12" s="12">
        <v>104.33</v>
      </c>
      <c r="Z12" s="12">
        <v>101.5</v>
      </c>
      <c r="AA12" s="12">
        <v>101.95</v>
      </c>
      <c r="AB12" s="117">
        <v>7534900</v>
      </c>
      <c r="AC12" s="12">
        <v>101.51</v>
      </c>
      <c r="AD12" s="53">
        <f t="shared" si="0"/>
        <v>2.8299999999999983</v>
      </c>
      <c r="AE12" s="199">
        <f t="shared" si="1"/>
        <v>-1.5230888630190065E-2</v>
      </c>
    </row>
    <row r="13" spans="1:42" x14ac:dyDescent="0.25">
      <c r="B13" s="252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0">
        <f>IF(C13=0, D13, (E13-D13)/D13)</f>
        <v>8.5714285714285618E-2</v>
      </c>
      <c r="W13" s="162">
        <v>42346</v>
      </c>
      <c r="X13" s="12">
        <v>102.07</v>
      </c>
      <c r="Y13" s="12">
        <v>104.07</v>
      </c>
      <c r="Z13" s="12">
        <v>101.73</v>
      </c>
      <c r="AA13" s="12">
        <v>103.53</v>
      </c>
      <c r="AB13" s="117">
        <v>6675600</v>
      </c>
      <c r="AC13" s="12">
        <v>103.08</v>
      </c>
      <c r="AD13" s="53">
        <f t="shared" si="0"/>
        <v>2.3399999999999892</v>
      </c>
      <c r="AE13" s="199">
        <f t="shared" si="1"/>
        <v>5.9529618424905006E-3</v>
      </c>
    </row>
    <row r="14" spans="1:42" x14ac:dyDescent="0.25">
      <c r="B14" s="252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0">
        <f>IF(C14=0, D14, (E14-D14)/D14)</f>
        <v>4.070450097847355E-2</v>
      </c>
      <c r="W14" s="162">
        <v>42345</v>
      </c>
      <c r="X14" s="12">
        <v>104.11</v>
      </c>
      <c r="Y14" s="12">
        <v>104.15</v>
      </c>
      <c r="Z14" s="12">
        <v>102.25</v>
      </c>
      <c r="AA14" s="12">
        <v>102.91</v>
      </c>
      <c r="AB14" s="117">
        <v>5956100</v>
      </c>
      <c r="AC14" s="12">
        <v>102.47</v>
      </c>
      <c r="AD14" s="53">
        <f t="shared" si="0"/>
        <v>1.9000000000000057</v>
      </c>
      <c r="AE14" s="199">
        <f t="shared" si="1"/>
        <v>-1.1098243582320033E-2</v>
      </c>
    </row>
    <row r="15" spans="1:42" x14ac:dyDescent="0.25">
      <c r="B15" s="252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10">
        <f>IF(C15=0, D15, (E15-D15)/D15)</f>
        <v>-2.1232876712328784E-2</v>
      </c>
      <c r="W15" s="162">
        <v>42342</v>
      </c>
      <c r="X15" s="12">
        <v>101.44</v>
      </c>
      <c r="Y15" s="12">
        <v>104.16</v>
      </c>
      <c r="Z15" s="12">
        <v>101.25</v>
      </c>
      <c r="AA15" s="12">
        <v>104.07</v>
      </c>
      <c r="AB15" s="117">
        <v>8738300</v>
      </c>
      <c r="AC15" s="12">
        <v>103.62</v>
      </c>
      <c r="AD15" s="53">
        <f t="shared" si="0"/>
        <v>2.9099999999999966</v>
      </c>
      <c r="AE15" s="199">
        <f t="shared" si="1"/>
        <v>2.6550425995641058E-2</v>
      </c>
    </row>
    <row r="16" spans="1:42" x14ac:dyDescent="0.25">
      <c r="B16" s="252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10">
        <v>6.4999999999999997E-3</v>
      </c>
      <c r="W16" s="162">
        <v>42341</v>
      </c>
      <c r="X16" s="12">
        <v>104.32</v>
      </c>
      <c r="Y16" s="12">
        <v>104.59</v>
      </c>
      <c r="Z16" s="12">
        <v>100.5</v>
      </c>
      <c r="AA16" s="12">
        <v>101.38</v>
      </c>
      <c r="AB16" s="117">
        <v>13772400</v>
      </c>
      <c r="AC16" s="12">
        <v>100.94</v>
      </c>
      <c r="AD16" s="53">
        <f t="shared" si="0"/>
        <v>4.0900000000000034</v>
      </c>
      <c r="AE16" s="199">
        <f t="shared" si="1"/>
        <v>-2.9329743244542739E-2</v>
      </c>
    </row>
    <row r="17" spans="2:31" x14ac:dyDescent="0.25">
      <c r="B17" s="12"/>
      <c r="C17" s="12"/>
      <c r="D17" s="53"/>
      <c r="E17" s="53"/>
      <c r="F17" s="53"/>
      <c r="G17" s="53"/>
      <c r="H17" s="310"/>
      <c r="W17" s="162">
        <v>42340</v>
      </c>
      <c r="X17" s="12">
        <v>105</v>
      </c>
      <c r="Y17" s="12">
        <v>105.57</v>
      </c>
      <c r="Z17" s="12">
        <v>104.3</v>
      </c>
      <c r="AA17" s="12">
        <v>104.44</v>
      </c>
      <c r="AB17" s="117">
        <v>8850500</v>
      </c>
      <c r="AC17" s="12">
        <v>103.99</v>
      </c>
      <c r="AD17" s="53">
        <f t="shared" si="0"/>
        <v>1.269999999999996</v>
      </c>
      <c r="AE17" s="199">
        <f t="shared" si="1"/>
        <v>-1.3283992788689636E-2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42339</v>
      </c>
      <c r="X18" s="12">
        <v>106.35</v>
      </c>
      <c r="Y18" s="12">
        <v>107.38</v>
      </c>
      <c r="Z18" s="12">
        <v>104.65</v>
      </c>
      <c r="AA18" s="12">
        <v>105.85</v>
      </c>
      <c r="AB18" s="117">
        <v>10659500</v>
      </c>
      <c r="AC18" s="12">
        <v>105.39</v>
      </c>
      <c r="AD18" s="53">
        <f t="shared" si="0"/>
        <v>2.7299999999999898</v>
      </c>
      <c r="AE18" s="199">
        <f t="shared" si="1"/>
        <v>-1.042654028436063E-3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42338</v>
      </c>
      <c r="X19" s="12">
        <v>108.21</v>
      </c>
      <c r="Y19" s="12">
        <v>108.31</v>
      </c>
      <c r="Z19" s="12">
        <v>105.69</v>
      </c>
      <c r="AA19" s="12">
        <v>105.96</v>
      </c>
      <c r="AB19" s="117">
        <v>9837800</v>
      </c>
      <c r="AC19" s="12">
        <v>105.5</v>
      </c>
      <c r="AD19" s="53">
        <f t="shared" si="0"/>
        <v>2.6200000000000045</v>
      </c>
      <c r="AE19" s="199">
        <f t="shared" si="1"/>
        <v>-1.8969685698344896E-2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42335</v>
      </c>
      <c r="X20" s="12">
        <v>108.14</v>
      </c>
      <c r="Y20" s="12">
        <v>108.63</v>
      </c>
      <c r="Z20" s="12">
        <v>107.62</v>
      </c>
      <c r="AA20" s="12">
        <v>108</v>
      </c>
      <c r="AB20" s="117">
        <v>2749200</v>
      </c>
      <c r="AC20" s="12">
        <v>107.54</v>
      </c>
      <c r="AD20" s="53">
        <f t="shared" si="0"/>
        <v>1.0099999999999909</v>
      </c>
      <c r="AE20" s="199">
        <f t="shared" si="1"/>
        <v>2.0499440924339751E-3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42333</v>
      </c>
      <c r="X21" s="12">
        <v>106.57</v>
      </c>
      <c r="Y21" s="12">
        <v>108.07</v>
      </c>
      <c r="Z21" s="12">
        <v>106.31</v>
      </c>
      <c r="AA21" s="12">
        <v>107.78</v>
      </c>
      <c r="AB21" s="117">
        <v>5720500</v>
      </c>
      <c r="AC21" s="12">
        <v>107.32</v>
      </c>
      <c r="AD21" s="53">
        <f t="shared" si="0"/>
        <v>1.7599999999999909</v>
      </c>
      <c r="AE21" s="199">
        <f t="shared" si="1"/>
        <v>1.1403260767128387E-2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42332</v>
      </c>
      <c r="X22" s="12">
        <v>105.75</v>
      </c>
      <c r="Y22" s="12">
        <v>106.8</v>
      </c>
      <c r="Z22" s="12">
        <v>105.5</v>
      </c>
      <c r="AA22" s="12">
        <v>106.57</v>
      </c>
      <c r="AB22" s="117">
        <v>6547100</v>
      </c>
      <c r="AC22" s="12">
        <v>106.11</v>
      </c>
      <c r="AD22" s="53">
        <f t="shared" si="0"/>
        <v>1.2999999999999972</v>
      </c>
      <c r="AE22" s="199">
        <f t="shared" si="1"/>
        <v>1.9830028328611249E-3</v>
      </c>
    </row>
    <row r="23" spans="2:31" x14ac:dyDescent="0.25">
      <c r="W23" s="162">
        <v>42331</v>
      </c>
      <c r="X23" s="12">
        <v>106.7</v>
      </c>
      <c r="Y23" s="12">
        <v>107.65</v>
      </c>
      <c r="Z23" s="12">
        <v>105.93</v>
      </c>
      <c r="AA23" s="12">
        <v>106.36</v>
      </c>
      <c r="AB23" s="117">
        <v>5481700</v>
      </c>
      <c r="AC23" s="12">
        <v>105.9</v>
      </c>
      <c r="AD23" s="53">
        <f t="shared" si="0"/>
        <v>1.7199999999999989</v>
      </c>
      <c r="AE23" s="199">
        <f t="shared" si="1"/>
        <v>-1.6968325791854033E-3</v>
      </c>
    </row>
    <row r="24" spans="2:31" x14ac:dyDescent="0.25">
      <c r="W24" s="162">
        <v>42328</v>
      </c>
      <c r="X24" s="12">
        <v>107.34</v>
      </c>
      <c r="Y24" s="12">
        <v>107.97</v>
      </c>
      <c r="Z24" s="12">
        <v>106.42</v>
      </c>
      <c r="AA24" s="12">
        <v>106.54</v>
      </c>
      <c r="AB24" s="117">
        <v>7113200</v>
      </c>
      <c r="AC24" s="12">
        <v>106.08</v>
      </c>
      <c r="AD24" s="53">
        <f t="shared" si="0"/>
        <v>1.5499999999999972</v>
      </c>
      <c r="AE24" s="199">
        <f t="shared" si="1"/>
        <v>2.8288543140031486E-4</v>
      </c>
    </row>
    <row r="25" spans="2:31" x14ac:dyDescent="0.25">
      <c r="W25" s="162">
        <v>42327</v>
      </c>
      <c r="X25" s="12">
        <v>108</v>
      </c>
      <c r="Y25" s="12">
        <v>108.05</v>
      </c>
      <c r="Z25" s="12">
        <v>106.21</v>
      </c>
      <c r="AA25" s="12">
        <v>106.51</v>
      </c>
      <c r="AB25" s="117">
        <v>7019600</v>
      </c>
      <c r="AC25" s="12">
        <v>106.05</v>
      </c>
      <c r="AD25" s="53">
        <f t="shared" si="0"/>
        <v>1.8400000000000034</v>
      </c>
      <c r="AE25" s="199">
        <f t="shared" si="1"/>
        <v>-1.5045973808860413E-2</v>
      </c>
    </row>
    <row r="26" spans="2:31" x14ac:dyDescent="0.25">
      <c r="W26" s="162">
        <v>42326</v>
      </c>
      <c r="X26" s="12">
        <v>104.49</v>
      </c>
      <c r="Y26" s="12">
        <v>108.22</v>
      </c>
      <c r="Z26" s="12">
        <v>104.45</v>
      </c>
      <c r="AA26" s="12">
        <v>108.13</v>
      </c>
      <c r="AB26" s="117">
        <v>8246800</v>
      </c>
      <c r="AC26" s="12">
        <v>107.67</v>
      </c>
      <c r="AD26" s="53">
        <f t="shared" si="0"/>
        <v>3.769999999999996</v>
      </c>
      <c r="AE26" s="199">
        <f t="shared" si="1"/>
        <v>3.4492697924673354E-2</v>
      </c>
    </row>
    <row r="27" spans="2:31" x14ac:dyDescent="0.25">
      <c r="W27" s="162">
        <v>42325</v>
      </c>
      <c r="X27" s="12">
        <v>104.45</v>
      </c>
      <c r="Y27" s="12">
        <v>104.89</v>
      </c>
      <c r="Z27" s="12">
        <v>103.5</v>
      </c>
      <c r="AA27" s="12">
        <v>104.53</v>
      </c>
      <c r="AB27" s="117">
        <v>6921800</v>
      </c>
      <c r="AC27" s="12">
        <v>104.08</v>
      </c>
      <c r="AD27" s="53">
        <f t="shared" si="0"/>
        <v>1.3900000000000006</v>
      </c>
      <c r="AE27" s="199">
        <f t="shared" si="1"/>
        <v>6.9659442724459009E-3</v>
      </c>
    </row>
    <row r="28" spans="2:31" x14ac:dyDescent="0.25">
      <c r="W28" s="162">
        <v>42324</v>
      </c>
      <c r="X28" s="12">
        <v>102.9</v>
      </c>
      <c r="Y28" s="12">
        <v>104</v>
      </c>
      <c r="Z28" s="12">
        <v>101.64</v>
      </c>
      <c r="AA28" s="12">
        <v>103.81</v>
      </c>
      <c r="AB28" s="117">
        <v>7344200</v>
      </c>
      <c r="AC28" s="12">
        <v>103.36</v>
      </c>
      <c r="AD28" s="53">
        <f t="shared" si="0"/>
        <v>2.3599999999999994</v>
      </c>
      <c r="AE28" s="199">
        <f t="shared" si="1"/>
        <v>1.2043474003720744E-2</v>
      </c>
    </row>
    <row r="29" spans="2:31" x14ac:dyDescent="0.25">
      <c r="W29" s="162">
        <v>42321</v>
      </c>
      <c r="X29" s="12">
        <v>104.09</v>
      </c>
      <c r="Y29" s="12">
        <v>104.18</v>
      </c>
      <c r="Z29" s="12">
        <v>102.12</v>
      </c>
      <c r="AA29" s="12">
        <v>102.57</v>
      </c>
      <c r="AB29" s="117">
        <v>10848400</v>
      </c>
      <c r="AC29" s="12">
        <v>102.13</v>
      </c>
      <c r="AD29" s="53">
        <f t="shared" si="0"/>
        <v>2.0600000000000023</v>
      </c>
      <c r="AE29" s="199">
        <f t="shared" si="1"/>
        <v>-1.5899017151667083E-2</v>
      </c>
    </row>
    <row r="30" spans="2:31" x14ac:dyDescent="0.25">
      <c r="W30" s="162">
        <v>42320</v>
      </c>
      <c r="X30" s="12">
        <v>106.94</v>
      </c>
      <c r="Y30" s="12">
        <v>107.1</v>
      </c>
      <c r="Z30" s="12">
        <v>104.16</v>
      </c>
      <c r="AA30" s="12">
        <v>104.23</v>
      </c>
      <c r="AB30" s="117">
        <v>8010900</v>
      </c>
      <c r="AC30" s="12">
        <v>103.78</v>
      </c>
      <c r="AD30" s="53">
        <f t="shared" si="0"/>
        <v>2.9399999999999977</v>
      </c>
      <c r="AE30" s="199">
        <f t="shared" si="1"/>
        <v>-2.7639838845685438E-2</v>
      </c>
    </row>
    <row r="31" spans="2:31" x14ac:dyDescent="0.25">
      <c r="W31" s="162">
        <v>42319</v>
      </c>
      <c r="X31" s="12">
        <v>108.91</v>
      </c>
      <c r="Y31" s="12">
        <v>109.23</v>
      </c>
      <c r="Z31" s="12">
        <v>107.03</v>
      </c>
      <c r="AA31" s="12">
        <v>107.19</v>
      </c>
      <c r="AB31" s="117">
        <v>6056800</v>
      </c>
      <c r="AC31" s="12">
        <v>106.73</v>
      </c>
      <c r="AD31" s="53">
        <f t="shared" si="0"/>
        <v>2.2000000000000028</v>
      </c>
      <c r="AE31" s="199">
        <f t="shared" si="1"/>
        <v>-1.5224211109060581E-2</v>
      </c>
    </row>
    <row r="32" spans="2:31" x14ac:dyDescent="0.25">
      <c r="W32" s="162">
        <v>42318</v>
      </c>
      <c r="X32" s="12">
        <v>108.1</v>
      </c>
      <c r="Y32" s="12">
        <v>109.37</v>
      </c>
      <c r="Z32" s="12">
        <v>107.94</v>
      </c>
      <c r="AA32" s="12">
        <v>108.85</v>
      </c>
      <c r="AB32" s="117">
        <v>8571300</v>
      </c>
      <c r="AC32" s="12">
        <v>108.38</v>
      </c>
      <c r="AD32" s="53">
        <f t="shared" si="0"/>
        <v>1.4300000000000068</v>
      </c>
      <c r="AE32" s="199">
        <f t="shared" si="1"/>
        <v>6.7812354853691303E-3</v>
      </c>
    </row>
    <row r="33" spans="15:31" x14ac:dyDescent="0.25">
      <c r="W33" s="162">
        <v>42317</v>
      </c>
      <c r="X33" s="12">
        <v>108</v>
      </c>
      <c r="Y33" s="12">
        <v>108.53</v>
      </c>
      <c r="Z33" s="12">
        <v>107.08</v>
      </c>
      <c r="AA33" s="12">
        <v>108.11</v>
      </c>
      <c r="AB33" s="117">
        <v>8142200</v>
      </c>
      <c r="AC33" s="12">
        <v>107.65</v>
      </c>
      <c r="AD33" s="53">
        <f t="shared" si="0"/>
        <v>1.4500000000000028</v>
      </c>
      <c r="AE33" s="199">
        <f t="shared" si="1"/>
        <v>-2.0394919810883261E-3</v>
      </c>
    </row>
    <row r="34" spans="15:31" x14ac:dyDescent="0.25">
      <c r="W34" s="162">
        <v>42314</v>
      </c>
      <c r="X34" s="12">
        <v>107</v>
      </c>
      <c r="Y34" s="12">
        <v>108.34</v>
      </c>
      <c r="Z34" s="12">
        <v>106.36</v>
      </c>
      <c r="AA34" s="12">
        <v>108.34</v>
      </c>
      <c r="AB34" s="117">
        <v>8565900</v>
      </c>
      <c r="AC34" s="12">
        <v>107.87</v>
      </c>
      <c r="AD34" s="53">
        <f t="shared" si="0"/>
        <v>1.980000000000004</v>
      </c>
      <c r="AE34" s="199">
        <f t="shared" si="1"/>
        <v>4.6567942628295E-3</v>
      </c>
    </row>
    <row r="35" spans="15:31" x14ac:dyDescent="0.25">
      <c r="W35" s="162">
        <v>42313</v>
      </c>
      <c r="X35" s="12">
        <v>108.33</v>
      </c>
      <c r="Y35" s="12">
        <v>108.39</v>
      </c>
      <c r="Z35" s="12">
        <v>106.05</v>
      </c>
      <c r="AA35" s="12">
        <v>107.83</v>
      </c>
      <c r="AB35" s="117">
        <v>10182100</v>
      </c>
      <c r="AC35" s="12">
        <v>107.37</v>
      </c>
      <c r="AD35" s="53">
        <f t="shared" si="0"/>
        <v>2.3400000000000034</v>
      </c>
      <c r="AE35" s="199">
        <f t="shared" si="1"/>
        <v>-1.0505944152612634E-2</v>
      </c>
    </row>
    <row r="36" spans="15:31" x14ac:dyDescent="0.25">
      <c r="W36" s="162">
        <v>42312</v>
      </c>
      <c r="X36" s="12">
        <v>109.6</v>
      </c>
      <c r="Y36" s="12">
        <v>109.73</v>
      </c>
      <c r="Z36" s="12">
        <v>107.3</v>
      </c>
      <c r="AA36" s="12">
        <v>108.98</v>
      </c>
      <c r="AB36" s="117">
        <v>8081800</v>
      </c>
      <c r="AC36" s="12">
        <v>108.51</v>
      </c>
      <c r="AD36" s="53">
        <f t="shared" si="0"/>
        <v>2.4300000000000068</v>
      </c>
      <c r="AE36" s="199">
        <f t="shared" si="1"/>
        <v>-1.104667219000155E-3</v>
      </c>
    </row>
    <row r="37" spans="15:31" x14ac:dyDescent="0.25">
      <c r="W37" s="162">
        <v>42311</v>
      </c>
      <c r="X37" s="12">
        <v>109.4</v>
      </c>
      <c r="Y37" s="12">
        <v>109.54</v>
      </c>
      <c r="Z37" s="12">
        <v>108.32</v>
      </c>
      <c r="AA37" s="12">
        <v>109.1</v>
      </c>
      <c r="AB37" s="117">
        <v>7458600</v>
      </c>
      <c r="AC37" s="12">
        <v>108.63</v>
      </c>
      <c r="AD37" s="53">
        <f t="shared" si="0"/>
        <v>1.2200000000000131</v>
      </c>
      <c r="AE37" s="199">
        <f t="shared" si="1"/>
        <v>-4.581691560524126E-3</v>
      </c>
    </row>
    <row r="38" spans="15:31" x14ac:dyDescent="0.25">
      <c r="W38" s="162">
        <v>42310</v>
      </c>
      <c r="X38" s="12">
        <v>108.76</v>
      </c>
      <c r="Y38" s="12">
        <v>109.95</v>
      </c>
      <c r="Z38" s="12">
        <v>108.32</v>
      </c>
      <c r="AA38" s="12">
        <v>109.6</v>
      </c>
      <c r="AB38" s="117">
        <v>8362000</v>
      </c>
      <c r="AC38" s="12">
        <v>109.13</v>
      </c>
      <c r="AD38" s="53">
        <f t="shared" si="0"/>
        <v>1.6300000000000097</v>
      </c>
      <c r="AE38" s="199">
        <f t="shared" si="1"/>
        <v>1.3559951704281481E-2</v>
      </c>
    </row>
    <row r="39" spans="15:31" x14ac:dyDescent="0.25">
      <c r="W39" s="162">
        <v>42307</v>
      </c>
      <c r="X39" s="12">
        <v>109.52</v>
      </c>
      <c r="Y39" s="12">
        <v>109.86</v>
      </c>
      <c r="Z39" s="12">
        <v>108.08</v>
      </c>
      <c r="AA39" s="12">
        <v>108.13</v>
      </c>
      <c r="AB39" s="117">
        <v>8545000</v>
      </c>
      <c r="AC39" s="12">
        <v>107.67</v>
      </c>
      <c r="AD39" s="53">
        <f t="shared" si="0"/>
        <v>1.7800000000000011</v>
      </c>
      <c r="AE39" s="199">
        <f t="shared" si="1"/>
        <v>-9.8399852860032722E-3</v>
      </c>
    </row>
    <row r="40" spans="15:31" x14ac:dyDescent="0.25">
      <c r="W40" s="162">
        <v>42306</v>
      </c>
      <c r="X40" s="12">
        <v>108.18</v>
      </c>
      <c r="Y40" s="12">
        <v>110.77</v>
      </c>
      <c r="Z40" s="12">
        <v>107.69</v>
      </c>
      <c r="AA40" s="12">
        <v>109.21</v>
      </c>
      <c r="AB40" s="117">
        <v>10783300</v>
      </c>
      <c r="AC40" s="12">
        <v>108.74</v>
      </c>
      <c r="AD40" s="53">
        <f t="shared" si="0"/>
        <v>3.0799999999999983</v>
      </c>
      <c r="AE40" s="199">
        <f t="shared" si="1"/>
        <v>9.9377728243708052E-3</v>
      </c>
    </row>
    <row r="41" spans="15:31" x14ac:dyDescent="0.25">
      <c r="W41" s="162">
        <v>42305</v>
      </c>
      <c r="X41" s="12">
        <v>109</v>
      </c>
      <c r="Y41" s="12">
        <v>109.21</v>
      </c>
      <c r="Z41" s="12">
        <v>105.94</v>
      </c>
      <c r="AA41" s="12">
        <v>108.13</v>
      </c>
      <c r="AB41" s="117">
        <v>17795600</v>
      </c>
      <c r="AC41" s="12">
        <v>107.67</v>
      </c>
      <c r="AD41" s="53">
        <f t="shared" si="0"/>
        <v>3.269999999999996</v>
      </c>
      <c r="AE41" s="199">
        <f t="shared" si="1"/>
        <v>-2.5434467776973224E-2</v>
      </c>
    </row>
    <row r="42" spans="15:31" ht="20.25" thickBot="1" x14ac:dyDescent="0.35">
      <c r="O42" s="343" t="s">
        <v>78</v>
      </c>
      <c r="P42" s="343"/>
      <c r="T42" s="113" t="s">
        <v>126</v>
      </c>
      <c r="W42" s="162">
        <v>42304</v>
      </c>
      <c r="X42" s="12">
        <v>109.39</v>
      </c>
      <c r="Y42" s="12">
        <v>111.11</v>
      </c>
      <c r="Z42" s="12">
        <v>108.69</v>
      </c>
      <c r="AA42" s="12">
        <v>110.96</v>
      </c>
      <c r="AB42" s="117">
        <v>15787000</v>
      </c>
      <c r="AC42" s="12">
        <v>110.48</v>
      </c>
      <c r="AD42" s="53">
        <f t="shared" si="0"/>
        <v>2.4200000000000017</v>
      </c>
      <c r="AE42" s="199">
        <f t="shared" si="1"/>
        <v>2.1449704142011861E-2</v>
      </c>
    </row>
    <row r="43" spans="15:31" ht="15.75" thickTop="1" x14ac:dyDescent="0.25">
      <c r="O43" s="105">
        <v>1.1000000000000001</v>
      </c>
      <c r="P43" s="105">
        <f>O43*$Q$4</f>
        <v>113.45400000000001</v>
      </c>
      <c r="Q43" s="2"/>
      <c r="T43" s="157" t="s">
        <v>111</v>
      </c>
      <c r="U43" s="120">
        <v>102.63</v>
      </c>
      <c r="W43" s="162">
        <v>42303</v>
      </c>
      <c r="X43" s="12">
        <v>108.65</v>
      </c>
      <c r="Y43" s="12">
        <v>110.36</v>
      </c>
      <c r="Z43" s="12">
        <v>107.44</v>
      </c>
      <c r="AA43" s="12">
        <v>108.63</v>
      </c>
      <c r="AB43" s="117">
        <v>10906500</v>
      </c>
      <c r="AC43" s="12">
        <v>108.16</v>
      </c>
      <c r="AD43" s="53">
        <f t="shared" si="0"/>
        <v>2.9200000000000017</v>
      </c>
      <c r="AE43" s="199">
        <f t="shared" si="1"/>
        <v>5.8588300939272919E-3</v>
      </c>
    </row>
    <row r="44" spans="15:31" x14ac:dyDescent="0.25">
      <c r="O44" s="105">
        <v>1.0900000000000001</v>
      </c>
      <c r="P44" s="105">
        <f t="shared" ref="P44:P63" si="2">O44*$Q$4</f>
        <v>112.4226</v>
      </c>
      <c r="Q44" s="2"/>
      <c r="T44" s="115" t="s">
        <v>112</v>
      </c>
      <c r="U44" s="110">
        <v>102.99</v>
      </c>
      <c r="W44" s="162">
        <v>42300</v>
      </c>
      <c r="X44" s="12">
        <v>108.46</v>
      </c>
      <c r="Y44" s="12">
        <v>109.65</v>
      </c>
      <c r="Z44" s="12">
        <v>105.5</v>
      </c>
      <c r="AA44" s="12">
        <v>107.99</v>
      </c>
      <c r="AB44" s="117">
        <v>15001300</v>
      </c>
      <c r="AC44" s="12">
        <v>107.53</v>
      </c>
      <c r="AD44" s="53">
        <f t="shared" si="0"/>
        <v>4.1500000000000057</v>
      </c>
      <c r="AE44" s="199">
        <f t="shared" si="1"/>
        <v>3.640097069255166E-3</v>
      </c>
    </row>
    <row r="45" spans="15:31" x14ac:dyDescent="0.25">
      <c r="O45" s="105">
        <v>1.08</v>
      </c>
      <c r="P45" s="105">
        <f t="shared" si="2"/>
        <v>111.39120000000001</v>
      </c>
      <c r="Q45" s="2"/>
      <c r="T45" s="115" t="s">
        <v>113</v>
      </c>
      <c r="U45" s="110" t="s">
        <v>387</v>
      </c>
      <c r="W45" s="162">
        <v>42299</v>
      </c>
      <c r="X45" s="12">
        <v>102</v>
      </c>
      <c r="Y45" s="12">
        <v>109.42</v>
      </c>
      <c r="Z45" s="12">
        <v>100.4</v>
      </c>
      <c r="AA45" s="12">
        <v>107.6</v>
      </c>
      <c r="AB45" s="117">
        <v>24746600</v>
      </c>
      <c r="AC45" s="12">
        <v>107.14</v>
      </c>
      <c r="AD45" s="53">
        <f t="shared" si="0"/>
        <v>9.019999999999996</v>
      </c>
      <c r="AE45" s="199">
        <f t="shared" si="1"/>
        <v>5.7754961003060545E-2</v>
      </c>
    </row>
    <row r="46" spans="15:31" x14ac:dyDescent="0.25">
      <c r="O46" s="105">
        <v>1.07</v>
      </c>
      <c r="P46" s="105">
        <f t="shared" si="2"/>
        <v>110.35980000000001</v>
      </c>
      <c r="Q46" s="2"/>
      <c r="T46" s="115" t="s">
        <v>114</v>
      </c>
      <c r="U46" s="110" t="s">
        <v>388</v>
      </c>
      <c r="W46" s="162">
        <v>42298</v>
      </c>
      <c r="X46" s="12">
        <v>102.79</v>
      </c>
      <c r="Y46" s="12">
        <v>102.92</v>
      </c>
      <c r="Z46" s="12">
        <v>99.37</v>
      </c>
      <c r="AA46" s="12">
        <v>101.73</v>
      </c>
      <c r="AB46" s="117">
        <v>9837500</v>
      </c>
      <c r="AC46" s="12">
        <v>101.29</v>
      </c>
      <c r="AD46" s="53">
        <f t="shared" si="0"/>
        <v>3.5499999999999972</v>
      </c>
      <c r="AE46" s="199">
        <f t="shared" si="1"/>
        <v>6.9156293222683018E-4</v>
      </c>
    </row>
    <row r="47" spans="15:31" x14ac:dyDescent="0.25">
      <c r="O47" s="105">
        <v>1.06</v>
      </c>
      <c r="P47" s="105">
        <f t="shared" si="2"/>
        <v>109.3284</v>
      </c>
      <c r="Q47" s="2"/>
      <c r="T47" s="115" t="s">
        <v>115</v>
      </c>
      <c r="U47" s="110">
        <v>124.31</v>
      </c>
      <c r="W47" s="162">
        <v>42297</v>
      </c>
      <c r="X47" s="12">
        <v>103.43</v>
      </c>
      <c r="Y47" s="12">
        <v>103.95</v>
      </c>
      <c r="Z47" s="12">
        <v>101.13</v>
      </c>
      <c r="AA47" s="12">
        <v>101.66</v>
      </c>
      <c r="AB47" s="117">
        <v>10164800</v>
      </c>
      <c r="AC47" s="12">
        <v>101.22</v>
      </c>
      <c r="AD47" s="53">
        <f t="shared" si="0"/>
        <v>2.8200000000000074</v>
      </c>
      <c r="AE47" s="199">
        <f t="shared" si="1"/>
        <v>-1.8805738658394744E-2</v>
      </c>
    </row>
    <row r="48" spans="15:31" x14ac:dyDescent="0.25">
      <c r="O48" s="105">
        <v>1.05</v>
      </c>
      <c r="P48" s="105">
        <f t="shared" si="2"/>
        <v>108.29700000000001</v>
      </c>
      <c r="Q48" s="2"/>
      <c r="T48" s="115" t="s">
        <v>116</v>
      </c>
      <c r="U48" s="110">
        <v>1.1344399999999999</v>
      </c>
      <c r="W48" s="162">
        <v>42296</v>
      </c>
      <c r="X48" s="12">
        <v>102.64</v>
      </c>
      <c r="Y48" s="12">
        <v>103.84</v>
      </c>
      <c r="Z48" s="12">
        <v>101.84</v>
      </c>
      <c r="AA48" s="12">
        <v>103.61</v>
      </c>
      <c r="AB48" s="117">
        <v>7636900</v>
      </c>
      <c r="AC48" s="12">
        <v>103.16</v>
      </c>
      <c r="AD48" s="53">
        <f t="shared" si="0"/>
        <v>2</v>
      </c>
      <c r="AE48" s="199">
        <f t="shared" si="1"/>
        <v>7.520265650942326E-3</v>
      </c>
    </row>
    <row r="49" spans="15:31" x14ac:dyDescent="0.25">
      <c r="O49" s="105">
        <v>1.04</v>
      </c>
      <c r="P49" s="105">
        <f t="shared" si="2"/>
        <v>107.26560000000001</v>
      </c>
      <c r="Q49" s="2"/>
      <c r="T49" s="115" t="s">
        <v>117</v>
      </c>
      <c r="U49" s="110" t="s">
        <v>153</v>
      </c>
      <c r="W49" s="162">
        <v>42293</v>
      </c>
      <c r="X49" s="12">
        <v>101.95</v>
      </c>
      <c r="Y49" s="12">
        <v>103.37</v>
      </c>
      <c r="Z49" s="12">
        <v>101.51</v>
      </c>
      <c r="AA49" s="12">
        <v>102.83</v>
      </c>
      <c r="AB49" s="117">
        <v>9894200</v>
      </c>
      <c r="AC49" s="12">
        <v>102.39</v>
      </c>
      <c r="AD49" s="53">
        <f t="shared" si="0"/>
        <v>1.8599999999999994</v>
      </c>
      <c r="AE49" s="199">
        <f t="shared" si="1"/>
        <v>1.1758893280632288E-2</v>
      </c>
    </row>
    <row r="50" spans="15:31" x14ac:dyDescent="0.25">
      <c r="O50" s="105">
        <v>1.03</v>
      </c>
      <c r="P50" s="105">
        <f t="shared" si="2"/>
        <v>106.2342</v>
      </c>
      <c r="Q50" s="2"/>
      <c r="T50" s="115"/>
      <c r="U50" s="110"/>
      <c r="W50" s="162">
        <v>42292</v>
      </c>
      <c r="X50" s="12">
        <v>98.09</v>
      </c>
      <c r="Y50" s="12">
        <v>101.69</v>
      </c>
      <c r="Z50" s="12">
        <v>97.6</v>
      </c>
      <c r="AA50" s="12">
        <v>101.64</v>
      </c>
      <c r="AB50" s="117">
        <v>9462400</v>
      </c>
      <c r="AC50" s="12">
        <v>101.2</v>
      </c>
      <c r="AD50" s="53">
        <f t="shared" si="0"/>
        <v>4.0900000000000034</v>
      </c>
      <c r="AE50" s="199">
        <f t="shared" si="1"/>
        <v>3.2969276309074314E-2</v>
      </c>
    </row>
    <row r="51" spans="15:31" x14ac:dyDescent="0.25">
      <c r="O51" s="105">
        <v>1.02</v>
      </c>
      <c r="P51" s="105">
        <f t="shared" si="2"/>
        <v>105.2028</v>
      </c>
      <c r="Q51" s="2"/>
      <c r="T51" s="115" t="s">
        <v>118</v>
      </c>
      <c r="U51" s="110" t="s">
        <v>389</v>
      </c>
      <c r="W51" s="162">
        <v>42291</v>
      </c>
      <c r="X51" s="12">
        <v>98.37</v>
      </c>
      <c r="Y51" s="12">
        <v>99.94</v>
      </c>
      <c r="Z51" s="12">
        <v>98.11</v>
      </c>
      <c r="AA51" s="12">
        <v>98.39</v>
      </c>
      <c r="AB51" s="117">
        <v>9575800</v>
      </c>
      <c r="AC51" s="12">
        <v>97.97</v>
      </c>
      <c r="AD51" s="53">
        <f t="shared" si="0"/>
        <v>1.8299999999999983</v>
      </c>
      <c r="AE51" s="199">
        <f t="shared" si="1"/>
        <v>2.045617265009847E-3</v>
      </c>
    </row>
    <row r="52" spans="15:31" x14ac:dyDescent="0.25">
      <c r="O52" s="105">
        <v>1.01</v>
      </c>
      <c r="P52" s="105">
        <f t="shared" si="2"/>
        <v>104.17140000000001</v>
      </c>
      <c r="Q52" s="2"/>
      <c r="T52" s="115" t="s">
        <v>119</v>
      </c>
      <c r="U52" s="110" t="s">
        <v>390</v>
      </c>
      <c r="W52" s="162">
        <v>42290</v>
      </c>
      <c r="X52" s="12">
        <v>98.91</v>
      </c>
      <c r="Y52" s="12">
        <v>99.82</v>
      </c>
      <c r="Z52" s="12">
        <v>98</v>
      </c>
      <c r="AA52" s="12">
        <v>98.19</v>
      </c>
      <c r="AB52" s="117">
        <v>9411200</v>
      </c>
      <c r="AC52" s="12">
        <v>97.77</v>
      </c>
      <c r="AD52" s="53">
        <f t="shared" si="0"/>
        <v>1.8199999999999932</v>
      </c>
      <c r="AE52" s="199">
        <f t="shared" si="1"/>
        <v>-1.3221639079531666E-2</v>
      </c>
    </row>
    <row r="53" spans="15:31" x14ac:dyDescent="0.25">
      <c r="O53" s="105">
        <v>1</v>
      </c>
      <c r="P53" s="105">
        <f t="shared" si="2"/>
        <v>103.14</v>
      </c>
      <c r="Q53" s="2"/>
      <c r="T53" s="115" t="s">
        <v>120</v>
      </c>
      <c r="U53" s="112">
        <v>7151171</v>
      </c>
      <c r="W53" s="162">
        <v>42289</v>
      </c>
      <c r="X53" s="12">
        <v>101.08</v>
      </c>
      <c r="Y53" s="12">
        <v>101.22</v>
      </c>
      <c r="Z53" s="12">
        <v>99.38</v>
      </c>
      <c r="AA53" s="12">
        <v>99.51</v>
      </c>
      <c r="AB53" s="117">
        <v>8863800</v>
      </c>
      <c r="AC53" s="12">
        <v>99.08</v>
      </c>
      <c r="AD53" s="53">
        <f t="shared" si="0"/>
        <v>1.8400000000000034</v>
      </c>
      <c r="AE53" s="199">
        <f t="shared" si="1"/>
        <v>-1.1374975054879277E-2</v>
      </c>
    </row>
    <row r="54" spans="15:31" x14ac:dyDescent="0.25">
      <c r="O54" s="105">
        <v>0.99</v>
      </c>
      <c r="P54" s="105">
        <f t="shared" si="2"/>
        <v>102.1086</v>
      </c>
      <c r="Q54" s="2"/>
      <c r="T54" s="115" t="s">
        <v>123</v>
      </c>
      <c r="U54" s="112">
        <v>10488400</v>
      </c>
      <c r="W54" s="162">
        <v>42286</v>
      </c>
      <c r="X54" s="12">
        <v>101.27</v>
      </c>
      <c r="Y54" s="12">
        <v>101.8</v>
      </c>
      <c r="Z54" s="12">
        <v>99.45</v>
      </c>
      <c r="AA54" s="12">
        <v>100.65</v>
      </c>
      <c r="AB54" s="117">
        <v>8622200</v>
      </c>
      <c r="AC54" s="12">
        <v>100.22</v>
      </c>
      <c r="AD54" s="53">
        <f t="shared" si="0"/>
        <v>2.3499999999999943</v>
      </c>
      <c r="AE54" s="199">
        <f t="shared" si="1"/>
        <v>-1.5939430165371471E-3</v>
      </c>
    </row>
    <row r="55" spans="15:31" x14ac:dyDescent="0.25">
      <c r="O55" s="105">
        <v>0.98</v>
      </c>
      <c r="P55" s="105">
        <f t="shared" si="2"/>
        <v>101.0772</v>
      </c>
      <c r="Q55" s="2"/>
      <c r="T55" s="115" t="s">
        <v>121</v>
      </c>
      <c r="U55" s="110" t="s">
        <v>391</v>
      </c>
      <c r="W55" s="162">
        <v>42285</v>
      </c>
      <c r="X55" s="12">
        <v>100.03</v>
      </c>
      <c r="Y55" s="12">
        <v>101.16</v>
      </c>
      <c r="Z55" s="12">
        <v>98.07</v>
      </c>
      <c r="AA55" s="12">
        <v>100.81</v>
      </c>
      <c r="AB55" s="117">
        <v>11833100</v>
      </c>
      <c r="AC55" s="12">
        <v>100.38</v>
      </c>
      <c r="AD55" s="53">
        <f t="shared" si="0"/>
        <v>3.0900000000000034</v>
      </c>
      <c r="AE55" s="199">
        <f t="shared" si="1"/>
        <v>5.4086538461537437E-3</v>
      </c>
    </row>
    <row r="56" spans="15:31" x14ac:dyDescent="0.25">
      <c r="O56" s="105">
        <v>0.97</v>
      </c>
      <c r="P56" s="105">
        <f t="shared" si="2"/>
        <v>100.0458</v>
      </c>
      <c r="T56" s="115" t="s">
        <v>124</v>
      </c>
      <c r="U56" s="110">
        <v>9.4499999999999993</v>
      </c>
      <c r="W56" s="162">
        <v>42284</v>
      </c>
      <c r="X56" s="12">
        <v>97.99</v>
      </c>
      <c r="Y56" s="12">
        <v>100.79</v>
      </c>
      <c r="Z56" s="12">
        <v>97.5</v>
      </c>
      <c r="AA56" s="12">
        <v>100.27</v>
      </c>
      <c r="AB56" s="117">
        <v>12457700</v>
      </c>
      <c r="AC56" s="12">
        <v>99.84</v>
      </c>
      <c r="AD56" s="53">
        <f t="shared" si="0"/>
        <v>3.2900000000000063</v>
      </c>
      <c r="AE56" s="199">
        <f t="shared" si="1"/>
        <v>2.8006589785831926E-2</v>
      </c>
    </row>
    <row r="57" spans="15:31" x14ac:dyDescent="0.25">
      <c r="O57" s="105">
        <v>0.96</v>
      </c>
      <c r="P57" s="105">
        <f t="shared" si="2"/>
        <v>99.014399999999995</v>
      </c>
      <c r="T57" s="115" t="s">
        <v>125</v>
      </c>
      <c r="U57" s="110">
        <v>10.89</v>
      </c>
      <c r="W57" s="162">
        <v>42283</v>
      </c>
      <c r="X57" s="12">
        <v>98.82</v>
      </c>
      <c r="Y57" s="12">
        <v>98.9</v>
      </c>
      <c r="Z57" s="12">
        <v>95.05</v>
      </c>
      <c r="AA57" s="12">
        <v>97.54</v>
      </c>
      <c r="AB57" s="117">
        <v>14962000</v>
      </c>
      <c r="AC57" s="12">
        <v>97.12</v>
      </c>
      <c r="AD57" s="53">
        <f t="shared" si="0"/>
        <v>3.8500000000000085</v>
      </c>
      <c r="AE57" s="199">
        <f t="shared" si="1"/>
        <v>-1.7302438530810371E-2</v>
      </c>
    </row>
    <row r="58" spans="15:31" x14ac:dyDescent="0.25">
      <c r="O58" s="105">
        <v>0.95</v>
      </c>
      <c r="P58" s="105">
        <f t="shared" si="2"/>
        <v>97.98299999999999</v>
      </c>
      <c r="T58" s="115" t="s">
        <v>122</v>
      </c>
      <c r="U58" s="110" t="s">
        <v>312</v>
      </c>
      <c r="W58" s="162">
        <v>42282</v>
      </c>
      <c r="X58" s="12">
        <v>99.99</v>
      </c>
      <c r="Y58" s="12">
        <v>101.3</v>
      </c>
      <c r="Z58" s="12">
        <v>97.66</v>
      </c>
      <c r="AA58" s="12">
        <v>99.26</v>
      </c>
      <c r="AB58" s="117">
        <v>14536000</v>
      </c>
      <c r="AC58" s="12">
        <v>98.83</v>
      </c>
      <c r="AD58" s="53">
        <f t="shared" si="0"/>
        <v>3.6400000000000006</v>
      </c>
      <c r="AE58" s="199">
        <f t="shared" si="1"/>
        <v>9.9121193541793495E-3</v>
      </c>
    </row>
    <row r="59" spans="15:31" x14ac:dyDescent="0.25">
      <c r="O59" s="105">
        <v>0.94</v>
      </c>
      <c r="P59" s="105">
        <f t="shared" si="2"/>
        <v>96.951599999999999</v>
      </c>
      <c r="W59" s="162">
        <v>42279</v>
      </c>
      <c r="X59" s="12">
        <v>95.54</v>
      </c>
      <c r="Y59" s="12">
        <v>98.31</v>
      </c>
      <c r="Z59" s="12">
        <v>94.37</v>
      </c>
      <c r="AA59" s="12">
        <v>98.28</v>
      </c>
      <c r="AB59" s="117">
        <v>19143500</v>
      </c>
      <c r="AC59" s="12">
        <v>97.86</v>
      </c>
      <c r="AD59" s="53">
        <f t="shared" si="0"/>
        <v>3.9399999999999977</v>
      </c>
      <c r="AE59" s="199">
        <f t="shared" si="1"/>
        <v>1.0219724067450642E-4</v>
      </c>
    </row>
    <row r="60" spans="15:31" x14ac:dyDescent="0.25">
      <c r="O60" s="105">
        <v>0.93</v>
      </c>
      <c r="P60" s="105">
        <f t="shared" si="2"/>
        <v>95.920200000000008</v>
      </c>
      <c r="W60" s="162">
        <v>42278</v>
      </c>
      <c r="X60" s="12">
        <v>98.54</v>
      </c>
      <c r="Y60" s="12">
        <v>98.79</v>
      </c>
      <c r="Z60" s="12">
        <v>96.35</v>
      </c>
      <c r="AA60" s="12">
        <v>98.27</v>
      </c>
      <c r="AB60" s="117">
        <v>13403600</v>
      </c>
      <c r="AC60" s="12">
        <v>97.85</v>
      </c>
      <c r="AD60" s="53">
        <f t="shared" si="0"/>
        <v>2.4400000000000119</v>
      </c>
      <c r="AE60" s="199">
        <f t="shared" si="1"/>
        <v>8.1824690600384997E-4</v>
      </c>
    </row>
    <row r="61" spans="15:31" x14ac:dyDescent="0.25">
      <c r="O61" s="105">
        <v>0.92</v>
      </c>
      <c r="P61" s="105">
        <f t="shared" si="2"/>
        <v>94.888800000000003</v>
      </c>
      <c r="W61" s="162">
        <v>42277</v>
      </c>
      <c r="X61" s="12">
        <v>98.44</v>
      </c>
      <c r="Y61" s="12">
        <v>99.72</v>
      </c>
      <c r="Z61" s="12">
        <v>96.92</v>
      </c>
      <c r="AA61" s="12">
        <v>98.19</v>
      </c>
      <c r="AB61" s="117">
        <v>15811800</v>
      </c>
      <c r="AC61" s="12">
        <v>97.77</v>
      </c>
      <c r="AD61" s="53">
        <f t="shared" si="0"/>
        <v>2.7999999999999972</v>
      </c>
      <c r="AE61" s="199">
        <f t="shared" si="1"/>
        <v>2.2805732817240187E-2</v>
      </c>
    </row>
    <row r="62" spans="15:31" x14ac:dyDescent="0.25">
      <c r="O62" s="105">
        <v>0.91</v>
      </c>
      <c r="P62" s="105">
        <f t="shared" si="2"/>
        <v>93.857399999999998</v>
      </c>
      <c r="W62" s="162">
        <v>42276</v>
      </c>
      <c r="X62" s="12">
        <v>95.08</v>
      </c>
      <c r="Y62" s="12">
        <v>97.74</v>
      </c>
      <c r="Z62" s="12">
        <v>93.19</v>
      </c>
      <c r="AA62" s="12">
        <v>96</v>
      </c>
      <c r="AB62" s="117">
        <v>18416500</v>
      </c>
      <c r="AC62" s="12">
        <v>95.59</v>
      </c>
      <c r="AD62" s="53">
        <f t="shared" si="0"/>
        <v>4.5499999999999972</v>
      </c>
      <c r="AE62" s="199">
        <f t="shared" si="1"/>
        <v>1.2713211145248371E-2</v>
      </c>
    </row>
    <row r="63" spans="15:31" x14ac:dyDescent="0.25">
      <c r="O63" s="105">
        <v>0.9</v>
      </c>
      <c r="P63" s="105">
        <f t="shared" si="2"/>
        <v>92.826000000000008</v>
      </c>
      <c r="W63" s="162">
        <v>42275</v>
      </c>
      <c r="X63" s="12">
        <v>99.06</v>
      </c>
      <c r="Y63" s="12">
        <v>99.26</v>
      </c>
      <c r="Z63" s="12">
        <v>94.57</v>
      </c>
      <c r="AA63" s="12">
        <v>94.8</v>
      </c>
      <c r="AB63" s="117">
        <v>23907400</v>
      </c>
      <c r="AC63" s="12">
        <v>94.39</v>
      </c>
      <c r="AD63" s="53">
        <f t="shared" si="0"/>
        <v>4.6900000000000119</v>
      </c>
      <c r="AE63" s="199">
        <f t="shared" si="1"/>
        <v>-5.3354728713268407E-2</v>
      </c>
    </row>
    <row r="64" spans="15:31" x14ac:dyDescent="0.25">
      <c r="W64" s="162">
        <v>42272</v>
      </c>
      <c r="X64" s="12">
        <v>104.03</v>
      </c>
      <c r="Y64" s="12">
        <v>104.19</v>
      </c>
      <c r="Z64" s="12">
        <v>99.19</v>
      </c>
      <c r="AA64" s="12">
        <v>100.14</v>
      </c>
      <c r="AB64" s="117">
        <v>15998900</v>
      </c>
      <c r="AC64" s="12">
        <v>99.71</v>
      </c>
      <c r="AD64" s="53">
        <f t="shared" si="0"/>
        <v>5</v>
      </c>
      <c r="AE64" s="199">
        <f t="shared" si="1"/>
        <v>-2.3121387283236983E-2</v>
      </c>
    </row>
    <row r="65" spans="23:31" x14ac:dyDescent="0.25">
      <c r="W65" s="162">
        <v>42271</v>
      </c>
      <c r="X65" s="12">
        <v>104.39</v>
      </c>
      <c r="Y65" s="12">
        <v>105.15</v>
      </c>
      <c r="Z65" s="12">
        <v>101.51</v>
      </c>
      <c r="AA65" s="12">
        <v>102.51</v>
      </c>
      <c r="AB65" s="117">
        <v>13464100</v>
      </c>
      <c r="AC65" s="12">
        <v>102.07</v>
      </c>
      <c r="AD65" s="53">
        <f t="shared" si="0"/>
        <v>3.6400000000000006</v>
      </c>
      <c r="AE65" s="199">
        <f t="shared" si="1"/>
        <v>-2.827494287890342E-2</v>
      </c>
    </row>
    <row r="66" spans="23:31" x14ac:dyDescent="0.25">
      <c r="W66" s="162">
        <v>42270</v>
      </c>
      <c r="X66" s="12">
        <v>106.47</v>
      </c>
      <c r="Y66" s="12">
        <v>106.85</v>
      </c>
      <c r="Z66" s="12">
        <v>104.7</v>
      </c>
      <c r="AA66" s="12">
        <v>105.49</v>
      </c>
      <c r="AB66" s="117">
        <v>7973100</v>
      </c>
      <c r="AC66" s="12">
        <v>105.04</v>
      </c>
      <c r="AD66" s="53">
        <f t="shared" si="0"/>
        <v>2.1499999999999915</v>
      </c>
      <c r="AE66" s="199">
        <f t="shared" si="1"/>
        <v>-9.52380952380949E-3</v>
      </c>
    </row>
    <row r="67" spans="23:31" x14ac:dyDescent="0.25">
      <c r="W67" s="162">
        <v>42269</v>
      </c>
      <c r="X67" s="12">
        <v>103.99</v>
      </c>
      <c r="Y67" s="12">
        <v>107.04</v>
      </c>
      <c r="Z67" s="12">
        <v>102.86</v>
      </c>
      <c r="AA67" s="12">
        <v>106.51</v>
      </c>
      <c r="AB67" s="117">
        <v>14843500</v>
      </c>
      <c r="AC67" s="12">
        <v>106.05</v>
      </c>
      <c r="AD67" s="53">
        <f t="shared" ref="AD67:AD69" si="3">Y67-Z67</f>
        <v>4.1800000000000068</v>
      </c>
      <c r="AE67" s="199">
        <f t="shared" ref="AE67:AE69" si="4">AC67/AC68-1</f>
        <v>7.218159369360766E-3</v>
      </c>
    </row>
    <row r="68" spans="23:31" x14ac:dyDescent="0.25">
      <c r="W68" s="162">
        <v>42268</v>
      </c>
      <c r="X68" s="12">
        <v>109.12</v>
      </c>
      <c r="Y68" s="12">
        <v>109.37</v>
      </c>
      <c r="Z68" s="12">
        <v>104.59</v>
      </c>
      <c r="AA68" s="12">
        <v>105.74</v>
      </c>
      <c r="AB68" s="117">
        <v>15141600</v>
      </c>
      <c r="AC68" s="12">
        <v>105.29</v>
      </c>
      <c r="AD68" s="53">
        <f t="shared" si="3"/>
        <v>4.7800000000000011</v>
      </c>
      <c r="AE68" s="199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2">
        <v>42360</v>
      </c>
      <c r="X2" s="12">
        <v>49.34</v>
      </c>
      <c r="Y2" s="12">
        <v>50.16</v>
      </c>
      <c r="Z2" s="12">
        <v>48.92</v>
      </c>
      <c r="AA2" s="12">
        <v>50.01</v>
      </c>
      <c r="AB2" s="117">
        <v>293200</v>
      </c>
      <c r="AC2" s="12">
        <v>50.01</v>
      </c>
      <c r="AD2" s="2">
        <f>Y2-Z2</f>
        <v>1.2399999999999949</v>
      </c>
      <c r="AE2" s="167">
        <f>AC2/AC3-1</f>
        <v>1.6050386021942309E-2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50.7</v>
      </c>
      <c r="W3" s="162">
        <v>42359</v>
      </c>
      <c r="X3" s="12">
        <v>49.5</v>
      </c>
      <c r="Y3" s="12">
        <v>50.09</v>
      </c>
      <c r="Z3" s="12">
        <v>48.94</v>
      </c>
      <c r="AA3" s="12">
        <v>49.22</v>
      </c>
      <c r="AB3" s="117">
        <v>487400</v>
      </c>
      <c r="AC3" s="12">
        <v>49.22</v>
      </c>
      <c r="AD3" s="2">
        <f t="shared" ref="AD3:AD66" si="0">Y3-Z3</f>
        <v>1.1500000000000057</v>
      </c>
      <c r="AE3" s="167">
        <f t="shared" ref="AE3:AE66" si="1">AC3/AC4-1</f>
        <v>3.46585117227316E-3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50.7</v>
      </c>
      <c r="W4" s="162">
        <v>42356</v>
      </c>
      <c r="X4" s="12">
        <v>49.72</v>
      </c>
      <c r="Y4" s="12">
        <v>50.3</v>
      </c>
      <c r="Z4" s="12">
        <v>49.02</v>
      </c>
      <c r="AA4" s="12">
        <v>49.05</v>
      </c>
      <c r="AB4" s="117">
        <v>694200</v>
      </c>
      <c r="AC4" s="12">
        <v>49.05</v>
      </c>
      <c r="AD4" s="2">
        <f t="shared" si="0"/>
        <v>1.279999999999994</v>
      </c>
      <c r="AE4" s="167">
        <f t="shared" si="1"/>
        <v>-1.3277006638503397E-2</v>
      </c>
    </row>
    <row r="5" spans="1:31" x14ac:dyDescent="0.25">
      <c r="O5" s="13" t="s">
        <v>67</v>
      </c>
      <c r="Q5" s="3">
        <f>Q4*Q2</f>
        <v>0</v>
      </c>
      <c r="W5" s="162">
        <v>42355</v>
      </c>
      <c r="X5" s="12">
        <v>50.21</v>
      </c>
      <c r="Y5" s="12">
        <v>50.21</v>
      </c>
      <c r="Z5" s="12">
        <v>49.58</v>
      </c>
      <c r="AA5" s="12">
        <v>49.71</v>
      </c>
      <c r="AB5" s="117">
        <v>426500</v>
      </c>
      <c r="AC5" s="12">
        <v>49.71</v>
      </c>
      <c r="AD5" s="2">
        <f t="shared" si="0"/>
        <v>0.63000000000000256</v>
      </c>
      <c r="AE5" s="167">
        <f t="shared" si="1"/>
        <v>-9.9581756622186823E-3</v>
      </c>
    </row>
    <row r="6" spans="1:31" x14ac:dyDescent="0.25">
      <c r="O6" s="13" t="s">
        <v>64</v>
      </c>
      <c r="Q6" s="2">
        <f>Q3*Q2</f>
        <v>0</v>
      </c>
      <c r="W6" s="162">
        <v>42354</v>
      </c>
      <c r="X6" s="12">
        <v>49.63</v>
      </c>
      <c r="Y6" s="12">
        <v>50.36</v>
      </c>
      <c r="Z6" s="12">
        <v>49.11</v>
      </c>
      <c r="AA6" s="12">
        <v>50.21</v>
      </c>
      <c r="AB6" s="117">
        <v>381500</v>
      </c>
      <c r="AC6" s="12">
        <v>50.21</v>
      </c>
      <c r="AD6" s="2">
        <f t="shared" si="0"/>
        <v>1.25</v>
      </c>
      <c r="AE6" s="167">
        <f t="shared" si="1"/>
        <v>2.1151108399430463E-2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9"/>
      <c r="W7" s="162">
        <v>42353</v>
      </c>
      <c r="X7" s="12">
        <v>49.12</v>
      </c>
      <c r="Y7" s="12">
        <v>49.37</v>
      </c>
      <c r="Z7" s="12">
        <v>48.58</v>
      </c>
      <c r="AA7" s="12">
        <v>49.17</v>
      </c>
      <c r="AB7" s="117">
        <v>291100</v>
      </c>
      <c r="AC7" s="12">
        <v>49.17</v>
      </c>
      <c r="AD7" s="2">
        <f t="shared" si="0"/>
        <v>0.78999999999999915</v>
      </c>
      <c r="AE7" s="167">
        <f t="shared" si="1"/>
        <v>9.4436460685691781E-3</v>
      </c>
    </row>
    <row r="8" spans="1:31" x14ac:dyDescent="0.25">
      <c r="O8" s="13" t="s">
        <v>96</v>
      </c>
      <c r="Q8" s="167">
        <f>(Q4-Q3)/Q3</f>
        <v>0</v>
      </c>
      <c r="W8" s="162">
        <v>42352</v>
      </c>
      <c r="X8" s="12">
        <v>48.4</v>
      </c>
      <c r="Y8" s="12">
        <v>48.78</v>
      </c>
      <c r="Z8" s="12">
        <v>47.83</v>
      </c>
      <c r="AA8" s="12">
        <v>48.71</v>
      </c>
      <c r="AB8" s="117">
        <v>416900</v>
      </c>
      <c r="AC8" s="12">
        <v>48.71</v>
      </c>
      <c r="AD8" s="2">
        <f t="shared" si="0"/>
        <v>0.95000000000000284</v>
      </c>
      <c r="AE8" s="167">
        <f t="shared" si="1"/>
        <v>9.5336787564765935E-3</v>
      </c>
    </row>
    <row r="9" spans="1:31" x14ac:dyDescent="0.25">
      <c r="B9" s="250" t="s">
        <v>127</v>
      </c>
      <c r="C9" s="250" t="s">
        <v>211</v>
      </c>
      <c r="D9" s="251" t="s">
        <v>210</v>
      </c>
      <c r="E9" s="253" t="s">
        <v>212</v>
      </c>
      <c r="F9" s="254" t="s">
        <v>65</v>
      </c>
      <c r="W9" s="162">
        <v>42349</v>
      </c>
      <c r="X9" s="12">
        <v>47.48</v>
      </c>
      <c r="Y9" s="12">
        <v>48.51</v>
      </c>
      <c r="Z9" s="12">
        <v>47.48</v>
      </c>
      <c r="AA9" s="12">
        <v>48.25</v>
      </c>
      <c r="AB9" s="117">
        <v>444500</v>
      </c>
      <c r="AC9" s="12">
        <v>48.25</v>
      </c>
      <c r="AD9" s="2">
        <f t="shared" si="0"/>
        <v>1.0300000000000011</v>
      </c>
      <c r="AE9" s="167">
        <f t="shared" si="1"/>
        <v>-6.1791967044283469E-3</v>
      </c>
    </row>
    <row r="10" spans="1:31" x14ac:dyDescent="0.25">
      <c r="B10" s="252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42348</v>
      </c>
      <c r="X10" s="12">
        <v>48.02</v>
      </c>
      <c r="Y10" s="12">
        <v>48.75</v>
      </c>
      <c r="Z10" s="12">
        <v>47.72</v>
      </c>
      <c r="AA10" s="12">
        <v>48.55</v>
      </c>
      <c r="AB10" s="117">
        <v>280700</v>
      </c>
      <c r="AC10" s="12">
        <v>48.55</v>
      </c>
      <c r="AD10" s="2">
        <f t="shared" si="0"/>
        <v>1.0300000000000011</v>
      </c>
      <c r="AE10" s="167">
        <f t="shared" si="1"/>
        <v>1.3146911519198667E-2</v>
      </c>
    </row>
    <row r="11" spans="1:31" x14ac:dyDescent="0.25">
      <c r="B11" s="252">
        <v>42310</v>
      </c>
      <c r="C11" s="12">
        <v>0</v>
      </c>
      <c r="D11" s="263" t="s">
        <v>153</v>
      </c>
      <c r="E11" s="53">
        <v>46.15</v>
      </c>
      <c r="F11" s="53">
        <v>33.94</v>
      </c>
      <c r="W11" s="162">
        <v>42347</v>
      </c>
      <c r="X11" s="12">
        <v>48.33</v>
      </c>
      <c r="Y11" s="12">
        <v>49.01</v>
      </c>
      <c r="Z11" s="12">
        <v>47.61</v>
      </c>
      <c r="AA11" s="12">
        <v>47.92</v>
      </c>
      <c r="AB11" s="117">
        <v>395300</v>
      </c>
      <c r="AC11" s="12">
        <v>47.92</v>
      </c>
      <c r="AD11" s="2">
        <f t="shared" si="0"/>
        <v>1.3999999999999986</v>
      </c>
      <c r="AE11" s="167">
        <f t="shared" si="1"/>
        <v>-9.917355371900749E-3</v>
      </c>
    </row>
    <row r="12" spans="1:31" x14ac:dyDescent="0.25">
      <c r="B12" s="12"/>
      <c r="C12" s="12"/>
      <c r="D12" s="53"/>
      <c r="E12" s="53"/>
      <c r="F12" s="53"/>
      <c r="W12" s="162">
        <v>42346</v>
      </c>
      <c r="X12" s="12">
        <v>49.41</v>
      </c>
      <c r="Y12" s="12">
        <v>49.61</v>
      </c>
      <c r="Z12" s="12">
        <v>48.18</v>
      </c>
      <c r="AA12" s="12">
        <v>48.4</v>
      </c>
      <c r="AB12" s="117">
        <v>435300</v>
      </c>
      <c r="AC12" s="12">
        <v>48.4</v>
      </c>
      <c r="AD12" s="2">
        <f t="shared" si="0"/>
        <v>1.4299999999999997</v>
      </c>
      <c r="AE12" s="167">
        <f t="shared" si="1"/>
        <v>-3.1806361272254557E-2</v>
      </c>
    </row>
    <row r="13" spans="1:31" x14ac:dyDescent="0.25">
      <c r="B13" s="12"/>
      <c r="C13" s="12"/>
      <c r="D13" s="53"/>
      <c r="E13" s="53"/>
      <c r="F13" s="53"/>
      <c r="W13" s="162">
        <v>42345</v>
      </c>
      <c r="X13" s="12">
        <v>50.66</v>
      </c>
      <c r="Y13" s="12">
        <v>50.73</v>
      </c>
      <c r="Z13" s="12">
        <v>49.72</v>
      </c>
      <c r="AA13" s="12">
        <v>49.99</v>
      </c>
      <c r="AB13" s="117">
        <v>336900</v>
      </c>
      <c r="AC13" s="12">
        <v>49.99</v>
      </c>
      <c r="AD13" s="2">
        <f t="shared" si="0"/>
        <v>1.009999999999998</v>
      </c>
      <c r="AE13" s="167">
        <f t="shared" si="1"/>
        <v>-1.7492138364779919E-2</v>
      </c>
    </row>
    <row r="14" spans="1:31" x14ac:dyDescent="0.25">
      <c r="B14" s="12"/>
      <c r="C14" s="12"/>
      <c r="D14" s="53"/>
      <c r="E14" s="53"/>
      <c r="F14" s="53"/>
      <c r="W14" s="162">
        <v>42342</v>
      </c>
      <c r="X14" s="12">
        <v>49.7</v>
      </c>
      <c r="Y14" s="12">
        <v>51.15</v>
      </c>
      <c r="Z14" s="12">
        <v>49.7</v>
      </c>
      <c r="AA14" s="12">
        <v>50.88</v>
      </c>
      <c r="AB14" s="117">
        <v>419700</v>
      </c>
      <c r="AC14" s="12">
        <v>50.88</v>
      </c>
      <c r="AD14" s="2">
        <f t="shared" si="0"/>
        <v>1.4499999999999957</v>
      </c>
      <c r="AE14" s="167">
        <f t="shared" si="1"/>
        <v>2.0866773675762396E-2</v>
      </c>
    </row>
    <row r="15" spans="1:31" x14ac:dyDescent="0.25">
      <c r="B15" s="12"/>
      <c r="C15" s="12"/>
      <c r="D15" s="53"/>
      <c r="E15" s="53"/>
      <c r="F15" s="53"/>
      <c r="W15" s="162">
        <v>42341</v>
      </c>
      <c r="X15" s="12">
        <v>50.93</v>
      </c>
      <c r="Y15" s="12">
        <v>51.27</v>
      </c>
      <c r="Z15" s="12">
        <v>49.67</v>
      </c>
      <c r="AA15" s="12">
        <v>49.84</v>
      </c>
      <c r="AB15" s="117">
        <v>448700</v>
      </c>
      <c r="AC15" s="12">
        <v>49.84</v>
      </c>
      <c r="AD15" s="2">
        <f t="shared" si="0"/>
        <v>1.6000000000000014</v>
      </c>
      <c r="AE15" s="167">
        <f t="shared" si="1"/>
        <v>-1.9669551534225005E-2</v>
      </c>
    </row>
    <row r="16" spans="1:31" x14ac:dyDescent="0.25">
      <c r="B16" s="12"/>
      <c r="C16" s="12"/>
      <c r="D16" s="53"/>
      <c r="E16" s="53"/>
      <c r="F16" s="53"/>
      <c r="W16" s="162">
        <v>42340</v>
      </c>
      <c r="X16" s="12">
        <v>50.62</v>
      </c>
      <c r="Y16" s="12">
        <v>51.11</v>
      </c>
      <c r="Z16" s="12">
        <v>50.4</v>
      </c>
      <c r="AA16" s="12">
        <v>50.84</v>
      </c>
      <c r="AB16" s="117">
        <v>369700</v>
      </c>
      <c r="AC16" s="12">
        <v>50.84</v>
      </c>
      <c r="AD16" s="2">
        <f t="shared" si="0"/>
        <v>0.71000000000000085</v>
      </c>
      <c r="AE16" s="167">
        <f t="shared" si="1"/>
        <v>1.9708316909736734E-3</v>
      </c>
    </row>
    <row r="17" spans="2:31" x14ac:dyDescent="0.25">
      <c r="B17" s="12"/>
      <c r="C17" s="12"/>
      <c r="D17" s="53"/>
      <c r="E17" s="53"/>
      <c r="F17" s="53"/>
      <c r="W17" s="162">
        <v>42339</v>
      </c>
      <c r="X17" s="12">
        <v>50.63</v>
      </c>
      <c r="Y17" s="12">
        <v>50.92</v>
      </c>
      <c r="Z17" s="12">
        <v>50.18</v>
      </c>
      <c r="AA17" s="12">
        <v>50.74</v>
      </c>
      <c r="AB17" s="117">
        <v>330500</v>
      </c>
      <c r="AC17" s="12">
        <v>50.74</v>
      </c>
      <c r="AD17" s="2">
        <f t="shared" si="0"/>
        <v>0.74000000000000199</v>
      </c>
      <c r="AE17" s="167">
        <f t="shared" si="1"/>
        <v>6.147134642078278E-3</v>
      </c>
    </row>
    <row r="18" spans="2:31" x14ac:dyDescent="0.25">
      <c r="B18" s="12"/>
      <c r="C18" s="12"/>
      <c r="D18" s="53"/>
      <c r="E18" s="53"/>
      <c r="F18" s="53"/>
      <c r="W18" s="162">
        <v>42338</v>
      </c>
      <c r="X18" s="12">
        <v>50.53</v>
      </c>
      <c r="Y18" s="12">
        <v>50.77</v>
      </c>
      <c r="Z18" s="12">
        <v>49.81</v>
      </c>
      <c r="AA18" s="12">
        <v>50.43</v>
      </c>
      <c r="AB18" s="117">
        <v>343700</v>
      </c>
      <c r="AC18" s="12">
        <v>50.43</v>
      </c>
      <c r="AD18" s="2">
        <f t="shared" si="0"/>
        <v>0.96000000000000085</v>
      </c>
      <c r="AE18" s="167">
        <f t="shared" si="1"/>
        <v>5.583250249252325E-3</v>
      </c>
    </row>
    <row r="19" spans="2:31" x14ac:dyDescent="0.25">
      <c r="B19" s="12"/>
      <c r="C19" s="12"/>
      <c r="D19" s="53"/>
      <c r="E19" s="53"/>
      <c r="F19" s="53"/>
      <c r="W19" s="162">
        <v>42335</v>
      </c>
      <c r="X19" s="12">
        <v>49.61</v>
      </c>
      <c r="Y19" s="12">
        <v>50.66</v>
      </c>
      <c r="Z19" s="12">
        <v>49.33</v>
      </c>
      <c r="AA19" s="12">
        <v>50.15</v>
      </c>
      <c r="AB19" s="117">
        <v>222300</v>
      </c>
      <c r="AC19" s="12">
        <v>50.15</v>
      </c>
      <c r="AD19" s="2">
        <f t="shared" si="0"/>
        <v>1.3299999999999983</v>
      </c>
      <c r="AE19" s="167">
        <f t="shared" si="1"/>
        <v>9.4605475040256959E-3</v>
      </c>
    </row>
    <row r="20" spans="2:31" x14ac:dyDescent="0.25">
      <c r="W20" s="162">
        <v>42333</v>
      </c>
      <c r="X20" s="12">
        <v>49.76</v>
      </c>
      <c r="Y20" s="12">
        <v>50</v>
      </c>
      <c r="Z20" s="12">
        <v>49.46</v>
      </c>
      <c r="AA20" s="12">
        <v>49.68</v>
      </c>
      <c r="AB20" s="117">
        <v>353500</v>
      </c>
      <c r="AC20" s="12">
        <v>49.68</v>
      </c>
      <c r="AD20" s="2">
        <f t="shared" si="0"/>
        <v>0.53999999999999915</v>
      </c>
      <c r="AE20" s="167">
        <f t="shared" si="1"/>
        <v>-3.010234798314193E-3</v>
      </c>
    </row>
    <row r="21" spans="2:31" x14ac:dyDescent="0.25">
      <c r="W21" s="162">
        <v>42332</v>
      </c>
      <c r="X21" s="12">
        <v>48.41</v>
      </c>
      <c r="Y21" s="12">
        <v>49.98</v>
      </c>
      <c r="Z21" s="12">
        <v>48.41</v>
      </c>
      <c r="AA21" s="12">
        <v>49.83</v>
      </c>
      <c r="AB21" s="117">
        <v>275600</v>
      </c>
      <c r="AC21" s="12">
        <v>49.83</v>
      </c>
      <c r="AD21" s="2">
        <f t="shared" si="0"/>
        <v>1.5700000000000003</v>
      </c>
      <c r="AE21" s="167">
        <f t="shared" si="1"/>
        <v>2.131584341053494E-2</v>
      </c>
    </row>
    <row r="22" spans="2:31" x14ac:dyDescent="0.25">
      <c r="W22" s="162">
        <v>42331</v>
      </c>
      <c r="X22" s="12">
        <v>48.21</v>
      </c>
      <c r="Y22" s="12">
        <v>49.05</v>
      </c>
      <c r="Z22" s="12">
        <v>48.21</v>
      </c>
      <c r="AA22" s="12">
        <v>48.79</v>
      </c>
      <c r="AB22" s="117">
        <v>300600</v>
      </c>
      <c r="AC22" s="12">
        <v>48.79</v>
      </c>
      <c r="AD22" s="2">
        <f t="shared" si="0"/>
        <v>0.83999999999999631</v>
      </c>
      <c r="AE22" s="167">
        <f t="shared" si="1"/>
        <v>9.9358310908714831E-3</v>
      </c>
    </row>
    <row r="23" spans="2:31" x14ac:dyDescent="0.25">
      <c r="W23" s="162">
        <v>42328</v>
      </c>
      <c r="X23" s="12">
        <v>48.39</v>
      </c>
      <c r="Y23" s="12">
        <v>48.8</v>
      </c>
      <c r="Z23" s="12">
        <v>47.2</v>
      </c>
      <c r="AA23" s="12">
        <v>48.31</v>
      </c>
      <c r="AB23" s="117">
        <v>209400</v>
      </c>
      <c r="AC23" s="12">
        <v>48.31</v>
      </c>
      <c r="AD23" s="2">
        <f t="shared" si="0"/>
        <v>1.5999999999999943</v>
      </c>
      <c r="AE23" s="167">
        <f t="shared" si="1"/>
        <v>4.5747556664585964E-3</v>
      </c>
    </row>
    <row r="24" spans="2:31" x14ac:dyDescent="0.25">
      <c r="W24" s="162">
        <v>42327</v>
      </c>
      <c r="X24" s="12">
        <v>47.54</v>
      </c>
      <c r="Y24" s="12">
        <v>48.17</v>
      </c>
      <c r="Z24" s="12">
        <v>47.46</v>
      </c>
      <c r="AA24" s="12">
        <v>48.09</v>
      </c>
      <c r="AB24" s="117">
        <v>365800</v>
      </c>
      <c r="AC24" s="12">
        <v>48.09</v>
      </c>
      <c r="AD24" s="2">
        <f t="shared" si="0"/>
        <v>0.71000000000000085</v>
      </c>
      <c r="AE24" s="167">
        <f t="shared" si="1"/>
        <v>9.4458438287154944E-3</v>
      </c>
    </row>
    <row r="25" spans="2:31" x14ac:dyDescent="0.25">
      <c r="W25" s="162">
        <v>42326</v>
      </c>
      <c r="X25" s="12">
        <v>46.61</v>
      </c>
      <c r="Y25" s="12">
        <v>47.69</v>
      </c>
      <c r="Z25" s="12">
        <v>46.2</v>
      </c>
      <c r="AA25" s="12">
        <v>47.64</v>
      </c>
      <c r="AB25" s="117">
        <v>203600</v>
      </c>
      <c r="AC25" s="12">
        <v>47.64</v>
      </c>
      <c r="AD25" s="2">
        <f t="shared" si="0"/>
        <v>1.4899999999999949</v>
      </c>
      <c r="AE25" s="167">
        <f t="shared" si="1"/>
        <v>2.8719499028287521E-2</v>
      </c>
    </row>
    <row r="26" spans="2:31" x14ac:dyDescent="0.25">
      <c r="W26" s="162">
        <v>42325</v>
      </c>
      <c r="X26" s="12">
        <v>46.65</v>
      </c>
      <c r="Y26" s="12">
        <v>47.02</v>
      </c>
      <c r="Z26" s="12">
        <v>45.91</v>
      </c>
      <c r="AA26" s="12">
        <v>46.31</v>
      </c>
      <c r="AB26" s="117">
        <v>362100</v>
      </c>
      <c r="AC26" s="12">
        <v>46.31</v>
      </c>
      <c r="AD26" s="2">
        <f t="shared" si="0"/>
        <v>1.1100000000000065</v>
      </c>
      <c r="AE26" s="167">
        <f t="shared" si="1"/>
        <v>-6.8625348488098314E-3</v>
      </c>
    </row>
    <row r="27" spans="2:31" x14ac:dyDescent="0.25">
      <c r="W27" s="162">
        <v>42324</v>
      </c>
      <c r="X27" s="12">
        <v>45.8</v>
      </c>
      <c r="Y27" s="12">
        <v>46.65</v>
      </c>
      <c r="Z27" s="12">
        <v>45.68</v>
      </c>
      <c r="AA27" s="12">
        <v>46.63</v>
      </c>
      <c r="AB27" s="117">
        <v>310900</v>
      </c>
      <c r="AC27" s="12">
        <v>46.63</v>
      </c>
      <c r="AD27" s="2">
        <f t="shared" si="0"/>
        <v>0.96999999999999886</v>
      </c>
      <c r="AE27" s="167">
        <f t="shared" si="1"/>
        <v>1.237516283108997E-2</v>
      </c>
    </row>
    <row r="28" spans="2:31" x14ac:dyDescent="0.25">
      <c r="W28" s="162">
        <v>42321</v>
      </c>
      <c r="X28" s="12">
        <v>45.75</v>
      </c>
      <c r="Y28" s="12">
        <v>46.78</v>
      </c>
      <c r="Z28" s="12">
        <v>45.72</v>
      </c>
      <c r="AA28" s="12">
        <v>46.06</v>
      </c>
      <c r="AB28" s="117">
        <v>250000</v>
      </c>
      <c r="AC28" s="12">
        <v>46.06</v>
      </c>
      <c r="AD28" s="2">
        <f t="shared" si="0"/>
        <v>1.0600000000000023</v>
      </c>
      <c r="AE28" s="167">
        <f t="shared" si="1"/>
        <v>2.1715526601528978E-4</v>
      </c>
    </row>
    <row r="29" spans="2:31" x14ac:dyDescent="0.25">
      <c r="W29" s="162">
        <v>42320</v>
      </c>
      <c r="X29" s="12">
        <v>46.74</v>
      </c>
      <c r="Y29" s="12">
        <v>47.17</v>
      </c>
      <c r="Z29" s="12">
        <v>45.98</v>
      </c>
      <c r="AA29" s="12">
        <v>46.05</v>
      </c>
      <c r="AB29" s="117">
        <v>275700</v>
      </c>
      <c r="AC29" s="12">
        <v>46.05</v>
      </c>
      <c r="AD29" s="2">
        <f t="shared" si="0"/>
        <v>1.1900000000000048</v>
      </c>
      <c r="AE29" s="167" t="e">
        <f t="shared" si="1"/>
        <v>#DIV/0!</v>
      </c>
    </row>
    <row r="30" spans="2:31" x14ac:dyDescent="0.25">
      <c r="W30" s="162">
        <v>42320</v>
      </c>
      <c r="X30" s="12" t="s">
        <v>188</v>
      </c>
      <c r="Y30" s="12"/>
      <c r="Z30" s="12"/>
      <c r="AA30" s="12"/>
      <c r="AB30" s="117"/>
      <c r="AC30" s="12"/>
      <c r="AD30" s="2">
        <f t="shared" si="0"/>
        <v>0</v>
      </c>
      <c r="AE30" s="167">
        <f t="shared" si="1"/>
        <v>-1</v>
      </c>
    </row>
    <row r="31" spans="2:31" x14ac:dyDescent="0.25">
      <c r="W31" s="162">
        <v>42319</v>
      </c>
      <c r="X31" s="12">
        <v>47.99</v>
      </c>
      <c r="Y31" s="12">
        <v>47.99</v>
      </c>
      <c r="Z31" s="12">
        <v>46.78</v>
      </c>
      <c r="AA31" s="12">
        <v>47.28</v>
      </c>
      <c r="AB31" s="117">
        <v>369000</v>
      </c>
      <c r="AC31" s="12">
        <v>47.18</v>
      </c>
      <c r="AD31" s="2">
        <f t="shared" si="0"/>
        <v>1.2100000000000009</v>
      </c>
      <c r="AE31" s="167">
        <f t="shared" si="1"/>
        <v>-1.5853149770546526E-2</v>
      </c>
    </row>
    <row r="32" spans="2:31" x14ac:dyDescent="0.25">
      <c r="W32" s="162">
        <v>42318</v>
      </c>
      <c r="X32" s="12">
        <v>45</v>
      </c>
      <c r="Y32" s="12">
        <v>48.54</v>
      </c>
      <c r="Z32" s="12">
        <v>43.82</v>
      </c>
      <c r="AA32" s="12">
        <v>48.04</v>
      </c>
      <c r="AB32" s="117">
        <v>686400</v>
      </c>
      <c r="AC32" s="12">
        <v>47.94</v>
      </c>
      <c r="AD32" s="2">
        <f t="shared" si="0"/>
        <v>4.7199999999999989</v>
      </c>
      <c r="AE32" s="167">
        <f t="shared" si="1"/>
        <v>4.558342420937822E-2</v>
      </c>
    </row>
    <row r="33" spans="15:31" x14ac:dyDescent="0.25">
      <c r="W33" s="162">
        <v>42317</v>
      </c>
      <c r="X33" s="12">
        <v>47.57</v>
      </c>
      <c r="Y33" s="12">
        <v>47.96</v>
      </c>
      <c r="Z33" s="12">
        <v>45.78</v>
      </c>
      <c r="AA33" s="12">
        <v>45.95</v>
      </c>
      <c r="AB33" s="117">
        <v>385300</v>
      </c>
      <c r="AC33" s="12">
        <v>45.85</v>
      </c>
      <c r="AD33" s="2">
        <f t="shared" si="0"/>
        <v>2.1799999999999997</v>
      </c>
      <c r="AE33" s="167">
        <f t="shared" si="1"/>
        <v>-3.6764705882352922E-2</v>
      </c>
    </row>
    <row r="34" spans="15:31" x14ac:dyDescent="0.25">
      <c r="W34" s="162">
        <v>42314</v>
      </c>
      <c r="X34" s="12">
        <v>46.9</v>
      </c>
      <c r="Y34" s="12">
        <v>47.73</v>
      </c>
      <c r="Z34" s="12">
        <v>46.81</v>
      </c>
      <c r="AA34" s="12">
        <v>47.7</v>
      </c>
      <c r="AB34" s="117">
        <v>414100</v>
      </c>
      <c r="AC34" s="12">
        <v>47.6</v>
      </c>
      <c r="AD34" s="2">
        <f t="shared" si="0"/>
        <v>0.9199999999999946</v>
      </c>
      <c r="AE34" s="167">
        <f t="shared" si="1"/>
        <v>9.5440084835631822E-3</v>
      </c>
    </row>
    <row r="35" spans="15:31" x14ac:dyDescent="0.25">
      <c r="W35" s="162">
        <v>42313</v>
      </c>
      <c r="X35" s="12">
        <v>47.5</v>
      </c>
      <c r="Y35" s="12">
        <v>48</v>
      </c>
      <c r="Z35" s="12">
        <v>46.96</v>
      </c>
      <c r="AA35" s="12">
        <v>47.25</v>
      </c>
      <c r="AB35" s="117">
        <v>404800</v>
      </c>
      <c r="AC35" s="12">
        <v>47.15</v>
      </c>
      <c r="AD35" s="2">
        <f t="shared" si="0"/>
        <v>1.0399999999999991</v>
      </c>
      <c r="AE35" s="167">
        <f t="shared" si="1"/>
        <v>-4.8543689320389438E-3</v>
      </c>
    </row>
    <row r="36" spans="15:31" x14ac:dyDescent="0.25">
      <c r="W36" s="162">
        <v>42312</v>
      </c>
      <c r="X36" s="12">
        <v>47.02</v>
      </c>
      <c r="Y36" s="12">
        <v>47.65</v>
      </c>
      <c r="Z36" s="12">
        <v>46.72</v>
      </c>
      <c r="AA36" s="12">
        <v>47.48</v>
      </c>
      <c r="AB36" s="117">
        <v>203700</v>
      </c>
      <c r="AC36" s="12">
        <v>47.38</v>
      </c>
      <c r="AD36" s="2">
        <f t="shared" si="0"/>
        <v>0.92999999999999972</v>
      </c>
      <c r="AE36" s="167">
        <f t="shared" si="1"/>
        <v>1.1960700555318393E-2</v>
      </c>
    </row>
    <row r="37" spans="15:31" x14ac:dyDescent="0.25">
      <c r="W37" s="162">
        <v>42311</v>
      </c>
      <c r="X37" s="12">
        <v>45.95</v>
      </c>
      <c r="Y37" s="12">
        <v>47.29</v>
      </c>
      <c r="Z37" s="12">
        <v>45.81</v>
      </c>
      <c r="AA37" s="12">
        <v>46.92</v>
      </c>
      <c r="AB37" s="117">
        <v>256800</v>
      </c>
      <c r="AC37" s="12">
        <v>46.82</v>
      </c>
      <c r="AD37" s="2">
        <f t="shared" si="0"/>
        <v>1.4799999999999969</v>
      </c>
      <c r="AE37" s="167">
        <f t="shared" si="1"/>
        <v>1.672095548317043E-2</v>
      </c>
    </row>
    <row r="38" spans="15:31" x14ac:dyDescent="0.25">
      <c r="W38" s="162">
        <v>42310</v>
      </c>
      <c r="X38" s="12">
        <v>45.41</v>
      </c>
      <c r="Y38" s="12">
        <v>46.33</v>
      </c>
      <c r="Z38" s="12">
        <v>45.41</v>
      </c>
      <c r="AA38" s="12">
        <v>46.15</v>
      </c>
      <c r="AB38" s="117">
        <v>255000</v>
      </c>
      <c r="AC38" s="12">
        <v>46.05</v>
      </c>
      <c r="AD38" s="2">
        <f t="shared" si="0"/>
        <v>0.92000000000000171</v>
      </c>
      <c r="AE38" s="167">
        <f t="shared" si="1"/>
        <v>1.4317180616740144E-2</v>
      </c>
    </row>
    <row r="39" spans="15:31" x14ac:dyDescent="0.25">
      <c r="W39" s="162">
        <v>42307</v>
      </c>
      <c r="X39" s="12">
        <v>45.96</v>
      </c>
      <c r="Y39" s="12">
        <v>46.14</v>
      </c>
      <c r="Z39" s="12">
        <v>45.36</v>
      </c>
      <c r="AA39" s="12">
        <v>45.5</v>
      </c>
      <c r="AB39" s="117">
        <v>181900</v>
      </c>
      <c r="AC39" s="12">
        <v>45.4</v>
      </c>
      <c r="AD39" s="2">
        <f t="shared" si="0"/>
        <v>0.78000000000000114</v>
      </c>
      <c r="AE39" s="167">
        <f t="shared" si="1"/>
        <v>-1.0677707561560279E-2</v>
      </c>
    </row>
    <row r="40" spans="15:31" x14ac:dyDescent="0.25">
      <c r="W40" s="162">
        <v>42306</v>
      </c>
      <c r="X40" s="12">
        <v>45.54</v>
      </c>
      <c r="Y40" s="12">
        <v>46.31</v>
      </c>
      <c r="Z40" s="12">
        <v>45.54</v>
      </c>
      <c r="AA40" s="12">
        <v>45.99</v>
      </c>
      <c r="AB40" s="117">
        <v>177900</v>
      </c>
      <c r="AC40" s="12">
        <v>45.89</v>
      </c>
      <c r="AD40" s="2">
        <f t="shared" si="0"/>
        <v>0.77000000000000313</v>
      </c>
      <c r="AE40" s="167">
        <f t="shared" si="1"/>
        <v>5.4776511831726715E-3</v>
      </c>
    </row>
    <row r="41" spans="15:31" x14ac:dyDescent="0.25">
      <c r="O41" s="47"/>
      <c r="W41" s="162">
        <v>42305</v>
      </c>
      <c r="X41" s="12">
        <v>43.71</v>
      </c>
      <c r="Y41" s="12">
        <v>45.83</v>
      </c>
      <c r="Z41" s="12">
        <v>43.67</v>
      </c>
      <c r="AA41" s="12">
        <v>45.74</v>
      </c>
      <c r="AB41" s="117">
        <v>315800</v>
      </c>
      <c r="AC41" s="12">
        <v>45.64</v>
      </c>
      <c r="AD41" s="2">
        <f t="shared" si="0"/>
        <v>2.1599999999999966</v>
      </c>
      <c r="AE41" s="167">
        <f t="shared" si="1"/>
        <v>4.5111060224410249E-2</v>
      </c>
    </row>
    <row r="42" spans="15:31" ht="20.25" thickBot="1" x14ac:dyDescent="0.35">
      <c r="O42" s="343" t="s">
        <v>78</v>
      </c>
      <c r="P42" s="343"/>
      <c r="Q42" s="47"/>
      <c r="T42" s="113" t="s">
        <v>126</v>
      </c>
      <c r="W42" s="162">
        <v>42304</v>
      </c>
      <c r="X42" s="12">
        <v>44.82</v>
      </c>
      <c r="Y42" s="12">
        <v>45.18</v>
      </c>
      <c r="Z42" s="12">
        <v>43.53</v>
      </c>
      <c r="AA42" s="12">
        <v>43.76</v>
      </c>
      <c r="AB42" s="117">
        <v>333000</v>
      </c>
      <c r="AC42" s="12">
        <v>43.67</v>
      </c>
      <c r="AD42" s="2">
        <f t="shared" si="0"/>
        <v>1.6499999999999986</v>
      </c>
      <c r="AE42" s="167">
        <f t="shared" si="1"/>
        <v>-2.9986672589960017E-2</v>
      </c>
    </row>
    <row r="43" spans="15:31" ht="15.75" thickTop="1" x14ac:dyDescent="0.25">
      <c r="O43" s="105">
        <v>1.1000000000000001</v>
      </c>
      <c r="P43" s="105">
        <f>O43*$Q$4</f>
        <v>55.77000000000001</v>
      </c>
      <c r="Q43" s="47"/>
      <c r="T43" s="157" t="s">
        <v>111</v>
      </c>
      <c r="U43" s="120">
        <v>49.22</v>
      </c>
      <c r="W43" s="162">
        <v>42303</v>
      </c>
      <c r="X43" s="12">
        <v>45.16</v>
      </c>
      <c r="Y43" s="12">
        <v>45.37</v>
      </c>
      <c r="Z43" s="12">
        <v>44.98</v>
      </c>
      <c r="AA43" s="12">
        <v>45.12</v>
      </c>
      <c r="AB43" s="117">
        <v>183100</v>
      </c>
      <c r="AC43" s="12">
        <v>45.02</v>
      </c>
      <c r="AD43" s="2">
        <f t="shared" si="0"/>
        <v>0.39000000000000057</v>
      </c>
      <c r="AE43" s="167">
        <f t="shared" si="1"/>
        <v>4.4444444444446951E-4</v>
      </c>
    </row>
    <row r="44" spans="15:31" x14ac:dyDescent="0.25">
      <c r="O44" s="105">
        <v>1.0900000000000001</v>
      </c>
      <c r="P44" s="105">
        <f t="shared" ref="P44:P63" si="2">O44*$Q$4</f>
        <v>55.263000000000005</v>
      </c>
      <c r="Q44" s="47"/>
      <c r="T44" s="115" t="s">
        <v>112</v>
      </c>
      <c r="U44" s="110">
        <v>49.34</v>
      </c>
      <c r="W44" s="162">
        <v>42300</v>
      </c>
      <c r="X44" s="12">
        <v>45</v>
      </c>
      <c r="Y44" s="12">
        <v>45.12</v>
      </c>
      <c r="Z44" s="12">
        <v>44.37</v>
      </c>
      <c r="AA44" s="12">
        <v>45.1</v>
      </c>
      <c r="AB44" s="117">
        <v>181600</v>
      </c>
      <c r="AC44" s="12">
        <v>45</v>
      </c>
      <c r="AD44" s="2">
        <f t="shared" si="0"/>
        <v>0.75</v>
      </c>
      <c r="AE44" s="167">
        <f t="shared" si="1"/>
        <v>8.5163603765128215E-3</v>
      </c>
    </row>
    <row r="45" spans="15:31" x14ac:dyDescent="0.25">
      <c r="O45" s="105">
        <v>1.08</v>
      </c>
      <c r="P45" s="105">
        <f t="shared" si="2"/>
        <v>54.756000000000007</v>
      </c>
      <c r="Q45" s="47"/>
      <c r="T45" s="115" t="s">
        <v>113</v>
      </c>
      <c r="U45" s="110" t="s">
        <v>392</v>
      </c>
      <c r="W45" s="162">
        <v>42299</v>
      </c>
      <c r="X45" s="12">
        <v>43.29</v>
      </c>
      <c r="Y45" s="12">
        <v>45.12</v>
      </c>
      <c r="Z45" s="12">
        <v>43.23</v>
      </c>
      <c r="AA45" s="12">
        <v>44.71</v>
      </c>
      <c r="AB45" s="117">
        <v>223900</v>
      </c>
      <c r="AC45" s="12">
        <v>44.62</v>
      </c>
      <c r="AD45" s="2">
        <f t="shared" si="0"/>
        <v>1.8900000000000006</v>
      </c>
      <c r="AE45" s="167">
        <f t="shared" si="1"/>
        <v>3.7192003719200173E-2</v>
      </c>
    </row>
    <row r="46" spans="15:31" x14ac:dyDescent="0.25">
      <c r="O46" s="105">
        <v>1.07</v>
      </c>
      <c r="P46" s="105">
        <f t="shared" si="2"/>
        <v>54.249000000000009</v>
      </c>
      <c r="Q46" s="105"/>
      <c r="T46" s="115" t="s">
        <v>114</v>
      </c>
      <c r="U46" s="110" t="s">
        <v>393</v>
      </c>
      <c r="W46" s="162">
        <v>42298</v>
      </c>
      <c r="X46" s="12">
        <v>43.55</v>
      </c>
      <c r="Y46" s="12">
        <v>43.69</v>
      </c>
      <c r="Z46" s="12">
        <v>42.98</v>
      </c>
      <c r="AA46" s="12">
        <v>43.11</v>
      </c>
      <c r="AB46" s="117">
        <v>181100</v>
      </c>
      <c r="AC46" s="12">
        <v>43.02</v>
      </c>
      <c r="AD46" s="2">
        <f t="shared" si="0"/>
        <v>0.71000000000000085</v>
      </c>
      <c r="AE46" s="167">
        <f t="shared" si="1"/>
        <v>-3.2437442075994305E-3</v>
      </c>
    </row>
    <row r="47" spans="15:31" x14ac:dyDescent="0.25">
      <c r="O47" s="105">
        <v>1.06</v>
      </c>
      <c r="P47" s="105">
        <f t="shared" si="2"/>
        <v>53.742000000000004</v>
      </c>
      <c r="Q47" s="105"/>
      <c r="T47" s="115" t="s">
        <v>115</v>
      </c>
      <c r="U47" s="110">
        <v>54.13</v>
      </c>
      <c r="W47" s="162">
        <v>42297</v>
      </c>
      <c r="X47" s="12">
        <v>43</v>
      </c>
      <c r="Y47" s="12">
        <v>43.52</v>
      </c>
      <c r="Z47" s="12">
        <v>42.59</v>
      </c>
      <c r="AA47" s="12">
        <v>43.25</v>
      </c>
      <c r="AB47" s="117">
        <v>341100</v>
      </c>
      <c r="AC47" s="12">
        <v>43.16</v>
      </c>
      <c r="AD47" s="2">
        <f t="shared" si="0"/>
        <v>0.92999999999999972</v>
      </c>
      <c r="AE47" s="167">
        <f t="shared" si="1"/>
        <v>5.8261477511070137E-3</v>
      </c>
    </row>
    <row r="48" spans="15:31" x14ac:dyDescent="0.25">
      <c r="O48" s="105">
        <v>1.05</v>
      </c>
      <c r="P48" s="105">
        <f t="shared" si="2"/>
        <v>53.235000000000007</v>
      </c>
      <c r="Q48" s="105"/>
      <c r="T48" s="115" t="s">
        <v>116</v>
      </c>
      <c r="U48" s="110">
        <v>1.1491800000000001</v>
      </c>
      <c r="W48" s="162">
        <v>42296</v>
      </c>
      <c r="X48" s="12">
        <v>42.84</v>
      </c>
      <c r="Y48" s="12">
        <v>43.15</v>
      </c>
      <c r="Z48" s="12">
        <v>42.76</v>
      </c>
      <c r="AA48" s="12">
        <v>43</v>
      </c>
      <c r="AB48" s="117">
        <v>177100</v>
      </c>
      <c r="AC48" s="12">
        <v>42.91</v>
      </c>
      <c r="AD48" s="2">
        <f t="shared" si="0"/>
        <v>0.39000000000000057</v>
      </c>
      <c r="AE48" s="167">
        <f t="shared" si="1"/>
        <v>-3.2520325203252431E-3</v>
      </c>
    </row>
    <row r="49" spans="15:31" x14ac:dyDescent="0.25">
      <c r="O49" s="105">
        <v>1.04</v>
      </c>
      <c r="P49" s="105">
        <f t="shared" si="2"/>
        <v>52.728000000000002</v>
      </c>
      <c r="Q49" s="105"/>
      <c r="T49" s="115" t="s">
        <v>117</v>
      </c>
      <c r="U49" s="110" t="s">
        <v>153</v>
      </c>
      <c r="W49" s="162">
        <v>42293</v>
      </c>
      <c r="X49" s="12">
        <v>43.67</v>
      </c>
      <c r="Y49" s="12">
        <v>43.78</v>
      </c>
      <c r="Z49" s="12">
        <v>42.69</v>
      </c>
      <c r="AA49" s="12">
        <v>43.14</v>
      </c>
      <c r="AB49" s="117">
        <v>203900</v>
      </c>
      <c r="AC49" s="12">
        <v>43.05</v>
      </c>
      <c r="AD49" s="2">
        <f t="shared" si="0"/>
        <v>1.0900000000000034</v>
      </c>
      <c r="AE49" s="167">
        <f t="shared" si="1"/>
        <v>-1.3745704467354014E-2</v>
      </c>
    </row>
    <row r="50" spans="15:31" x14ac:dyDescent="0.25">
      <c r="O50" s="105">
        <v>1.03</v>
      </c>
      <c r="P50" s="105">
        <f t="shared" si="2"/>
        <v>52.221000000000004</v>
      </c>
      <c r="Q50" s="105"/>
      <c r="T50" s="115"/>
      <c r="U50" s="110"/>
      <c r="W50" s="162">
        <v>42292</v>
      </c>
      <c r="X50" s="12">
        <v>43.51</v>
      </c>
      <c r="Y50" s="12">
        <v>44.1</v>
      </c>
      <c r="Z50" s="12">
        <v>42.5</v>
      </c>
      <c r="AA50" s="12">
        <v>43.74</v>
      </c>
      <c r="AB50" s="117">
        <v>211900</v>
      </c>
      <c r="AC50" s="12">
        <v>43.65</v>
      </c>
      <c r="AD50" s="2">
        <f t="shared" si="0"/>
        <v>1.6000000000000014</v>
      </c>
      <c r="AE50" s="167">
        <f t="shared" si="1"/>
        <v>1.1118832522585054E-2</v>
      </c>
    </row>
    <row r="51" spans="15:31" x14ac:dyDescent="0.25">
      <c r="O51" s="105">
        <v>1.02</v>
      </c>
      <c r="P51" s="105">
        <f t="shared" si="2"/>
        <v>51.714000000000006</v>
      </c>
      <c r="Q51" s="105"/>
      <c r="T51" s="115" t="s">
        <v>118</v>
      </c>
      <c r="U51" s="110" t="s">
        <v>394</v>
      </c>
      <c r="W51" s="162">
        <v>42291</v>
      </c>
      <c r="X51" s="12">
        <v>44.2</v>
      </c>
      <c r="Y51" s="12">
        <v>44.33</v>
      </c>
      <c r="Z51" s="12">
        <v>43.19</v>
      </c>
      <c r="AA51" s="12">
        <v>43.26</v>
      </c>
      <c r="AB51" s="117">
        <v>237400</v>
      </c>
      <c r="AC51" s="12">
        <v>43.17</v>
      </c>
      <c r="AD51" s="2">
        <f t="shared" si="0"/>
        <v>1.1400000000000006</v>
      </c>
      <c r="AE51" s="167">
        <f t="shared" si="1"/>
        <v>-2.2861023087369814E-2</v>
      </c>
    </row>
    <row r="52" spans="15:31" x14ac:dyDescent="0.25">
      <c r="O52" s="105">
        <v>1.01</v>
      </c>
      <c r="P52" s="105">
        <f t="shared" si="2"/>
        <v>51.207000000000001</v>
      </c>
      <c r="Q52" s="105"/>
      <c r="T52" s="115" t="s">
        <v>119</v>
      </c>
      <c r="U52" s="110" t="s">
        <v>187</v>
      </c>
      <c r="W52" s="162">
        <v>42290</v>
      </c>
      <c r="X52" s="12">
        <v>44.9</v>
      </c>
      <c r="Y52" s="12">
        <v>45.17</v>
      </c>
      <c r="Z52" s="12">
        <v>44</v>
      </c>
      <c r="AA52" s="12">
        <v>44.27</v>
      </c>
      <c r="AB52" s="117">
        <v>199300</v>
      </c>
      <c r="AC52" s="12">
        <v>44.18</v>
      </c>
      <c r="AD52" s="2">
        <f t="shared" si="0"/>
        <v>1.1700000000000017</v>
      </c>
      <c r="AE52" s="167">
        <f t="shared" si="1"/>
        <v>-2.7728873239436624E-2</v>
      </c>
    </row>
    <row r="53" spans="15:31" x14ac:dyDescent="0.25">
      <c r="O53" s="105">
        <v>1</v>
      </c>
      <c r="P53" s="105">
        <f t="shared" si="2"/>
        <v>50.7</v>
      </c>
      <c r="Q53" s="105"/>
      <c r="T53" s="115" t="s">
        <v>120</v>
      </c>
      <c r="U53" s="112">
        <v>293243</v>
      </c>
      <c r="W53" s="162">
        <v>42289</v>
      </c>
      <c r="X53" s="12">
        <v>46.29</v>
      </c>
      <c r="Y53" s="12">
        <v>46.29</v>
      </c>
      <c r="Z53" s="12">
        <v>45.39</v>
      </c>
      <c r="AA53" s="12">
        <v>45.54</v>
      </c>
      <c r="AB53" s="117">
        <v>209600</v>
      </c>
      <c r="AC53" s="12">
        <v>45.44</v>
      </c>
      <c r="AD53" s="2">
        <f t="shared" si="0"/>
        <v>0.89999999999999858</v>
      </c>
      <c r="AE53" s="167">
        <f t="shared" si="1"/>
        <v>-1.7938188891290396E-2</v>
      </c>
    </row>
    <row r="54" spans="15:31" x14ac:dyDescent="0.25">
      <c r="O54" s="105">
        <v>0.99</v>
      </c>
      <c r="P54" s="105">
        <f t="shared" si="2"/>
        <v>50.193000000000005</v>
      </c>
      <c r="Q54" s="105"/>
      <c r="T54" s="115" t="s">
        <v>123</v>
      </c>
      <c r="U54" s="112">
        <v>322594</v>
      </c>
      <c r="W54" s="162">
        <v>42286</v>
      </c>
      <c r="X54" s="12">
        <v>46.27</v>
      </c>
      <c r="Y54" s="12">
        <v>46.69</v>
      </c>
      <c r="Z54" s="12">
        <v>45.96</v>
      </c>
      <c r="AA54" s="12">
        <v>46.37</v>
      </c>
      <c r="AB54" s="117">
        <v>294000</v>
      </c>
      <c r="AC54" s="12">
        <v>46.27</v>
      </c>
      <c r="AD54" s="2">
        <f t="shared" si="0"/>
        <v>0.72999999999999687</v>
      </c>
      <c r="AE54" s="167">
        <f t="shared" si="1"/>
        <v>3.6876355748374223E-3</v>
      </c>
    </row>
    <row r="55" spans="15:31" x14ac:dyDescent="0.25">
      <c r="O55" s="105">
        <v>0.98</v>
      </c>
      <c r="P55" s="105">
        <f t="shared" si="2"/>
        <v>49.686</v>
      </c>
      <c r="Q55" s="105"/>
      <c r="T55" s="115" t="s">
        <v>121</v>
      </c>
      <c r="U55" s="110" t="s">
        <v>395</v>
      </c>
      <c r="W55" s="162">
        <v>42285</v>
      </c>
      <c r="X55" s="12">
        <v>44.57</v>
      </c>
      <c r="Y55" s="12">
        <v>46.23</v>
      </c>
      <c r="Z55" s="12">
        <v>44.31</v>
      </c>
      <c r="AA55" s="12">
        <v>46.2</v>
      </c>
      <c r="AB55" s="117">
        <v>366500</v>
      </c>
      <c r="AC55" s="12">
        <v>46.1</v>
      </c>
      <c r="AD55" s="2">
        <f t="shared" si="0"/>
        <v>1.9199999999999946</v>
      </c>
      <c r="AE55" s="167">
        <f t="shared" si="1"/>
        <v>3.4560143626571005E-2</v>
      </c>
    </row>
    <row r="56" spans="15:31" x14ac:dyDescent="0.25">
      <c r="O56" s="105">
        <v>0.97</v>
      </c>
      <c r="P56" s="105">
        <f t="shared" si="2"/>
        <v>49.179000000000002</v>
      </c>
      <c r="Q56" s="105"/>
      <c r="T56" s="115" t="s">
        <v>124</v>
      </c>
      <c r="U56" s="110">
        <v>18.190000000000001</v>
      </c>
      <c r="W56" s="162">
        <v>42284</v>
      </c>
      <c r="X56" s="12">
        <v>43.26</v>
      </c>
      <c r="Y56" s="12">
        <v>44.73</v>
      </c>
      <c r="Z56" s="12">
        <v>43.26</v>
      </c>
      <c r="AA56" s="12">
        <v>44.65</v>
      </c>
      <c r="AB56" s="117">
        <v>464100</v>
      </c>
      <c r="AC56" s="12">
        <v>44.56</v>
      </c>
      <c r="AD56" s="2">
        <f t="shared" si="0"/>
        <v>1.4699999999999989</v>
      </c>
      <c r="AE56" s="167">
        <f t="shared" si="1"/>
        <v>4.0878299462742351E-2</v>
      </c>
    </row>
    <row r="57" spans="15:31" x14ac:dyDescent="0.25">
      <c r="O57" s="105">
        <v>0.96</v>
      </c>
      <c r="P57" s="105">
        <f t="shared" si="2"/>
        <v>48.672000000000004</v>
      </c>
      <c r="Q57" s="105"/>
      <c r="T57" s="115" t="s">
        <v>125</v>
      </c>
      <c r="U57" s="110">
        <v>2.75</v>
      </c>
      <c r="W57" s="162">
        <v>42283</v>
      </c>
      <c r="X57" s="12">
        <v>42.73</v>
      </c>
      <c r="Y57" s="12">
        <v>43.39</v>
      </c>
      <c r="Z57" s="12">
        <v>42.61</v>
      </c>
      <c r="AA57" s="12">
        <v>42.9</v>
      </c>
      <c r="AB57" s="117">
        <v>225300</v>
      </c>
      <c r="AC57" s="12">
        <v>42.81</v>
      </c>
      <c r="AD57" s="2">
        <f t="shared" si="0"/>
        <v>0.78000000000000114</v>
      </c>
      <c r="AE57" s="167">
        <f t="shared" si="1"/>
        <v>1.4035087719299622E-3</v>
      </c>
    </row>
    <row r="58" spans="15:31" x14ac:dyDescent="0.25">
      <c r="O58" s="105">
        <v>0.95</v>
      </c>
      <c r="P58" s="105">
        <f t="shared" si="2"/>
        <v>48.164999999999999</v>
      </c>
      <c r="Q58" s="105"/>
      <c r="T58" s="115" t="s">
        <v>122</v>
      </c>
      <c r="U58" s="110" t="s">
        <v>396</v>
      </c>
      <c r="W58" s="162">
        <v>42282</v>
      </c>
      <c r="X58" s="12">
        <v>40.99</v>
      </c>
      <c r="Y58" s="12">
        <v>42.89</v>
      </c>
      <c r="Z58" s="12">
        <v>40.99</v>
      </c>
      <c r="AA58" s="12">
        <v>42.84</v>
      </c>
      <c r="AB58" s="117">
        <v>350300</v>
      </c>
      <c r="AC58" s="12">
        <v>42.75</v>
      </c>
      <c r="AD58" s="2">
        <f t="shared" si="0"/>
        <v>1.8999999999999986</v>
      </c>
      <c r="AE58" s="167">
        <f t="shared" si="1"/>
        <v>4.9079754601226933E-2</v>
      </c>
    </row>
    <row r="59" spans="15:31" x14ac:dyDescent="0.25">
      <c r="O59" s="105">
        <v>0.94</v>
      </c>
      <c r="P59" s="105">
        <f t="shared" si="2"/>
        <v>47.658000000000001</v>
      </c>
      <c r="Q59" s="105"/>
      <c r="W59" s="162">
        <v>42279</v>
      </c>
      <c r="X59" s="12">
        <v>39.909999999999997</v>
      </c>
      <c r="Y59" s="12">
        <v>40.869999999999997</v>
      </c>
      <c r="Z59" s="12">
        <v>39.68</v>
      </c>
      <c r="AA59" s="12">
        <v>40.840000000000003</v>
      </c>
      <c r="AB59" s="117">
        <v>332000</v>
      </c>
      <c r="AC59" s="12">
        <v>40.75</v>
      </c>
      <c r="AD59" s="2">
        <f t="shared" si="0"/>
        <v>1.1899999999999977</v>
      </c>
      <c r="AE59" s="167">
        <f t="shared" si="1"/>
        <v>1.4438635797858979E-2</v>
      </c>
    </row>
    <row r="60" spans="15:31" x14ac:dyDescent="0.25">
      <c r="O60" s="105">
        <v>0.93</v>
      </c>
      <c r="P60" s="105">
        <f t="shared" si="2"/>
        <v>47.151000000000003</v>
      </c>
      <c r="Q60" s="105"/>
      <c r="W60" s="162">
        <v>42278</v>
      </c>
      <c r="X60" s="12">
        <v>40.71</v>
      </c>
      <c r="Y60" s="12">
        <v>40.950000000000003</v>
      </c>
      <c r="Z60" s="12">
        <v>39.729999999999997</v>
      </c>
      <c r="AA60" s="12">
        <v>40.26</v>
      </c>
      <c r="AB60" s="117">
        <v>505200</v>
      </c>
      <c r="AC60" s="12">
        <v>40.17</v>
      </c>
      <c r="AD60" s="2">
        <f t="shared" si="0"/>
        <v>1.220000000000006</v>
      </c>
      <c r="AE60" s="167">
        <f t="shared" si="1"/>
        <v>-1.0834769761142504E-2</v>
      </c>
    </row>
    <row r="61" spans="15:31" x14ac:dyDescent="0.25">
      <c r="O61" s="105">
        <v>0.92</v>
      </c>
      <c r="P61" s="105">
        <f t="shared" si="2"/>
        <v>46.644000000000005</v>
      </c>
      <c r="Q61" s="105"/>
      <c r="W61" s="162">
        <v>42277</v>
      </c>
      <c r="X61" s="12">
        <v>40.74</v>
      </c>
      <c r="Y61" s="12">
        <v>41.25</v>
      </c>
      <c r="Z61" s="12">
        <v>40.43</v>
      </c>
      <c r="AA61" s="12">
        <v>40.700000000000003</v>
      </c>
      <c r="AB61" s="117">
        <v>349100</v>
      </c>
      <c r="AC61" s="12">
        <v>40.61</v>
      </c>
      <c r="AD61" s="2">
        <f t="shared" si="0"/>
        <v>0.82000000000000028</v>
      </c>
      <c r="AE61" s="167">
        <f t="shared" si="1"/>
        <v>7.692307692307665E-3</v>
      </c>
    </row>
    <row r="62" spans="15:31" x14ac:dyDescent="0.25">
      <c r="O62" s="105">
        <v>0.91</v>
      </c>
      <c r="P62" s="105">
        <f t="shared" si="2"/>
        <v>46.137000000000008</v>
      </c>
      <c r="Q62" s="105"/>
      <c r="W62" s="162">
        <v>42276</v>
      </c>
      <c r="X62" s="12">
        <v>39.97</v>
      </c>
      <c r="Y62" s="12">
        <v>40.53</v>
      </c>
      <c r="Z62" s="12">
        <v>39.97</v>
      </c>
      <c r="AA62" s="12">
        <v>40.39</v>
      </c>
      <c r="AB62" s="117">
        <v>288600</v>
      </c>
      <c r="AC62" s="12">
        <v>40.299999999999997</v>
      </c>
      <c r="AD62" s="2">
        <f t="shared" si="0"/>
        <v>0.56000000000000227</v>
      </c>
      <c r="AE62" s="167">
        <f t="shared" si="1"/>
        <v>9.5190380761522864E-3</v>
      </c>
    </row>
    <row r="63" spans="15:31" x14ac:dyDescent="0.25">
      <c r="O63" s="105">
        <v>0.9</v>
      </c>
      <c r="P63" s="105">
        <f t="shared" si="2"/>
        <v>45.63</v>
      </c>
      <c r="Q63" s="105"/>
      <c r="W63" s="162">
        <v>42275</v>
      </c>
      <c r="X63" s="12">
        <v>40.119999999999997</v>
      </c>
      <c r="Y63" s="12">
        <v>40.479999999999997</v>
      </c>
      <c r="Z63" s="12">
        <v>39.82</v>
      </c>
      <c r="AA63" s="12">
        <v>40</v>
      </c>
      <c r="AB63" s="117">
        <v>287000</v>
      </c>
      <c r="AC63" s="12">
        <v>39.92</v>
      </c>
      <c r="AD63" s="2">
        <f t="shared" si="0"/>
        <v>0.65999999999999659</v>
      </c>
      <c r="AE63" s="167">
        <f t="shared" si="1"/>
        <v>-8.6913334988826252E-3</v>
      </c>
    </row>
    <row r="64" spans="15:31" x14ac:dyDescent="0.25">
      <c r="O64" s="47"/>
      <c r="W64" s="162">
        <v>42272</v>
      </c>
      <c r="X64" s="12">
        <v>41.03</v>
      </c>
      <c r="Y64" s="12">
        <v>41.22</v>
      </c>
      <c r="Z64" s="12">
        <v>40.25</v>
      </c>
      <c r="AA64" s="12">
        <v>40.36</v>
      </c>
      <c r="AB64" s="117">
        <v>320300</v>
      </c>
      <c r="AC64" s="12">
        <v>40.270000000000003</v>
      </c>
      <c r="AD64" s="2">
        <f t="shared" si="0"/>
        <v>0.96999999999999886</v>
      </c>
      <c r="AE64" s="167">
        <f t="shared" si="1"/>
        <v>-5.4334403556433042E-3</v>
      </c>
    </row>
    <row r="65" spans="15:31" x14ac:dyDescent="0.25">
      <c r="O65" s="47"/>
      <c r="W65" s="162">
        <v>42271</v>
      </c>
      <c r="X65" s="12">
        <v>41</v>
      </c>
      <c r="Y65" s="12">
        <v>41</v>
      </c>
      <c r="Z65" s="12">
        <v>40.299999999999997</v>
      </c>
      <c r="AA65" s="12">
        <v>40.58</v>
      </c>
      <c r="AB65" s="117">
        <v>382400</v>
      </c>
      <c r="AC65" s="12">
        <v>40.49</v>
      </c>
      <c r="AD65" s="2">
        <f t="shared" si="0"/>
        <v>0.70000000000000284</v>
      </c>
      <c r="AE65" s="167">
        <f t="shared" si="1"/>
        <v>-1.7471487503033178E-2</v>
      </c>
    </row>
    <row r="66" spans="15:31" x14ac:dyDescent="0.25">
      <c r="O66" s="47"/>
      <c r="W66" s="162">
        <v>42270</v>
      </c>
      <c r="X66" s="12">
        <v>42.16</v>
      </c>
      <c r="Y66" s="12">
        <v>42.26</v>
      </c>
      <c r="Z66" s="12">
        <v>41.27</v>
      </c>
      <c r="AA66" s="12">
        <v>41.3</v>
      </c>
      <c r="AB66" s="117">
        <v>192500</v>
      </c>
      <c r="AC66" s="12">
        <v>41.21</v>
      </c>
      <c r="AD66" s="2">
        <f t="shared" si="0"/>
        <v>0.98999999999999488</v>
      </c>
      <c r="AE66" s="167">
        <f t="shared" si="1"/>
        <v>-2.0442120275730891E-2</v>
      </c>
    </row>
    <row r="67" spans="15:31" x14ac:dyDescent="0.25">
      <c r="W67" s="162">
        <v>42269</v>
      </c>
      <c r="X67" s="12">
        <v>42.56</v>
      </c>
      <c r="Y67" s="12">
        <v>42.99</v>
      </c>
      <c r="Z67" s="12">
        <v>41.83</v>
      </c>
      <c r="AA67" s="12">
        <v>42.16</v>
      </c>
      <c r="AB67" s="117">
        <v>233200</v>
      </c>
      <c r="AC67" s="12">
        <v>42.07</v>
      </c>
      <c r="AD67" s="2">
        <f t="shared" ref="AD67:AD68" si="3">Y67-Z67</f>
        <v>1.1600000000000037</v>
      </c>
      <c r="AE67" s="167">
        <f t="shared" ref="AE67" si="4">AC67/AC68-1</f>
        <v>-2.5480657864257572E-2</v>
      </c>
    </row>
    <row r="68" spans="15:31" x14ac:dyDescent="0.25">
      <c r="W68" s="162">
        <v>42268</v>
      </c>
      <c r="X68" s="12">
        <v>43.66</v>
      </c>
      <c r="Y68" s="12">
        <v>44.18</v>
      </c>
      <c r="Z68" s="12">
        <v>43.11</v>
      </c>
      <c r="AA68" s="12">
        <v>43.26</v>
      </c>
      <c r="AB68" s="117">
        <v>430000</v>
      </c>
      <c r="AC68" s="12">
        <v>43.17</v>
      </c>
      <c r="AD68" s="2">
        <f t="shared" si="3"/>
        <v>1.0700000000000003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44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168</v>
      </c>
      <c r="W2" s="162">
        <v>42360</v>
      </c>
      <c r="X2" s="12">
        <v>34.21</v>
      </c>
      <c r="Y2" s="12">
        <v>34.49</v>
      </c>
      <c r="Z2" s="12">
        <v>34.07</v>
      </c>
      <c r="AA2" s="12">
        <v>34.29</v>
      </c>
      <c r="AB2" s="117">
        <v>9115000</v>
      </c>
      <c r="AC2" s="12">
        <v>34.29</v>
      </c>
      <c r="AD2" s="2">
        <f>Y2-Z2</f>
        <v>0.42000000000000171</v>
      </c>
      <c r="AE2" s="167">
        <f>AC2/AC3-1</f>
        <v>1.3597398758498302E-2</v>
      </c>
    </row>
    <row r="3" spans="1:31" x14ac:dyDescent="0.25">
      <c r="A3" s="26" t="s">
        <v>71</v>
      </c>
      <c r="B3" s="344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34.78</v>
      </c>
      <c r="T3" t="s">
        <v>88</v>
      </c>
      <c r="W3" s="162">
        <v>42359</v>
      </c>
      <c r="X3" s="12">
        <v>33.79</v>
      </c>
      <c r="Y3" s="12">
        <v>34.06</v>
      </c>
      <c r="Z3" s="12">
        <v>33.590000000000003</v>
      </c>
      <c r="AA3" s="12">
        <v>33.83</v>
      </c>
      <c r="AB3" s="117">
        <v>12820000</v>
      </c>
      <c r="AC3" s="12">
        <v>33.83</v>
      </c>
      <c r="AD3" s="2">
        <f t="shared" ref="AD3:AD66" si="0">Y3-Z3</f>
        <v>0.46999999999999886</v>
      </c>
      <c r="AE3" s="167">
        <f t="shared" ref="AE3:AE66" si="1">AC3/AC4-1</f>
        <v>4.7520047520046571E-3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34.78</v>
      </c>
      <c r="W4" s="162">
        <v>42356</v>
      </c>
      <c r="X4" s="12">
        <v>33.96</v>
      </c>
      <c r="Y4" s="12">
        <v>34.06</v>
      </c>
      <c r="Z4" s="12">
        <v>33.54</v>
      </c>
      <c r="AA4" s="12">
        <v>33.67</v>
      </c>
      <c r="AB4" s="117">
        <v>19469500</v>
      </c>
      <c r="AC4" s="12">
        <v>33.67</v>
      </c>
      <c r="AD4" s="2">
        <f t="shared" si="0"/>
        <v>0.52000000000000313</v>
      </c>
      <c r="AE4" s="167">
        <f t="shared" si="1"/>
        <v>-1.2899442978598574E-2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42355</v>
      </c>
      <c r="X5" s="12">
        <v>35.15</v>
      </c>
      <c r="Y5" s="12">
        <v>35.270000000000003</v>
      </c>
      <c r="Z5" s="12">
        <v>34.07</v>
      </c>
      <c r="AA5" s="12">
        <v>34.11</v>
      </c>
      <c r="AB5" s="117">
        <v>14448400</v>
      </c>
      <c r="AC5" s="12">
        <v>34.11</v>
      </c>
      <c r="AD5" s="2">
        <f t="shared" si="0"/>
        <v>1.2000000000000028</v>
      </c>
      <c r="AE5" s="167">
        <f t="shared" si="1"/>
        <v>-2.9311326124075165E-2</v>
      </c>
    </row>
    <row r="6" spans="1:31" x14ac:dyDescent="0.25">
      <c r="O6" s="13" t="s">
        <v>64</v>
      </c>
      <c r="Q6" s="2">
        <f>Q3*Q2</f>
        <v>0</v>
      </c>
      <c r="W6" s="162">
        <v>42354</v>
      </c>
      <c r="X6" s="12">
        <v>34.35</v>
      </c>
      <c r="Y6" s="12">
        <v>35.17</v>
      </c>
      <c r="Z6" s="12">
        <v>34.25</v>
      </c>
      <c r="AA6" s="12">
        <v>35.14</v>
      </c>
      <c r="AB6" s="117">
        <v>14771600</v>
      </c>
      <c r="AC6" s="12">
        <v>35.14</v>
      </c>
      <c r="AD6" s="2">
        <f t="shared" si="0"/>
        <v>0.92000000000000171</v>
      </c>
      <c r="AE6" s="167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36.819999999999709</v>
      </c>
      <c r="R7" s="256"/>
      <c r="W7" s="162">
        <v>42354</v>
      </c>
      <c r="X7" s="12" t="s">
        <v>182</v>
      </c>
      <c r="Y7" s="12"/>
      <c r="Z7" s="12"/>
      <c r="AA7" s="12"/>
      <c r="AB7" s="117"/>
      <c r="AC7" s="12"/>
      <c r="AD7" s="2">
        <f t="shared" si="0"/>
        <v>0</v>
      </c>
      <c r="AE7" s="167">
        <f t="shared" si="1"/>
        <v>-1</v>
      </c>
    </row>
    <row r="8" spans="1:31" x14ac:dyDescent="0.25">
      <c r="O8" s="13" t="s">
        <v>96</v>
      </c>
      <c r="Q8" s="167">
        <f>(Q4-Q3)/Q3</f>
        <v>0</v>
      </c>
      <c r="W8" s="162">
        <v>42353</v>
      </c>
      <c r="X8" s="12">
        <v>34.75</v>
      </c>
      <c r="Y8" s="12">
        <v>34.96</v>
      </c>
      <c r="Z8" s="12">
        <v>34.299999999999997</v>
      </c>
      <c r="AA8" s="12">
        <v>34.54</v>
      </c>
      <c r="AB8" s="117">
        <v>13834300</v>
      </c>
      <c r="AC8" s="12">
        <v>34.18</v>
      </c>
      <c r="AD8" s="2">
        <f t="shared" si="0"/>
        <v>0.66000000000000369</v>
      </c>
      <c r="AE8" s="167">
        <f t="shared" si="1"/>
        <v>4.4078754040552948E-3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42352</v>
      </c>
      <c r="X9" s="12">
        <v>34.78</v>
      </c>
      <c r="Y9" s="12">
        <v>34.840000000000003</v>
      </c>
      <c r="Z9" s="12">
        <v>34.049999999999997</v>
      </c>
      <c r="AA9" s="12">
        <v>34.39</v>
      </c>
      <c r="AB9" s="117">
        <v>13793100</v>
      </c>
      <c r="AC9" s="12">
        <v>34.03</v>
      </c>
      <c r="AD9" s="2">
        <f t="shared" si="0"/>
        <v>0.79000000000000625</v>
      </c>
      <c r="AE9" s="167">
        <f t="shared" si="1"/>
        <v>-4.6797309154722466E-3</v>
      </c>
    </row>
    <row r="10" spans="1:31" x14ac:dyDescent="0.25">
      <c r="W10" s="162">
        <v>42349</v>
      </c>
      <c r="X10" s="12">
        <v>35.14</v>
      </c>
      <c r="Y10" s="12">
        <v>35.409999999999997</v>
      </c>
      <c r="Z10" s="12">
        <v>34.270000000000003</v>
      </c>
      <c r="AA10" s="12">
        <v>34.549999999999997</v>
      </c>
      <c r="AB10" s="117">
        <v>16271200</v>
      </c>
      <c r="AC10" s="12">
        <v>34.19</v>
      </c>
      <c r="AD10" s="2">
        <f t="shared" si="0"/>
        <v>1.1399999999999935</v>
      </c>
      <c r="AE10" s="167">
        <f t="shared" si="1"/>
        <v>-3.0346001134429978E-2</v>
      </c>
    </row>
    <row r="11" spans="1:31" x14ac:dyDescent="0.25">
      <c r="W11" s="162">
        <v>42348</v>
      </c>
      <c r="X11" s="12">
        <v>35.25</v>
      </c>
      <c r="Y11" s="12">
        <v>35.89</v>
      </c>
      <c r="Z11" s="12">
        <v>35.18</v>
      </c>
      <c r="AA11" s="12">
        <v>35.630000000000003</v>
      </c>
      <c r="AB11" s="117">
        <v>8827000</v>
      </c>
      <c r="AC11" s="12">
        <v>35.26</v>
      </c>
      <c r="AD11" s="2">
        <f t="shared" si="0"/>
        <v>0.71000000000000085</v>
      </c>
      <c r="AE11" s="167">
        <f t="shared" si="1"/>
        <v>5.1311288483466555E-3</v>
      </c>
    </row>
    <row r="12" spans="1:31" x14ac:dyDescent="0.25">
      <c r="W12" s="162">
        <v>42347</v>
      </c>
      <c r="X12" s="12">
        <v>35.299999999999997</v>
      </c>
      <c r="Y12" s="12">
        <v>35.700000000000003</v>
      </c>
      <c r="Z12" s="12">
        <v>34.86</v>
      </c>
      <c r="AA12" s="12">
        <v>35.450000000000003</v>
      </c>
      <c r="AB12" s="117">
        <v>11692000</v>
      </c>
      <c r="AC12" s="12">
        <v>35.08</v>
      </c>
      <c r="AD12" s="2">
        <f t="shared" si="0"/>
        <v>0.84000000000000341</v>
      </c>
      <c r="AE12" s="167">
        <f t="shared" si="1"/>
        <v>-8.5445741953860121E-4</v>
      </c>
    </row>
    <row r="13" spans="1:31" x14ac:dyDescent="0.25">
      <c r="W13" s="162">
        <v>42346</v>
      </c>
      <c r="X13" s="12">
        <v>35.83</v>
      </c>
      <c r="Y13" s="12">
        <v>35.869999999999997</v>
      </c>
      <c r="Z13" s="12">
        <v>35.229999999999997</v>
      </c>
      <c r="AA13" s="12">
        <v>35.479999999999997</v>
      </c>
      <c r="AB13" s="117">
        <v>11905400</v>
      </c>
      <c r="AC13" s="12">
        <v>35.11</v>
      </c>
      <c r="AD13" s="2">
        <f t="shared" si="0"/>
        <v>0.64000000000000057</v>
      </c>
      <c r="AE13" s="167">
        <f t="shared" si="1"/>
        <v>-1.7902097902097958E-2</v>
      </c>
    </row>
    <row r="14" spans="1:31" x14ac:dyDescent="0.25">
      <c r="W14" s="162">
        <v>42345</v>
      </c>
      <c r="X14" s="12">
        <v>36.46</v>
      </c>
      <c r="Y14" s="12">
        <v>36.520000000000003</v>
      </c>
      <c r="Z14" s="12">
        <v>35.99</v>
      </c>
      <c r="AA14" s="12">
        <v>36.130000000000003</v>
      </c>
      <c r="AB14" s="117">
        <v>11303500</v>
      </c>
      <c r="AC14" s="12">
        <v>35.75</v>
      </c>
      <c r="AD14" s="2">
        <f t="shared" si="0"/>
        <v>0.53000000000000114</v>
      </c>
      <c r="AE14" s="167">
        <f t="shared" si="1"/>
        <v>-3.3454139949817829E-3</v>
      </c>
    </row>
    <row r="15" spans="1:31" x14ac:dyDescent="0.25">
      <c r="W15" s="162">
        <v>42342</v>
      </c>
      <c r="X15" s="12">
        <v>35.6</v>
      </c>
      <c r="Y15" s="12">
        <v>36.340000000000003</v>
      </c>
      <c r="Z15" s="12">
        <v>35.369999999999997</v>
      </c>
      <c r="AA15" s="12">
        <v>36.25</v>
      </c>
      <c r="AB15" s="117">
        <v>11562600</v>
      </c>
      <c r="AC15" s="12">
        <v>35.869999999999997</v>
      </c>
      <c r="AD15" s="2">
        <f t="shared" si="0"/>
        <v>0.97000000000000597</v>
      </c>
      <c r="AE15" s="167">
        <f t="shared" si="1"/>
        <v>2.1937321937321785E-2</v>
      </c>
    </row>
    <row r="16" spans="1:31" x14ac:dyDescent="0.25">
      <c r="W16" s="162">
        <v>42341</v>
      </c>
      <c r="X16" s="12">
        <v>35.83</v>
      </c>
      <c r="Y16" s="12">
        <v>36</v>
      </c>
      <c r="Z16" s="12">
        <v>35.229999999999997</v>
      </c>
      <c r="AA16" s="12">
        <v>35.47</v>
      </c>
      <c r="AB16" s="117">
        <v>10795800</v>
      </c>
      <c r="AC16" s="12">
        <v>35.1</v>
      </c>
      <c r="AD16" s="2">
        <f t="shared" si="0"/>
        <v>0.77000000000000313</v>
      </c>
      <c r="AE16" s="167">
        <f t="shared" si="1"/>
        <v>-7.3529411764705621E-3</v>
      </c>
    </row>
    <row r="17" spans="23:31" x14ac:dyDescent="0.25">
      <c r="W17" s="162">
        <v>42340</v>
      </c>
      <c r="X17" s="12">
        <v>36.31</v>
      </c>
      <c r="Y17" s="12">
        <v>36.36</v>
      </c>
      <c r="Z17" s="12">
        <v>35.619999999999997</v>
      </c>
      <c r="AA17" s="12">
        <v>35.729999999999997</v>
      </c>
      <c r="AB17" s="117">
        <v>9715100</v>
      </c>
      <c r="AC17" s="12">
        <v>35.36</v>
      </c>
      <c r="AD17" s="2">
        <f t="shared" si="0"/>
        <v>0.74000000000000199</v>
      </c>
      <c r="AE17" s="167">
        <f t="shared" si="1"/>
        <v>-1.449275362318847E-2</v>
      </c>
    </row>
    <row r="18" spans="23:31" x14ac:dyDescent="0.25">
      <c r="W18" s="162">
        <v>42339</v>
      </c>
      <c r="X18" s="12">
        <v>35.950000000000003</v>
      </c>
      <c r="Y18" s="12">
        <v>36.340000000000003</v>
      </c>
      <c r="Z18" s="12">
        <v>35.799999999999997</v>
      </c>
      <c r="AA18" s="12">
        <v>36.26</v>
      </c>
      <c r="AB18" s="117">
        <v>12656400</v>
      </c>
      <c r="AC18" s="12">
        <v>35.880000000000003</v>
      </c>
      <c r="AD18" s="2">
        <f t="shared" si="0"/>
        <v>0.54000000000000625</v>
      </c>
      <c r="AE18" s="167">
        <f t="shared" si="1"/>
        <v>1.6750418760469454E-3</v>
      </c>
    </row>
    <row r="19" spans="23:31" x14ac:dyDescent="0.25">
      <c r="W19" s="162">
        <v>42338</v>
      </c>
      <c r="X19" s="12">
        <v>36.6</v>
      </c>
      <c r="Y19" s="12">
        <v>36.880000000000003</v>
      </c>
      <c r="Z19" s="12">
        <v>36.19</v>
      </c>
      <c r="AA19" s="12">
        <v>36.200000000000003</v>
      </c>
      <c r="AB19" s="117">
        <v>13959400</v>
      </c>
      <c r="AC19" s="12">
        <v>35.82</v>
      </c>
      <c r="AD19" s="2">
        <f t="shared" si="0"/>
        <v>0.69000000000000483</v>
      </c>
      <c r="AE19" s="167">
        <f t="shared" si="1"/>
        <v>-4.7235343150875408E-3</v>
      </c>
    </row>
    <row r="20" spans="23:31" x14ac:dyDescent="0.25">
      <c r="W20" s="162">
        <v>42335</v>
      </c>
      <c r="X20" s="12">
        <v>36.36</v>
      </c>
      <c r="Y20" s="12">
        <v>36.49</v>
      </c>
      <c r="Z20" s="12">
        <v>36.22</v>
      </c>
      <c r="AA20" s="12">
        <v>36.369999999999997</v>
      </c>
      <c r="AB20" s="117">
        <v>2899300</v>
      </c>
      <c r="AC20" s="12">
        <v>35.99</v>
      </c>
      <c r="AD20" s="2">
        <f t="shared" si="0"/>
        <v>0.27000000000000313</v>
      </c>
      <c r="AE20" s="167">
        <f t="shared" si="1"/>
        <v>8.3426028921018691E-4</v>
      </c>
    </row>
    <row r="21" spans="23:31" x14ac:dyDescent="0.25">
      <c r="W21" s="162">
        <v>42333</v>
      </c>
      <c r="X21" s="12">
        <v>36.15</v>
      </c>
      <c r="Y21" s="12">
        <v>36.42</v>
      </c>
      <c r="Z21" s="12">
        <v>36.11</v>
      </c>
      <c r="AA21" s="12">
        <v>36.340000000000003</v>
      </c>
      <c r="AB21" s="117">
        <v>7292800</v>
      </c>
      <c r="AC21" s="12">
        <v>35.96</v>
      </c>
      <c r="AD21" s="2">
        <f t="shared" si="0"/>
        <v>0.31000000000000227</v>
      </c>
      <c r="AE21" s="167">
        <f t="shared" si="1"/>
        <v>3.3482142857141906E-3</v>
      </c>
    </row>
    <row r="22" spans="23:31" x14ac:dyDescent="0.25">
      <c r="W22" s="162">
        <v>42332</v>
      </c>
      <c r="X22" s="12">
        <v>35.76</v>
      </c>
      <c r="Y22" s="12">
        <v>36.33</v>
      </c>
      <c r="Z22" s="12">
        <v>35.69</v>
      </c>
      <c r="AA22" s="12">
        <v>36.22</v>
      </c>
      <c r="AB22" s="117">
        <v>10346900</v>
      </c>
      <c r="AC22" s="12">
        <v>35.840000000000003</v>
      </c>
      <c r="AD22" s="2">
        <f t="shared" si="0"/>
        <v>0.64000000000000057</v>
      </c>
      <c r="AE22" s="167">
        <f t="shared" si="1"/>
        <v>3.9215686274509665E-3</v>
      </c>
    </row>
    <row r="23" spans="23:31" x14ac:dyDescent="0.25">
      <c r="W23" s="162">
        <v>42331</v>
      </c>
      <c r="X23" s="12">
        <v>36.39</v>
      </c>
      <c r="Y23" s="12">
        <v>36.869999999999997</v>
      </c>
      <c r="Z23" s="12">
        <v>36.06</v>
      </c>
      <c r="AA23" s="12">
        <v>36.08</v>
      </c>
      <c r="AB23" s="117">
        <v>9849300</v>
      </c>
      <c r="AC23" s="12">
        <v>35.700000000000003</v>
      </c>
      <c r="AD23" s="2">
        <f t="shared" si="0"/>
        <v>0.80999999999999517</v>
      </c>
      <c r="AE23" s="167">
        <f t="shared" si="1"/>
        <v>-7.230255839821953E-3</v>
      </c>
    </row>
    <row r="24" spans="23:31" x14ac:dyDescent="0.25">
      <c r="W24" s="162">
        <v>42328</v>
      </c>
      <c r="X24" s="12">
        <v>36.31</v>
      </c>
      <c r="Y24" s="12">
        <v>36.42</v>
      </c>
      <c r="Z24" s="12">
        <v>36.01</v>
      </c>
      <c r="AA24" s="12">
        <v>36.340000000000003</v>
      </c>
      <c r="AB24" s="117">
        <v>10793200</v>
      </c>
      <c r="AC24" s="12">
        <v>35.96</v>
      </c>
      <c r="AD24" s="2">
        <f t="shared" si="0"/>
        <v>0.41000000000000369</v>
      </c>
      <c r="AE24" s="167">
        <f t="shared" si="1"/>
        <v>5.5928411633110464E-3</v>
      </c>
    </row>
    <row r="25" spans="23:31" x14ac:dyDescent="0.25">
      <c r="W25" s="162">
        <v>42327</v>
      </c>
      <c r="X25" s="12">
        <v>36.43</v>
      </c>
      <c r="Y25" s="12">
        <v>36.47</v>
      </c>
      <c r="Z25" s="12">
        <v>36.07</v>
      </c>
      <c r="AA25" s="12">
        <v>36.14</v>
      </c>
      <c r="AB25" s="117">
        <v>9760800</v>
      </c>
      <c r="AC25" s="12">
        <v>35.76</v>
      </c>
      <c r="AD25" s="2">
        <f t="shared" si="0"/>
        <v>0.39999999999999858</v>
      </c>
      <c r="AE25" s="167">
        <f t="shared" si="1"/>
        <v>-8.8691796008869561E-3</v>
      </c>
    </row>
    <row r="26" spans="23:31" x14ac:dyDescent="0.25">
      <c r="W26" s="162">
        <v>42326</v>
      </c>
      <c r="X26" s="12">
        <v>35.4</v>
      </c>
      <c r="Y26" s="12">
        <v>36.479999999999997</v>
      </c>
      <c r="Z26" s="12">
        <v>35.299999999999997</v>
      </c>
      <c r="AA26" s="12">
        <v>36.46</v>
      </c>
      <c r="AB26" s="117">
        <v>14866300</v>
      </c>
      <c r="AC26" s="12">
        <v>36.08</v>
      </c>
      <c r="AD26" s="2">
        <f t="shared" si="0"/>
        <v>1.1799999999999997</v>
      </c>
      <c r="AE26" s="167">
        <f t="shared" si="1"/>
        <v>3.559127439724441E-2</v>
      </c>
    </row>
    <row r="27" spans="23:31" x14ac:dyDescent="0.25">
      <c r="W27" s="162">
        <v>42325</v>
      </c>
      <c r="X27" s="12">
        <v>34.31</v>
      </c>
      <c r="Y27" s="12">
        <v>35.590000000000003</v>
      </c>
      <c r="Z27" s="12">
        <v>34.31</v>
      </c>
      <c r="AA27" s="12">
        <v>35.21</v>
      </c>
      <c r="AB27" s="117">
        <v>11748200</v>
      </c>
      <c r="AC27" s="12">
        <v>34.840000000000003</v>
      </c>
      <c r="AD27" s="2">
        <f t="shared" si="0"/>
        <v>1.2800000000000011</v>
      </c>
      <c r="AE27" s="167">
        <f t="shared" si="1"/>
        <v>1.1494252873565092E-3</v>
      </c>
    </row>
    <row r="28" spans="23:31" x14ac:dyDescent="0.25">
      <c r="W28" s="162">
        <v>42324</v>
      </c>
      <c r="X28" s="12">
        <v>34.31</v>
      </c>
      <c r="Y28" s="12">
        <v>35.22</v>
      </c>
      <c r="Z28" s="12">
        <v>34.29</v>
      </c>
      <c r="AA28" s="12">
        <v>35.17</v>
      </c>
      <c r="AB28" s="117">
        <v>14599100</v>
      </c>
      <c r="AC28" s="12">
        <v>34.799999999999997</v>
      </c>
      <c r="AD28" s="2">
        <f t="shared" si="0"/>
        <v>0.92999999999999972</v>
      </c>
      <c r="AE28" s="167">
        <f t="shared" si="1"/>
        <v>2.5036818851251752E-2</v>
      </c>
    </row>
    <row r="29" spans="23:31" x14ac:dyDescent="0.25">
      <c r="W29" s="162">
        <v>42321</v>
      </c>
      <c r="X29" s="12">
        <v>34.97</v>
      </c>
      <c r="Y29" s="12">
        <v>35.17</v>
      </c>
      <c r="Z29" s="12">
        <v>34.19</v>
      </c>
      <c r="AA29" s="12">
        <v>34.31</v>
      </c>
      <c r="AB29" s="117">
        <v>12090600</v>
      </c>
      <c r="AC29" s="12">
        <v>33.950000000000003</v>
      </c>
      <c r="AD29" s="2">
        <f t="shared" si="0"/>
        <v>0.98000000000000398</v>
      </c>
      <c r="AE29" s="167">
        <f t="shared" si="1"/>
        <v>-2.2177419354838634E-2</v>
      </c>
    </row>
    <row r="30" spans="23:31" x14ac:dyDescent="0.25">
      <c r="W30" s="162">
        <v>42320</v>
      </c>
      <c r="X30" s="12">
        <v>35.340000000000003</v>
      </c>
      <c r="Y30" s="12">
        <v>35.479999999999997</v>
      </c>
      <c r="Z30" s="12">
        <v>35.020000000000003</v>
      </c>
      <c r="AA30" s="12">
        <v>35.090000000000003</v>
      </c>
      <c r="AB30" s="117">
        <v>10650900</v>
      </c>
      <c r="AC30" s="12">
        <v>34.72</v>
      </c>
      <c r="AD30" s="2">
        <f t="shared" si="0"/>
        <v>0.45999999999999375</v>
      </c>
      <c r="AE30" s="167">
        <f t="shared" si="1"/>
        <v>-1.3075611142694732E-2</v>
      </c>
    </row>
    <row r="31" spans="23:31" x14ac:dyDescent="0.25">
      <c r="W31" s="162">
        <v>42319</v>
      </c>
      <c r="X31" s="12">
        <v>35.74</v>
      </c>
      <c r="Y31" s="12">
        <v>36.01</v>
      </c>
      <c r="Z31" s="12">
        <v>35.520000000000003</v>
      </c>
      <c r="AA31" s="12">
        <v>35.549999999999997</v>
      </c>
      <c r="AB31" s="117">
        <v>6751800</v>
      </c>
      <c r="AC31" s="12">
        <v>35.18</v>
      </c>
      <c r="AD31" s="2">
        <f t="shared" si="0"/>
        <v>0.48999999999999488</v>
      </c>
      <c r="AE31" s="167">
        <f t="shared" si="1"/>
        <v>-1.9858156028368379E-3</v>
      </c>
    </row>
    <row r="32" spans="23:31" x14ac:dyDescent="0.25">
      <c r="W32" s="162">
        <v>42318</v>
      </c>
      <c r="X32" s="12">
        <v>35.54</v>
      </c>
      <c r="Y32" s="12">
        <v>35.630000000000003</v>
      </c>
      <c r="Z32" s="12">
        <v>35.159999999999997</v>
      </c>
      <c r="AA32" s="12">
        <v>35.619999999999997</v>
      </c>
      <c r="AB32" s="117">
        <v>9687200</v>
      </c>
      <c r="AC32" s="12">
        <v>35.25</v>
      </c>
      <c r="AD32" s="2">
        <f t="shared" si="0"/>
        <v>0.47000000000000597</v>
      </c>
      <c r="AE32" s="167">
        <f t="shared" si="1"/>
        <v>-1.4164305949008194E-3</v>
      </c>
    </row>
    <row r="33" spans="4:31" x14ac:dyDescent="0.25">
      <c r="W33" s="162">
        <v>42317</v>
      </c>
      <c r="X33" s="12">
        <v>35.979999999999997</v>
      </c>
      <c r="Y33" s="12">
        <v>36.119999999999997</v>
      </c>
      <c r="Z33" s="12">
        <v>35.44</v>
      </c>
      <c r="AA33" s="12">
        <v>35.67</v>
      </c>
      <c r="AB33" s="117">
        <v>9997600</v>
      </c>
      <c r="AC33" s="12">
        <v>35.299999999999997</v>
      </c>
      <c r="AD33" s="2">
        <f t="shared" si="0"/>
        <v>0.67999999999999972</v>
      </c>
      <c r="AE33" s="167">
        <f t="shared" si="1"/>
        <v>-2.2611644997174718E-3</v>
      </c>
    </row>
    <row r="34" spans="4:31" x14ac:dyDescent="0.25">
      <c r="W34" s="162">
        <v>42314</v>
      </c>
      <c r="X34" s="12">
        <v>35.32</v>
      </c>
      <c r="Y34" s="12">
        <v>35.799999999999997</v>
      </c>
      <c r="Z34" s="12">
        <v>35.26</v>
      </c>
      <c r="AA34" s="12">
        <v>35.75</v>
      </c>
      <c r="AB34" s="117">
        <v>9376900</v>
      </c>
      <c r="AC34" s="12">
        <v>35.380000000000003</v>
      </c>
      <c r="AD34" s="2">
        <f t="shared" si="0"/>
        <v>0.53999999999999915</v>
      </c>
      <c r="AE34" s="167">
        <f t="shared" si="1"/>
        <v>8.8394639292843635E-3</v>
      </c>
    </row>
    <row r="35" spans="4:31" x14ac:dyDescent="0.25">
      <c r="W35" s="162">
        <v>42313</v>
      </c>
      <c r="X35" s="12">
        <v>35.53</v>
      </c>
      <c r="Y35" s="12">
        <v>35.56</v>
      </c>
      <c r="Z35" s="12">
        <v>35.19</v>
      </c>
      <c r="AA35" s="12">
        <v>35.44</v>
      </c>
      <c r="AB35" s="117">
        <v>7679700</v>
      </c>
      <c r="AC35" s="12">
        <v>35.07</v>
      </c>
      <c r="AD35" s="2">
        <f t="shared" si="0"/>
        <v>0.37000000000000455</v>
      </c>
      <c r="AE35" s="167">
        <f t="shared" si="1"/>
        <v>5.7061340941522154E-4</v>
      </c>
    </row>
    <row r="36" spans="4:31" x14ac:dyDescent="0.25">
      <c r="W36" s="162">
        <v>42312</v>
      </c>
      <c r="X36" s="12">
        <v>35.83</v>
      </c>
      <c r="Y36" s="12">
        <v>35.92</v>
      </c>
      <c r="Z36" s="12">
        <v>35.380000000000003</v>
      </c>
      <c r="AA36" s="12">
        <v>35.42</v>
      </c>
      <c r="AB36" s="117">
        <v>12716600</v>
      </c>
      <c r="AC36" s="12">
        <v>35.049999999999997</v>
      </c>
      <c r="AD36" s="2">
        <f t="shared" si="0"/>
        <v>0.53999999999999915</v>
      </c>
      <c r="AE36" s="167">
        <f t="shared" si="1"/>
        <v>-1.0166619598983351E-2</v>
      </c>
    </row>
    <row r="37" spans="4:31" x14ac:dyDescent="0.25">
      <c r="W37" s="162">
        <v>42311</v>
      </c>
      <c r="X37" s="12">
        <v>35.53</v>
      </c>
      <c r="Y37" s="12">
        <v>35.99</v>
      </c>
      <c r="Z37" s="12">
        <v>35.36</v>
      </c>
      <c r="AA37" s="12">
        <v>35.78</v>
      </c>
      <c r="AB37" s="117">
        <v>15144900</v>
      </c>
      <c r="AC37" s="12">
        <v>35.409999999999997</v>
      </c>
      <c r="AD37" s="2">
        <f t="shared" si="0"/>
        <v>0.63000000000000256</v>
      </c>
      <c r="AE37" s="167">
        <f t="shared" si="1"/>
        <v>5.965909090908994E-3</v>
      </c>
    </row>
    <row r="38" spans="4:31" x14ac:dyDescent="0.25">
      <c r="W38" s="162">
        <v>42310</v>
      </c>
      <c r="X38" s="12">
        <v>34.880000000000003</v>
      </c>
      <c r="Y38" s="12">
        <v>35.75</v>
      </c>
      <c r="Z38" s="12">
        <v>34.86</v>
      </c>
      <c r="AA38" s="12">
        <v>35.57</v>
      </c>
      <c r="AB38" s="117">
        <v>11858400</v>
      </c>
      <c r="AC38" s="12">
        <v>35.200000000000003</v>
      </c>
      <c r="AD38" s="2">
        <f t="shared" si="0"/>
        <v>0.89000000000000057</v>
      </c>
      <c r="AE38" s="167">
        <f t="shared" si="1"/>
        <v>1.881331403762676E-2</v>
      </c>
    </row>
    <row r="39" spans="4:31" x14ac:dyDescent="0.25">
      <c r="W39" s="162">
        <v>42307</v>
      </c>
      <c r="X39" s="12">
        <v>34.85</v>
      </c>
      <c r="Y39" s="12">
        <v>35.200000000000003</v>
      </c>
      <c r="Z39" s="12">
        <v>34.46</v>
      </c>
      <c r="AA39" s="12">
        <v>34.909999999999997</v>
      </c>
      <c r="AB39" s="117">
        <v>10723900</v>
      </c>
      <c r="AC39" s="12">
        <v>34.549999999999997</v>
      </c>
      <c r="AD39" s="2">
        <f t="shared" si="0"/>
        <v>0.74000000000000199</v>
      </c>
      <c r="AE39" s="167">
        <f t="shared" si="1"/>
        <v>4.6525152660656932E-3</v>
      </c>
    </row>
    <row r="40" spans="4:31" x14ac:dyDescent="0.25">
      <c r="D40"/>
      <c r="E40"/>
      <c r="W40" s="162">
        <v>42306</v>
      </c>
      <c r="X40" s="12">
        <v>35.04</v>
      </c>
      <c r="Y40" s="12">
        <v>35.049999999999997</v>
      </c>
      <c r="Z40" s="12">
        <v>34.11</v>
      </c>
      <c r="AA40" s="12">
        <v>34.75</v>
      </c>
      <c r="AB40" s="117">
        <v>12087600</v>
      </c>
      <c r="AC40" s="12">
        <v>34.39</v>
      </c>
      <c r="AD40" s="2">
        <f t="shared" si="0"/>
        <v>0.93999999999999773</v>
      </c>
      <c r="AE40" s="167">
        <f t="shared" si="1"/>
        <v>-1.3199426111908164E-2</v>
      </c>
    </row>
    <row r="41" spans="4:31" ht="20.25" thickBot="1" x14ac:dyDescent="0.35">
      <c r="O41" s="343" t="s">
        <v>78</v>
      </c>
      <c r="P41" s="343"/>
      <c r="T41" s="113" t="s">
        <v>126</v>
      </c>
      <c r="W41" s="162">
        <v>42305</v>
      </c>
      <c r="X41" s="12">
        <v>34.99</v>
      </c>
      <c r="Y41" s="12">
        <v>35.299999999999997</v>
      </c>
      <c r="Z41" s="12">
        <v>34.65</v>
      </c>
      <c r="AA41" s="12">
        <v>35.22</v>
      </c>
      <c r="AB41" s="117">
        <v>9668600</v>
      </c>
      <c r="AC41" s="12">
        <v>34.85</v>
      </c>
      <c r="AD41" s="2">
        <f t="shared" si="0"/>
        <v>0.64999999999999858</v>
      </c>
      <c r="AE41" s="167">
        <f t="shared" si="1"/>
        <v>6.9344120196475068E-3</v>
      </c>
    </row>
    <row r="42" spans="4:31" ht="15.75" thickTop="1" x14ac:dyDescent="0.25">
      <c r="O42" s="105">
        <v>1.1000000000000001</v>
      </c>
      <c r="P42" s="105">
        <f>O42*$Q$4</f>
        <v>38.258000000000003</v>
      </c>
      <c r="Q42" s="2"/>
      <c r="T42" s="198" t="s">
        <v>111</v>
      </c>
      <c r="U42" s="198">
        <v>33.83</v>
      </c>
      <c r="W42" s="162">
        <v>42304</v>
      </c>
      <c r="X42" s="12">
        <v>35.39</v>
      </c>
      <c r="Y42" s="12">
        <v>35.49</v>
      </c>
      <c r="Z42" s="12">
        <v>34.74</v>
      </c>
      <c r="AA42" s="12">
        <v>34.97</v>
      </c>
      <c r="AB42" s="117">
        <v>15536000</v>
      </c>
      <c r="AC42" s="12">
        <v>34.61</v>
      </c>
      <c r="AD42" s="2">
        <f t="shared" si="0"/>
        <v>0.75</v>
      </c>
      <c r="AE42" s="167">
        <f t="shared" si="1"/>
        <v>-1.9546742209631707E-2</v>
      </c>
    </row>
    <row r="43" spans="4:31" x14ac:dyDescent="0.25">
      <c r="O43" s="105">
        <v>1.0900000000000001</v>
      </c>
      <c r="P43" s="105">
        <f t="shared" ref="P43:P62" si="3">O43*$Q$4</f>
        <v>37.910200000000003</v>
      </c>
      <c r="Q43" s="2"/>
      <c r="T43" s="12" t="s">
        <v>112</v>
      </c>
      <c r="U43" s="12">
        <v>34.21</v>
      </c>
      <c r="W43" s="162">
        <v>42303</v>
      </c>
      <c r="X43" s="12">
        <v>35.9</v>
      </c>
      <c r="Y43" s="12">
        <v>35.94</v>
      </c>
      <c r="Z43" s="12">
        <v>35.26</v>
      </c>
      <c r="AA43" s="12">
        <v>35.67</v>
      </c>
      <c r="AB43" s="117">
        <v>14010800</v>
      </c>
      <c r="AC43" s="12">
        <v>35.299999999999997</v>
      </c>
      <c r="AD43" s="2">
        <f t="shared" si="0"/>
        <v>0.67999999999999972</v>
      </c>
      <c r="AE43" s="167">
        <f t="shared" si="1"/>
        <v>-7.8695896571108204E-3</v>
      </c>
    </row>
    <row r="44" spans="4:31" x14ac:dyDescent="0.25">
      <c r="O44" s="105">
        <v>1.08</v>
      </c>
      <c r="P44" s="105">
        <f t="shared" si="3"/>
        <v>37.562400000000004</v>
      </c>
      <c r="Q44" s="2"/>
      <c r="T44" s="12" t="s">
        <v>113</v>
      </c>
      <c r="U44" s="12" t="s">
        <v>397</v>
      </c>
      <c r="W44" s="162">
        <v>42300</v>
      </c>
      <c r="X44" s="12">
        <v>35.54</v>
      </c>
      <c r="Y44" s="12">
        <v>36.06</v>
      </c>
      <c r="Z44" s="12">
        <v>35.409999999999997</v>
      </c>
      <c r="AA44" s="12">
        <v>35.950000000000003</v>
      </c>
      <c r="AB44" s="117">
        <v>18277800</v>
      </c>
      <c r="AC44" s="12">
        <v>35.58</v>
      </c>
      <c r="AD44" s="2">
        <f t="shared" si="0"/>
        <v>0.65000000000000568</v>
      </c>
      <c r="AE44" s="167">
        <f t="shared" si="1"/>
        <v>1.5121255349500817E-2</v>
      </c>
    </row>
    <row r="45" spans="4:31" x14ac:dyDescent="0.25">
      <c r="O45" s="105">
        <v>1.07</v>
      </c>
      <c r="P45" s="105">
        <f t="shared" si="3"/>
        <v>37.214600000000004</v>
      </c>
      <c r="Q45" s="2"/>
      <c r="T45" s="12" t="s">
        <v>114</v>
      </c>
      <c r="U45" s="12" t="s">
        <v>398</v>
      </c>
      <c r="W45" s="162">
        <v>42299</v>
      </c>
      <c r="X45" s="12">
        <v>35.64</v>
      </c>
      <c r="Y45" s="12">
        <v>35.79</v>
      </c>
      <c r="Z45" s="12">
        <v>34.97</v>
      </c>
      <c r="AA45" s="12">
        <v>35.42</v>
      </c>
      <c r="AB45" s="117">
        <v>22708100</v>
      </c>
      <c r="AC45" s="12">
        <v>35.049999999999997</v>
      </c>
      <c r="AD45" s="2">
        <f t="shared" si="0"/>
        <v>0.82000000000000028</v>
      </c>
      <c r="AE45" s="167">
        <f t="shared" si="1"/>
        <v>0</v>
      </c>
    </row>
    <row r="46" spans="4:31" x14ac:dyDescent="0.25">
      <c r="O46" s="105">
        <v>1.06</v>
      </c>
      <c r="P46" s="105">
        <f t="shared" si="3"/>
        <v>36.866800000000005</v>
      </c>
      <c r="Q46" s="2"/>
      <c r="T46" s="12" t="s">
        <v>115</v>
      </c>
      <c r="U46" s="12">
        <v>42.06</v>
      </c>
      <c r="W46" s="162">
        <v>42298</v>
      </c>
      <c r="X46" s="12">
        <v>34.96</v>
      </c>
      <c r="Y46" s="12">
        <v>35.869999999999997</v>
      </c>
      <c r="Z46" s="12">
        <v>34.72</v>
      </c>
      <c r="AA46" s="12">
        <v>35.42</v>
      </c>
      <c r="AB46" s="117">
        <v>36877400</v>
      </c>
      <c r="AC46" s="12">
        <v>35.049999999999997</v>
      </c>
      <c r="AD46" s="2">
        <f t="shared" si="0"/>
        <v>1.1499999999999986</v>
      </c>
      <c r="AE46" s="167">
        <f t="shared" si="1"/>
        <v>5.7953516450346854E-2</v>
      </c>
    </row>
    <row r="47" spans="4:31" x14ac:dyDescent="0.25">
      <c r="O47" s="105">
        <v>1.05</v>
      </c>
      <c r="P47" s="105">
        <f t="shared" si="3"/>
        <v>36.519000000000005</v>
      </c>
      <c r="Q47" s="2"/>
      <c r="T47" s="12" t="s">
        <v>116</v>
      </c>
      <c r="U47" s="12">
        <v>1.43058</v>
      </c>
      <c r="W47" s="162">
        <v>42297</v>
      </c>
      <c r="X47" s="12">
        <v>33.18</v>
      </c>
      <c r="Y47" s="12">
        <v>33.89</v>
      </c>
      <c r="Z47" s="12">
        <v>33.08</v>
      </c>
      <c r="AA47" s="12">
        <v>33.479999999999997</v>
      </c>
      <c r="AB47" s="117">
        <v>11848300</v>
      </c>
      <c r="AC47" s="12">
        <v>33.130000000000003</v>
      </c>
      <c r="AD47" s="2">
        <f t="shared" si="0"/>
        <v>0.81000000000000227</v>
      </c>
      <c r="AE47" s="167">
        <f t="shared" si="1"/>
        <v>7.2970507753116198E-3</v>
      </c>
    </row>
    <row r="48" spans="4:31" x14ac:dyDescent="0.25">
      <c r="O48" s="105">
        <v>1.04</v>
      </c>
      <c r="P48" s="105">
        <f t="shared" si="3"/>
        <v>36.171199999999999</v>
      </c>
      <c r="Q48" s="2"/>
      <c r="T48" s="12" t="s">
        <v>117</v>
      </c>
      <c r="U48" s="12" t="s">
        <v>153</v>
      </c>
      <c r="W48" s="162">
        <v>42296</v>
      </c>
      <c r="X48" s="12">
        <v>33</v>
      </c>
      <c r="Y48" s="12">
        <v>33.29</v>
      </c>
      <c r="Z48" s="12">
        <v>32.799999999999997</v>
      </c>
      <c r="AA48" s="12">
        <v>33.24</v>
      </c>
      <c r="AB48" s="117">
        <v>10084600</v>
      </c>
      <c r="AC48" s="12">
        <v>32.89</v>
      </c>
      <c r="AD48" s="2">
        <f t="shared" si="0"/>
        <v>0.49000000000000199</v>
      </c>
      <c r="AE48" s="167">
        <f t="shared" si="1"/>
        <v>2.7439024390245592E-3</v>
      </c>
    </row>
    <row r="49" spans="15:31" x14ac:dyDescent="0.25">
      <c r="O49" s="105">
        <v>1.03</v>
      </c>
      <c r="P49" s="105">
        <f t="shared" si="3"/>
        <v>35.823399999999999</v>
      </c>
      <c r="Q49" s="2"/>
      <c r="T49" s="12"/>
      <c r="U49" s="12"/>
      <c r="W49" s="162">
        <v>42293</v>
      </c>
      <c r="X49" s="12">
        <v>33.369999999999997</v>
      </c>
      <c r="Y49" s="12">
        <v>33.46</v>
      </c>
      <c r="Z49" s="12">
        <v>32.880000000000003</v>
      </c>
      <c r="AA49" s="12">
        <v>33.15</v>
      </c>
      <c r="AB49" s="117">
        <v>9332400</v>
      </c>
      <c r="AC49" s="12">
        <v>32.799999999999997</v>
      </c>
      <c r="AD49" s="2">
        <f t="shared" si="0"/>
        <v>0.57999999999999829</v>
      </c>
      <c r="AE49" s="167">
        <f t="shared" si="1"/>
        <v>-5.1562026084319701E-3</v>
      </c>
    </row>
    <row r="50" spans="15:31" x14ac:dyDescent="0.25">
      <c r="O50" s="105">
        <v>1.02</v>
      </c>
      <c r="P50" s="105">
        <f t="shared" si="3"/>
        <v>35.4756</v>
      </c>
      <c r="Q50" s="2"/>
      <c r="T50" s="12" t="s">
        <v>118</v>
      </c>
      <c r="U50" s="12" t="s">
        <v>399</v>
      </c>
      <c r="W50" s="162">
        <v>42292</v>
      </c>
      <c r="X50" s="12">
        <v>33.549999999999997</v>
      </c>
      <c r="Y50" s="12">
        <v>33.659999999999997</v>
      </c>
      <c r="Z50" s="12">
        <v>33.159999999999997</v>
      </c>
      <c r="AA50" s="12">
        <v>33.32</v>
      </c>
      <c r="AB50" s="117">
        <v>10844300</v>
      </c>
      <c r="AC50" s="12">
        <v>32.97</v>
      </c>
      <c r="AD50" s="2">
        <f t="shared" si="0"/>
        <v>0.5</v>
      </c>
      <c r="AE50" s="167">
        <f t="shared" si="1"/>
        <v>-3.0321406913269566E-4</v>
      </c>
    </row>
    <row r="51" spans="15:31" x14ac:dyDescent="0.25">
      <c r="O51" s="105">
        <v>1.01</v>
      </c>
      <c r="P51" s="105">
        <f t="shared" si="3"/>
        <v>35.127800000000001</v>
      </c>
      <c r="Q51" s="2"/>
      <c r="T51" s="12" t="s">
        <v>119</v>
      </c>
      <c r="U51" s="12" t="s">
        <v>181</v>
      </c>
      <c r="W51" s="162">
        <v>42291</v>
      </c>
      <c r="X51" s="12">
        <v>33.200000000000003</v>
      </c>
      <c r="Y51" s="12">
        <v>33.5</v>
      </c>
      <c r="Z51" s="12">
        <v>32.92</v>
      </c>
      <c r="AA51" s="12">
        <v>33.33</v>
      </c>
      <c r="AB51" s="117">
        <v>11974000</v>
      </c>
      <c r="AC51" s="12">
        <v>32.979999999999997</v>
      </c>
      <c r="AD51" s="2">
        <f t="shared" si="0"/>
        <v>0.57999999999999829</v>
      </c>
      <c r="AE51" s="167">
        <f t="shared" si="1"/>
        <v>6.1012812690663942E-3</v>
      </c>
    </row>
    <row r="52" spans="15:31" x14ac:dyDescent="0.25">
      <c r="O52" s="105">
        <v>1</v>
      </c>
      <c r="P52" s="105">
        <f t="shared" si="3"/>
        <v>34.78</v>
      </c>
      <c r="Q52" s="2"/>
      <c r="T52" s="12" t="s">
        <v>120</v>
      </c>
      <c r="U52" s="117">
        <v>9202919</v>
      </c>
      <c r="W52" s="162">
        <v>42290</v>
      </c>
      <c r="X52" s="12">
        <v>32.85</v>
      </c>
      <c r="Y52" s="12">
        <v>33.369999999999997</v>
      </c>
      <c r="Z52" s="12">
        <v>32.71</v>
      </c>
      <c r="AA52" s="12">
        <v>33.130000000000003</v>
      </c>
      <c r="AB52" s="117">
        <v>11789300</v>
      </c>
      <c r="AC52" s="12">
        <v>32.78</v>
      </c>
      <c r="AD52" s="2">
        <f t="shared" si="0"/>
        <v>0.65999999999999659</v>
      </c>
      <c r="AE52" s="167">
        <f t="shared" si="1"/>
        <v>3.0599755201958789E-3</v>
      </c>
    </row>
    <row r="53" spans="15:31" x14ac:dyDescent="0.25">
      <c r="O53" s="105">
        <v>0.99</v>
      </c>
      <c r="P53" s="105">
        <f t="shared" si="3"/>
        <v>34.432200000000002</v>
      </c>
      <c r="Q53" s="2"/>
      <c r="T53" s="12" t="s">
        <v>123</v>
      </c>
      <c r="U53" s="117">
        <v>13036500</v>
      </c>
      <c r="W53" s="162">
        <v>42289</v>
      </c>
      <c r="X53" s="12">
        <v>33.04</v>
      </c>
      <c r="Y53" s="12">
        <v>33.159999999999997</v>
      </c>
      <c r="Z53" s="12">
        <v>32.619999999999997</v>
      </c>
      <c r="AA53" s="12">
        <v>33.020000000000003</v>
      </c>
      <c r="AB53" s="117">
        <v>10766400</v>
      </c>
      <c r="AC53" s="12">
        <v>32.68</v>
      </c>
      <c r="AD53" s="2">
        <f t="shared" si="0"/>
        <v>0.53999999999999915</v>
      </c>
      <c r="AE53" s="167">
        <f t="shared" si="1"/>
        <v>2.1465808034344391E-3</v>
      </c>
    </row>
    <row r="54" spans="15:31" x14ac:dyDescent="0.25">
      <c r="O54" s="105">
        <v>0.98</v>
      </c>
      <c r="P54" s="105">
        <f t="shared" si="3"/>
        <v>34.084400000000002</v>
      </c>
      <c r="Q54" s="2"/>
      <c r="T54" s="12" t="s">
        <v>121</v>
      </c>
      <c r="U54" s="12" t="s">
        <v>400</v>
      </c>
      <c r="W54" s="162">
        <v>42286</v>
      </c>
      <c r="X54" s="12">
        <v>33.340000000000003</v>
      </c>
      <c r="Y54" s="12">
        <v>33.630000000000003</v>
      </c>
      <c r="Z54" s="12">
        <v>32.79</v>
      </c>
      <c r="AA54" s="12">
        <v>32.950000000000003</v>
      </c>
      <c r="AB54" s="117">
        <v>14169100</v>
      </c>
      <c r="AC54" s="12">
        <v>32.61</v>
      </c>
      <c r="AD54" s="2">
        <f t="shared" si="0"/>
        <v>0.84000000000000341</v>
      </c>
      <c r="AE54" s="167">
        <f t="shared" si="1"/>
        <v>-1.4207980652962471E-2</v>
      </c>
    </row>
    <row r="55" spans="15:31" x14ac:dyDescent="0.25">
      <c r="O55" s="105">
        <v>0.97</v>
      </c>
      <c r="P55" s="105">
        <f t="shared" si="3"/>
        <v>33.736600000000003</v>
      </c>
      <c r="T55" s="12" t="s">
        <v>124</v>
      </c>
      <c r="U55" s="12">
        <v>12.58</v>
      </c>
      <c r="W55" s="162">
        <v>42285</v>
      </c>
      <c r="X55" s="12">
        <v>32.950000000000003</v>
      </c>
      <c r="Y55" s="12">
        <v>33.51</v>
      </c>
      <c r="Z55" s="12">
        <v>32.86</v>
      </c>
      <c r="AA55" s="12">
        <v>33.43</v>
      </c>
      <c r="AB55" s="117">
        <v>12909800</v>
      </c>
      <c r="AC55" s="12">
        <v>33.08</v>
      </c>
      <c r="AD55" s="2">
        <f t="shared" si="0"/>
        <v>0.64999999999999858</v>
      </c>
      <c r="AE55" s="167">
        <f t="shared" si="1"/>
        <v>1.1311525527361477E-2</v>
      </c>
    </row>
    <row r="56" spans="15:31" x14ac:dyDescent="0.25">
      <c r="O56" s="105">
        <v>0.96</v>
      </c>
      <c r="P56" s="105">
        <f t="shared" si="3"/>
        <v>33.388800000000003</v>
      </c>
      <c r="T56" s="12" t="s">
        <v>125</v>
      </c>
      <c r="U56" s="12">
        <v>2.73</v>
      </c>
      <c r="W56" s="162">
        <v>42284</v>
      </c>
      <c r="X56" s="12">
        <v>32.450000000000003</v>
      </c>
      <c r="Y56" s="12">
        <v>33.19</v>
      </c>
      <c r="Z56" s="12">
        <v>32.409999999999997</v>
      </c>
      <c r="AA56" s="12">
        <v>33.049999999999997</v>
      </c>
      <c r="AB56" s="117">
        <v>15238600</v>
      </c>
      <c r="AC56" s="12">
        <v>32.71</v>
      </c>
      <c r="AD56" s="2">
        <f t="shared" si="0"/>
        <v>0.78000000000000114</v>
      </c>
      <c r="AE56" s="167">
        <f t="shared" si="1"/>
        <v>2.6035131744040152E-2</v>
      </c>
    </row>
    <row r="57" spans="15:31" x14ac:dyDescent="0.25">
      <c r="O57" s="105">
        <v>0.95</v>
      </c>
      <c r="P57" s="105">
        <f t="shared" si="3"/>
        <v>33.040999999999997</v>
      </c>
      <c r="T57" s="12" t="s">
        <v>122</v>
      </c>
      <c r="U57" s="12" t="s">
        <v>401</v>
      </c>
      <c r="W57" s="162">
        <v>42283</v>
      </c>
      <c r="X57" s="12">
        <v>31.81</v>
      </c>
      <c r="Y57" s="12">
        <v>32.380000000000003</v>
      </c>
      <c r="Z57" s="12">
        <v>31.81</v>
      </c>
      <c r="AA57" s="12">
        <v>32.22</v>
      </c>
      <c r="AB57" s="117">
        <v>14214900</v>
      </c>
      <c r="AC57" s="12">
        <v>31.88</v>
      </c>
      <c r="AD57" s="2">
        <f t="shared" si="0"/>
        <v>0.57000000000000384</v>
      </c>
      <c r="AE57" s="167">
        <f t="shared" si="1"/>
        <v>1.4317531021317276E-2</v>
      </c>
    </row>
    <row r="58" spans="15:31" x14ac:dyDescent="0.25">
      <c r="O58" s="105">
        <v>0.94</v>
      </c>
      <c r="P58" s="105">
        <f t="shared" si="3"/>
        <v>32.693199999999997</v>
      </c>
      <c r="W58" s="162">
        <v>42282</v>
      </c>
      <c r="X58" s="12">
        <v>31.9</v>
      </c>
      <c r="Y58" s="12">
        <v>32.159999999999997</v>
      </c>
      <c r="Z58" s="12">
        <v>31.52</v>
      </c>
      <c r="AA58" s="12">
        <v>31.76</v>
      </c>
      <c r="AB58" s="117">
        <v>15407500</v>
      </c>
      <c r="AC58" s="12">
        <v>31.43</v>
      </c>
      <c r="AD58" s="2">
        <f t="shared" si="0"/>
        <v>0.63999999999999702</v>
      </c>
      <c r="AE58" s="167">
        <f t="shared" si="1"/>
        <v>9.5541401273879778E-4</v>
      </c>
    </row>
    <row r="59" spans="15:31" x14ac:dyDescent="0.25">
      <c r="O59" s="105">
        <v>0.93</v>
      </c>
      <c r="P59" s="105">
        <f t="shared" si="3"/>
        <v>32.345400000000005</v>
      </c>
      <c r="W59" s="162">
        <v>42279</v>
      </c>
      <c r="X59" s="12">
        <v>30.2</v>
      </c>
      <c r="Y59" s="12">
        <v>31.76</v>
      </c>
      <c r="Z59" s="12">
        <v>30.16</v>
      </c>
      <c r="AA59" s="12">
        <v>31.73</v>
      </c>
      <c r="AB59" s="117">
        <v>16596600</v>
      </c>
      <c r="AC59" s="12">
        <v>31.4</v>
      </c>
      <c r="AD59" s="2">
        <f t="shared" si="0"/>
        <v>1.6000000000000014</v>
      </c>
      <c r="AE59" s="167">
        <f t="shared" si="1"/>
        <v>3.4596375617792274E-2</v>
      </c>
    </row>
    <row r="60" spans="15:31" x14ac:dyDescent="0.25">
      <c r="O60" s="105">
        <v>0.92</v>
      </c>
      <c r="P60" s="105">
        <f t="shared" si="3"/>
        <v>31.997600000000002</v>
      </c>
      <c r="W60" s="162">
        <v>42278</v>
      </c>
      <c r="X60" s="12">
        <v>30.29</v>
      </c>
      <c r="Y60" s="12">
        <v>30.75</v>
      </c>
      <c r="Z60" s="12">
        <v>29.98</v>
      </c>
      <c r="AA60" s="12">
        <v>30.67</v>
      </c>
      <c r="AB60" s="117">
        <v>18261900</v>
      </c>
      <c r="AC60" s="12">
        <v>30.35</v>
      </c>
      <c r="AD60" s="2">
        <f t="shared" si="0"/>
        <v>0.76999999999999957</v>
      </c>
      <c r="AE60" s="167">
        <f t="shared" si="1"/>
        <v>2.1541568495456076E-2</v>
      </c>
    </row>
    <row r="61" spans="15:31" x14ac:dyDescent="0.25">
      <c r="O61" s="105">
        <v>0.91</v>
      </c>
      <c r="P61" s="105">
        <f t="shared" si="3"/>
        <v>31.649800000000003</v>
      </c>
      <c r="W61" s="162">
        <v>42277</v>
      </c>
      <c r="X61" s="12">
        <v>29.62</v>
      </c>
      <c r="Y61" s="12">
        <v>30.1</v>
      </c>
      <c r="Z61" s="12">
        <v>29.38</v>
      </c>
      <c r="AA61" s="12">
        <v>30.02</v>
      </c>
      <c r="AB61" s="117">
        <v>18931900</v>
      </c>
      <c r="AC61" s="12">
        <v>29.71</v>
      </c>
      <c r="AD61" s="2">
        <f t="shared" si="0"/>
        <v>0.72000000000000242</v>
      </c>
      <c r="AE61" s="167">
        <f t="shared" si="1"/>
        <v>2.9809358752166393E-2</v>
      </c>
    </row>
    <row r="62" spans="15:31" x14ac:dyDescent="0.25">
      <c r="O62" s="105">
        <v>0.9</v>
      </c>
      <c r="P62" s="105">
        <f t="shared" si="3"/>
        <v>31.302000000000003</v>
      </c>
      <c r="W62" s="162">
        <v>42276</v>
      </c>
      <c r="X62" s="12">
        <v>28.66</v>
      </c>
      <c r="Y62" s="12">
        <v>29.29</v>
      </c>
      <c r="Z62" s="12">
        <v>28.38</v>
      </c>
      <c r="AA62" s="12">
        <v>29.15</v>
      </c>
      <c r="AB62" s="117">
        <v>17043700</v>
      </c>
      <c r="AC62" s="12">
        <v>28.85</v>
      </c>
      <c r="AD62" s="2">
        <f t="shared" si="0"/>
        <v>0.91000000000000014</v>
      </c>
      <c r="AE62" s="167">
        <f t="shared" si="1"/>
        <v>2.0877565463552683E-2</v>
      </c>
    </row>
    <row r="63" spans="15:31" x14ac:dyDescent="0.25">
      <c r="W63" s="162">
        <v>42275</v>
      </c>
      <c r="X63" s="12">
        <v>29.29</v>
      </c>
      <c r="Y63" s="12">
        <v>29.32</v>
      </c>
      <c r="Z63" s="12">
        <v>28.44</v>
      </c>
      <c r="AA63" s="12">
        <v>28.56</v>
      </c>
      <c r="AB63" s="117">
        <v>15648900</v>
      </c>
      <c r="AC63" s="12">
        <v>28.26</v>
      </c>
      <c r="AD63" s="2">
        <f t="shared" si="0"/>
        <v>0.87999999999999901</v>
      </c>
      <c r="AE63" s="167">
        <f t="shared" si="1"/>
        <v>-2.8865979381443307E-2</v>
      </c>
    </row>
    <row r="64" spans="15:31" x14ac:dyDescent="0.25">
      <c r="W64" s="162">
        <v>42272</v>
      </c>
      <c r="X64" s="12">
        <v>29.79</v>
      </c>
      <c r="Y64" s="12">
        <v>29.84</v>
      </c>
      <c r="Z64" s="12">
        <v>29.23</v>
      </c>
      <c r="AA64" s="12">
        <v>29.41</v>
      </c>
      <c r="AB64" s="117">
        <v>13369400</v>
      </c>
      <c r="AC64" s="12">
        <v>29.1</v>
      </c>
      <c r="AD64" s="2">
        <f t="shared" si="0"/>
        <v>0.60999999999999943</v>
      </c>
      <c r="AE64" s="167">
        <f t="shared" si="1"/>
        <v>-1.029866117404632E-3</v>
      </c>
    </row>
    <row r="65" spans="23:31" x14ac:dyDescent="0.25">
      <c r="W65" s="162">
        <v>42271</v>
      </c>
      <c r="X65" s="12">
        <v>29.41</v>
      </c>
      <c r="Y65" s="12">
        <v>29.51</v>
      </c>
      <c r="Z65" s="12">
        <v>28.77</v>
      </c>
      <c r="AA65" s="12">
        <v>29.44</v>
      </c>
      <c r="AB65" s="117">
        <v>19687600</v>
      </c>
      <c r="AC65" s="12">
        <v>29.13</v>
      </c>
      <c r="AD65" s="2">
        <f t="shared" si="0"/>
        <v>0.74000000000000199</v>
      </c>
      <c r="AE65" s="167">
        <f t="shared" si="1"/>
        <v>-9.5205712342740778E-3</v>
      </c>
    </row>
    <row r="66" spans="23:31" x14ac:dyDescent="0.25">
      <c r="W66" s="162">
        <v>42270</v>
      </c>
      <c r="X66" s="12">
        <v>30.01</v>
      </c>
      <c r="Y66" s="12">
        <v>30.14</v>
      </c>
      <c r="Z66" s="12">
        <v>29.59</v>
      </c>
      <c r="AA66" s="12">
        <v>29.72</v>
      </c>
      <c r="AB66" s="117">
        <v>11277100</v>
      </c>
      <c r="AC66" s="12">
        <v>29.41</v>
      </c>
      <c r="AD66" s="2">
        <f t="shared" si="0"/>
        <v>0.55000000000000071</v>
      </c>
      <c r="AE66" s="167">
        <f t="shared" si="1"/>
        <v>-1.0430686406460277E-2</v>
      </c>
    </row>
    <row r="67" spans="23:31" x14ac:dyDescent="0.25">
      <c r="W67" s="162">
        <v>42269</v>
      </c>
      <c r="X67" s="12">
        <v>29.42</v>
      </c>
      <c r="Y67" s="12">
        <v>30.06</v>
      </c>
      <c r="Z67" s="12">
        <v>29.41</v>
      </c>
      <c r="AA67" s="12">
        <v>30.03</v>
      </c>
      <c r="AB67" s="117">
        <v>17190200</v>
      </c>
      <c r="AC67" s="12">
        <v>29.72</v>
      </c>
      <c r="AD67" s="2">
        <f t="shared" ref="AD67:AD69" si="4">Y67-Z67</f>
        <v>0.64999999999999858</v>
      </c>
      <c r="AE67" s="167">
        <f t="shared" ref="AE67:AE69" si="5">AC67/AC68-1</f>
        <v>-1.9141914191419196E-2</v>
      </c>
    </row>
    <row r="68" spans="23:31" x14ac:dyDescent="0.25">
      <c r="W68" s="162">
        <v>42268</v>
      </c>
      <c r="X68" s="12">
        <v>30.67</v>
      </c>
      <c r="Y68" s="12">
        <v>30.96</v>
      </c>
      <c r="Z68" s="12">
        <v>30.38</v>
      </c>
      <c r="AA68" s="12">
        <v>30.62</v>
      </c>
      <c r="AB68" s="117">
        <v>14325600</v>
      </c>
      <c r="AC68" s="12">
        <v>30.3</v>
      </c>
      <c r="AD68" s="2">
        <f t="shared" si="4"/>
        <v>0.58000000000000185</v>
      </c>
      <c r="AE68" s="167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8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130</v>
      </c>
      <c r="T2" s="1">
        <v>42305</v>
      </c>
      <c r="U2" s="108" t="s">
        <v>197</v>
      </c>
      <c r="W2" s="162">
        <v>42360</v>
      </c>
      <c r="X2" s="12">
        <v>27.45</v>
      </c>
      <c r="Y2" s="12">
        <v>28.2</v>
      </c>
      <c r="Z2" s="12">
        <v>27.42</v>
      </c>
      <c r="AA2" s="12">
        <v>27.9</v>
      </c>
      <c r="AB2" s="117">
        <v>810500</v>
      </c>
      <c r="AC2" s="12">
        <v>27.9</v>
      </c>
      <c r="AD2" s="2">
        <f>Y2-Z2</f>
        <v>0.77999999999999758</v>
      </c>
      <c r="AE2" s="167">
        <f>AC2/AC3-1</f>
        <v>1.9364267446108752E-2</v>
      </c>
      <c r="AP2" t="s">
        <v>236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26.525307692307692</v>
      </c>
      <c r="W3" s="162">
        <v>42359</v>
      </c>
      <c r="X3" s="12">
        <v>27.25</v>
      </c>
      <c r="Y3" s="12">
        <v>27.49</v>
      </c>
      <c r="Z3" s="12">
        <v>27.06</v>
      </c>
      <c r="AA3" s="12">
        <v>27.37</v>
      </c>
      <c r="AB3" s="117">
        <v>572900</v>
      </c>
      <c r="AC3" s="12">
        <v>27.37</v>
      </c>
      <c r="AD3" s="2">
        <f t="shared" ref="AD3:AD66" si="1">Y3-Z3</f>
        <v>0.42999999999999972</v>
      </c>
      <c r="AE3" s="167">
        <f t="shared" ref="AE3:AE66" si="2">AC3/AC4-1</f>
        <v>1.070901033973426E-2</v>
      </c>
      <c r="AI3" t="s">
        <v>297</v>
      </c>
      <c r="AJ3">
        <v>90</v>
      </c>
      <c r="AK3">
        <v>28.4</v>
      </c>
      <c r="AL3" s="314">
        <v>2556</v>
      </c>
      <c r="AO3" s="314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28.84</v>
      </c>
      <c r="W4" s="162">
        <v>42356</v>
      </c>
      <c r="X4" s="12">
        <v>27.19</v>
      </c>
      <c r="Y4" s="12">
        <v>27.41</v>
      </c>
      <c r="Z4" s="12">
        <v>26.94</v>
      </c>
      <c r="AA4" s="12">
        <v>27.08</v>
      </c>
      <c r="AB4" s="117">
        <v>1021100</v>
      </c>
      <c r="AC4" s="12">
        <v>27.08</v>
      </c>
      <c r="AD4" s="2">
        <f t="shared" si="1"/>
        <v>0.46999999999999886</v>
      </c>
      <c r="AE4" s="167">
        <f t="shared" si="2"/>
        <v>-6.6030814380044767E-3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3749.2</v>
      </c>
      <c r="W5" s="162">
        <v>42355</v>
      </c>
      <c r="X5" s="12">
        <v>28.1</v>
      </c>
      <c r="Y5" s="12">
        <v>28.12</v>
      </c>
      <c r="Z5" s="12">
        <v>27.25</v>
      </c>
      <c r="AA5" s="12">
        <v>27.26</v>
      </c>
      <c r="AB5" s="117">
        <v>928700</v>
      </c>
      <c r="AC5" s="12">
        <v>27.26</v>
      </c>
      <c r="AD5" s="2">
        <f t="shared" si="1"/>
        <v>0.87000000000000099</v>
      </c>
      <c r="AE5" s="167">
        <f t="shared" si="2"/>
        <v>-2.7470567249375688E-2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3448.29</v>
      </c>
      <c r="W6" s="162">
        <v>42354</v>
      </c>
      <c r="X6" s="12">
        <v>28.14</v>
      </c>
      <c r="Y6" s="12">
        <v>28.57</v>
      </c>
      <c r="Z6" s="12">
        <v>27.75</v>
      </c>
      <c r="AA6" s="12">
        <v>28.03</v>
      </c>
      <c r="AB6" s="117">
        <v>887300</v>
      </c>
      <c r="AC6" s="12">
        <v>28.03</v>
      </c>
      <c r="AD6" s="2">
        <f t="shared" si="1"/>
        <v>0.82000000000000028</v>
      </c>
      <c r="AE6" s="167">
        <f t="shared" si="2"/>
        <v>2.8622540250446971E-3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300.90999999999985</v>
      </c>
      <c r="R7" s="248"/>
      <c r="W7" s="162">
        <v>42353</v>
      </c>
      <c r="X7" s="12">
        <v>28.58</v>
      </c>
      <c r="Y7" s="12">
        <v>28.58</v>
      </c>
      <c r="Z7" s="12">
        <v>27.75</v>
      </c>
      <c r="AA7" s="12">
        <v>27.95</v>
      </c>
      <c r="AB7" s="117">
        <v>1002000</v>
      </c>
      <c r="AC7" s="12">
        <v>27.95</v>
      </c>
      <c r="AD7" s="2">
        <f t="shared" si="1"/>
        <v>0.82999999999999829</v>
      </c>
      <c r="AE7" s="167">
        <f t="shared" si="2"/>
        <v>-1.8954018954018936E-2</v>
      </c>
    </row>
    <row r="8" spans="1:43" x14ac:dyDescent="0.25">
      <c r="B8" s="1">
        <v>42360</v>
      </c>
      <c r="C8" s="4">
        <v>40</v>
      </c>
      <c r="D8" s="3">
        <v>27.25</v>
      </c>
      <c r="E8" s="3">
        <v>0</v>
      </c>
      <c r="F8" s="3">
        <f t="shared" si="0"/>
        <v>1090</v>
      </c>
      <c r="O8" s="13" t="s">
        <v>96</v>
      </c>
      <c r="Q8" s="167">
        <f>(Q4-Q3)/Q3</f>
        <v>8.7263542219476908E-2</v>
      </c>
      <c r="W8" s="162">
        <v>42352</v>
      </c>
      <c r="X8" s="12">
        <v>28.77</v>
      </c>
      <c r="Y8" s="12">
        <v>28.89</v>
      </c>
      <c r="Z8" s="12">
        <v>28.17</v>
      </c>
      <c r="AA8" s="12">
        <v>28.49</v>
      </c>
      <c r="AB8" s="117">
        <v>997700</v>
      </c>
      <c r="AC8" s="12">
        <v>28.49</v>
      </c>
      <c r="AD8" s="2">
        <f t="shared" si="1"/>
        <v>0.71999999999999886</v>
      </c>
      <c r="AE8" s="167">
        <f t="shared" si="2"/>
        <v>-1.0420284821118453E-2</v>
      </c>
    </row>
    <row r="9" spans="1:43" x14ac:dyDescent="0.25">
      <c r="W9" s="162">
        <v>42349</v>
      </c>
      <c r="X9" s="12">
        <v>29.05</v>
      </c>
      <c r="Y9" s="12">
        <v>29.17</v>
      </c>
      <c r="Z9" s="12">
        <v>28.76</v>
      </c>
      <c r="AA9" s="12">
        <v>28.79</v>
      </c>
      <c r="AB9" s="117">
        <v>467000</v>
      </c>
      <c r="AC9" s="12">
        <v>28.79</v>
      </c>
      <c r="AD9" s="2">
        <f t="shared" si="1"/>
        <v>0.41000000000000014</v>
      </c>
      <c r="AE9" s="167">
        <f t="shared" si="2"/>
        <v>-2.3736859952526279E-2</v>
      </c>
    </row>
    <row r="10" spans="1:43" x14ac:dyDescent="0.25">
      <c r="W10" s="162">
        <v>42348</v>
      </c>
      <c r="X10" s="12">
        <v>29.67</v>
      </c>
      <c r="Y10" s="12">
        <v>29.97</v>
      </c>
      <c r="Z10" s="12">
        <v>29.41</v>
      </c>
      <c r="AA10" s="12">
        <v>29.49</v>
      </c>
      <c r="AB10" s="117">
        <v>730000</v>
      </c>
      <c r="AC10" s="12">
        <v>29.49</v>
      </c>
      <c r="AD10" s="2">
        <f t="shared" si="1"/>
        <v>0.55999999999999872</v>
      </c>
      <c r="AE10" s="167">
        <f t="shared" si="2"/>
        <v>-7.0707070707071162E-3</v>
      </c>
    </row>
    <row r="11" spans="1:43" x14ac:dyDescent="0.25">
      <c r="A11" s="45" t="s">
        <v>81</v>
      </c>
      <c r="B11" s="16"/>
      <c r="C11" s="16">
        <f>SUM(C2:C8)</f>
        <v>380</v>
      </c>
      <c r="D11" s="16"/>
      <c r="E11" s="21"/>
      <c r="F11" s="16">
        <f>SUM(F2:F8)</f>
        <v>11233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44.2</v>
      </c>
      <c r="W11" s="162">
        <v>42347</v>
      </c>
      <c r="X11" s="12">
        <v>29.56</v>
      </c>
      <c r="Y11" s="12">
        <v>30.29</v>
      </c>
      <c r="Z11" s="12">
        <v>29.45</v>
      </c>
      <c r="AA11" s="12">
        <v>29.7</v>
      </c>
      <c r="AB11" s="117">
        <v>556600</v>
      </c>
      <c r="AC11" s="12">
        <v>29.7</v>
      </c>
      <c r="AD11" s="2">
        <f t="shared" si="1"/>
        <v>0.83999999999999986</v>
      </c>
      <c r="AE11" s="167">
        <f t="shared" si="2"/>
        <v>1.6863406408094139E-3</v>
      </c>
    </row>
    <row r="12" spans="1:43" x14ac:dyDescent="0.25">
      <c r="W12" s="162">
        <v>42346</v>
      </c>
      <c r="X12" s="12">
        <v>30.39</v>
      </c>
      <c r="Y12" s="12">
        <v>30.49</v>
      </c>
      <c r="Z12" s="12">
        <v>29.62</v>
      </c>
      <c r="AA12" s="12">
        <v>29.65</v>
      </c>
      <c r="AB12" s="117">
        <v>637500</v>
      </c>
      <c r="AC12" s="12">
        <v>29.65</v>
      </c>
      <c r="AD12" s="2">
        <f t="shared" si="1"/>
        <v>0.86999999999999744</v>
      </c>
      <c r="AE12" s="167">
        <f t="shared" si="2"/>
        <v>-3.9831606217616611E-2</v>
      </c>
    </row>
    <row r="13" spans="1:43" x14ac:dyDescent="0.25">
      <c r="B13" s="250" t="s">
        <v>127</v>
      </c>
      <c r="C13" s="250" t="s">
        <v>211</v>
      </c>
      <c r="D13" s="251" t="s">
        <v>210</v>
      </c>
      <c r="E13" s="253" t="s">
        <v>212</v>
      </c>
      <c r="F13" s="254" t="s">
        <v>65</v>
      </c>
      <c r="G13" s="299" t="s">
        <v>218</v>
      </c>
      <c r="H13" s="254" t="s">
        <v>96</v>
      </c>
      <c r="I13" s="253" t="s">
        <v>230</v>
      </c>
      <c r="W13" s="162">
        <v>42345</v>
      </c>
      <c r="X13" s="12">
        <v>31.15</v>
      </c>
      <c r="Y13" s="12">
        <v>31.15</v>
      </c>
      <c r="Z13" s="12">
        <v>30.62</v>
      </c>
      <c r="AA13" s="12">
        <v>30.88</v>
      </c>
      <c r="AB13" s="117">
        <v>679300</v>
      </c>
      <c r="AC13" s="12">
        <v>30.88</v>
      </c>
      <c r="AD13" s="2">
        <f t="shared" si="1"/>
        <v>0.52999999999999758</v>
      </c>
      <c r="AE13" s="167">
        <f t="shared" si="2"/>
        <v>-1.4363230130864935E-2</v>
      </c>
    </row>
    <row r="14" spans="1:43" x14ac:dyDescent="0.25">
      <c r="B14" s="252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19" si="3">IF(C14=0, 0,D14*C14)</f>
        <v>10121.799999999999</v>
      </c>
      <c r="H14" s="310">
        <f t="shared" ref="H14:H19" si="4">IF(C14=0, D14, (E14-D14)/D14)</f>
        <v>-3.3254954652334516E-2</v>
      </c>
      <c r="I14" s="53"/>
      <c r="W14" s="162">
        <v>42342</v>
      </c>
      <c r="X14" s="12">
        <v>31.22</v>
      </c>
      <c r="Y14" s="12">
        <v>31.59</v>
      </c>
      <c r="Z14" s="12">
        <v>31.02</v>
      </c>
      <c r="AA14" s="12">
        <v>31.33</v>
      </c>
      <c r="AB14" s="117">
        <v>549000</v>
      </c>
      <c r="AC14" s="12">
        <v>31.33</v>
      </c>
      <c r="AD14" s="2">
        <f t="shared" si="1"/>
        <v>0.57000000000000028</v>
      </c>
      <c r="AE14" s="167">
        <f t="shared" si="2"/>
        <v>0</v>
      </c>
    </row>
    <row r="15" spans="1:43" x14ac:dyDescent="0.25">
      <c r="B15" s="252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10">
        <f t="shared" si="4"/>
        <v>4.4368600682593878E-2</v>
      </c>
      <c r="I15" s="53"/>
      <c r="W15" s="162">
        <v>42341</v>
      </c>
      <c r="X15" s="12">
        <v>31.64</v>
      </c>
      <c r="Y15" s="12">
        <v>31.64</v>
      </c>
      <c r="Z15" s="12">
        <v>31.01</v>
      </c>
      <c r="AA15" s="12">
        <v>31.33</v>
      </c>
      <c r="AB15" s="117">
        <v>953300</v>
      </c>
      <c r="AC15" s="12">
        <v>31.33</v>
      </c>
      <c r="AD15" s="2">
        <f t="shared" si="1"/>
        <v>0.62999999999999901</v>
      </c>
      <c r="AE15" s="167">
        <f t="shared" si="2"/>
        <v>-4.1322314049587749E-3</v>
      </c>
    </row>
    <row r="16" spans="1:43" x14ac:dyDescent="0.25">
      <c r="B16" s="252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10">
        <f t="shared" si="4"/>
        <v>0.22486772486772469</v>
      </c>
      <c r="I16" s="53"/>
      <c r="W16" s="162">
        <v>42340</v>
      </c>
      <c r="X16" s="12">
        <v>31.88</v>
      </c>
      <c r="Y16" s="12">
        <v>32.17</v>
      </c>
      <c r="Z16" s="12">
        <v>31.29</v>
      </c>
      <c r="AA16" s="12">
        <v>31.46</v>
      </c>
      <c r="AB16" s="117">
        <v>664400</v>
      </c>
      <c r="AC16" s="12">
        <v>31.46</v>
      </c>
      <c r="AD16" s="2">
        <f t="shared" si="1"/>
        <v>0.88000000000000256</v>
      </c>
      <c r="AE16" s="167">
        <f t="shared" si="2"/>
        <v>-1.9326683291770452E-2</v>
      </c>
    </row>
    <row r="17" spans="2:31" x14ac:dyDescent="0.25">
      <c r="B17" s="252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10">
        <f t="shared" si="4"/>
        <v>0.17862595419847327</v>
      </c>
      <c r="I17" s="53"/>
      <c r="W17" s="162">
        <v>42339</v>
      </c>
      <c r="X17" s="12">
        <v>32.31</v>
      </c>
      <c r="Y17" s="12">
        <v>32.49</v>
      </c>
      <c r="Z17" s="12">
        <v>31.86</v>
      </c>
      <c r="AA17" s="12">
        <v>32.08</v>
      </c>
      <c r="AB17" s="117">
        <v>466600</v>
      </c>
      <c r="AC17" s="12">
        <v>32.08</v>
      </c>
      <c r="AD17" s="2">
        <f t="shared" si="1"/>
        <v>0.63000000000000256</v>
      </c>
      <c r="AE17" s="167">
        <f t="shared" si="2"/>
        <v>-4.9627791563277013E-3</v>
      </c>
    </row>
    <row r="18" spans="2:31" x14ac:dyDescent="0.25">
      <c r="B18" s="252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10">
        <f t="shared" si="4"/>
        <v>9.8854961832061064E-2</v>
      </c>
      <c r="I18" s="53">
        <v>26</v>
      </c>
      <c r="W18" s="162">
        <v>42338</v>
      </c>
      <c r="X18" s="12">
        <v>32.28</v>
      </c>
      <c r="Y18" s="12">
        <v>32.590000000000003</v>
      </c>
      <c r="Z18" s="12">
        <v>32.15</v>
      </c>
      <c r="AA18" s="12">
        <v>32.24</v>
      </c>
      <c r="AB18" s="117">
        <v>519900</v>
      </c>
      <c r="AC18" s="12">
        <v>32.24</v>
      </c>
      <c r="AD18" s="2">
        <f t="shared" si="1"/>
        <v>0.44000000000000483</v>
      </c>
      <c r="AE18" s="167">
        <f t="shared" si="2"/>
        <v>2.4875621890549926E-3</v>
      </c>
    </row>
    <row r="19" spans="2:31" x14ac:dyDescent="0.25">
      <c r="B19" s="252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10">
        <f t="shared" si="4"/>
        <v>2.7516019600452333E-2</v>
      </c>
      <c r="I19" s="53">
        <v>26.2</v>
      </c>
      <c r="W19" s="162">
        <v>42335</v>
      </c>
      <c r="X19" s="12">
        <v>32.04</v>
      </c>
      <c r="Y19" s="12">
        <v>32.270000000000003</v>
      </c>
      <c r="Z19" s="12">
        <v>31.47</v>
      </c>
      <c r="AA19" s="12">
        <v>32.159999999999997</v>
      </c>
      <c r="AB19" s="117">
        <v>377100</v>
      </c>
      <c r="AC19" s="12">
        <v>32.159999999999997</v>
      </c>
      <c r="AD19" s="2">
        <f t="shared" si="1"/>
        <v>0.80000000000000426</v>
      </c>
      <c r="AE19" s="167">
        <f t="shared" si="2"/>
        <v>3.7453183520599342E-3</v>
      </c>
    </row>
    <row r="20" spans="2:31" x14ac:dyDescent="0.25">
      <c r="B20" s="12"/>
      <c r="C20" s="12"/>
      <c r="D20" s="53"/>
      <c r="E20" s="53"/>
      <c r="F20" s="53"/>
      <c r="G20" s="53"/>
      <c r="H20" s="310"/>
      <c r="I20" s="53"/>
      <c r="W20" s="162">
        <v>42333</v>
      </c>
      <c r="X20" s="12">
        <v>32.119999999999997</v>
      </c>
      <c r="Y20" s="12">
        <v>32.299999999999997</v>
      </c>
      <c r="Z20" s="12">
        <v>31.89</v>
      </c>
      <c r="AA20" s="12">
        <v>32.04</v>
      </c>
      <c r="AB20" s="117">
        <v>627700</v>
      </c>
      <c r="AC20" s="12">
        <v>32.04</v>
      </c>
      <c r="AD20" s="2">
        <f t="shared" si="1"/>
        <v>0.40999999999999659</v>
      </c>
      <c r="AE20" s="167">
        <f t="shared" si="2"/>
        <v>-3.7313432835820448E-3</v>
      </c>
    </row>
    <row r="21" spans="2:31" x14ac:dyDescent="0.25">
      <c r="B21" s="12"/>
      <c r="C21" s="12"/>
      <c r="D21" s="53"/>
      <c r="E21" s="53"/>
      <c r="F21" s="53"/>
      <c r="G21" s="53"/>
      <c r="H21" s="310"/>
      <c r="I21" s="53"/>
      <c r="W21" s="162">
        <v>42332</v>
      </c>
      <c r="X21" s="12">
        <v>31.4</v>
      </c>
      <c r="Y21" s="12">
        <v>32.22</v>
      </c>
      <c r="Z21" s="12">
        <v>31.34</v>
      </c>
      <c r="AA21" s="12">
        <v>32.159999999999997</v>
      </c>
      <c r="AB21" s="117">
        <v>564500</v>
      </c>
      <c r="AC21" s="12">
        <v>32.159999999999997</v>
      </c>
      <c r="AD21" s="2">
        <f t="shared" si="1"/>
        <v>0.87999999999999901</v>
      </c>
      <c r="AE21" s="167">
        <f t="shared" si="2"/>
        <v>1.8043684710351338E-2</v>
      </c>
    </row>
    <row r="22" spans="2:31" x14ac:dyDescent="0.25">
      <c r="B22" s="12"/>
      <c r="C22" s="12"/>
      <c r="D22" s="53"/>
      <c r="E22" s="53"/>
      <c r="F22" s="53"/>
      <c r="G22" s="53"/>
      <c r="H22" s="310"/>
      <c r="I22" s="53"/>
      <c r="W22" s="162">
        <v>42331</v>
      </c>
      <c r="X22" s="12">
        <v>31.82</v>
      </c>
      <c r="Y22" s="12">
        <v>32.04</v>
      </c>
      <c r="Z22" s="12">
        <v>31.5</v>
      </c>
      <c r="AA22" s="12">
        <v>31.59</v>
      </c>
      <c r="AB22" s="117">
        <v>508000</v>
      </c>
      <c r="AC22" s="12">
        <v>31.59</v>
      </c>
      <c r="AD22" s="2">
        <f t="shared" si="1"/>
        <v>0.53999999999999915</v>
      </c>
      <c r="AE22" s="167">
        <f t="shared" si="2"/>
        <v>-5.039370078740113E-3</v>
      </c>
    </row>
    <row r="23" spans="2:31" x14ac:dyDescent="0.25">
      <c r="B23" s="12"/>
      <c r="C23" s="12"/>
      <c r="D23" s="53"/>
      <c r="E23" s="53"/>
      <c r="F23" s="53"/>
      <c r="G23" s="53"/>
      <c r="H23" s="310"/>
      <c r="I23" s="53"/>
      <c r="W23" s="162">
        <v>42328</v>
      </c>
      <c r="X23" s="12">
        <v>31.34</v>
      </c>
      <c r="Y23" s="12">
        <v>32</v>
      </c>
      <c r="Z23" s="12">
        <v>31.34</v>
      </c>
      <c r="AA23" s="12">
        <v>31.75</v>
      </c>
      <c r="AB23" s="117">
        <v>931400</v>
      </c>
      <c r="AC23" s="12">
        <v>31.75</v>
      </c>
      <c r="AD23" s="2">
        <f t="shared" si="1"/>
        <v>0.66000000000000014</v>
      </c>
      <c r="AE23" s="167">
        <f t="shared" si="2"/>
        <v>1.7302146747837144E-2</v>
      </c>
    </row>
    <row r="24" spans="2:31" x14ac:dyDescent="0.25">
      <c r="B24" s="12"/>
      <c r="C24" s="12"/>
      <c r="D24" s="53"/>
      <c r="E24" s="53"/>
      <c r="F24" s="53"/>
      <c r="G24" s="53"/>
      <c r="H24" s="310"/>
      <c r="I24" s="53"/>
      <c r="W24" s="162">
        <v>42327</v>
      </c>
      <c r="X24" s="12">
        <v>30.98</v>
      </c>
      <c r="Y24" s="12">
        <v>31.33</v>
      </c>
      <c r="Z24" s="12">
        <v>30.81</v>
      </c>
      <c r="AA24" s="12">
        <v>31.21</v>
      </c>
      <c r="AB24" s="117">
        <v>497600</v>
      </c>
      <c r="AC24" s="12">
        <v>31.21</v>
      </c>
      <c r="AD24" s="2">
        <f t="shared" si="1"/>
        <v>0.51999999999999957</v>
      </c>
      <c r="AE24" s="167" t="e">
        <f t="shared" si="2"/>
        <v>#DIV/0!</v>
      </c>
    </row>
    <row r="25" spans="2:31" x14ac:dyDescent="0.25">
      <c r="B25" s="12"/>
      <c r="C25" s="12"/>
      <c r="D25" s="53"/>
      <c r="E25" s="53"/>
      <c r="F25" s="53"/>
      <c r="G25" s="53"/>
      <c r="H25" s="310"/>
      <c r="I25" s="53"/>
      <c r="W25" s="162">
        <v>42327</v>
      </c>
      <c r="X25" s="12" t="s">
        <v>167</v>
      </c>
      <c r="Y25" s="12"/>
      <c r="Z25" s="12"/>
      <c r="AA25" s="12"/>
      <c r="AB25" s="117"/>
      <c r="AC25" s="12"/>
      <c r="AD25" s="2">
        <f t="shared" si="1"/>
        <v>0</v>
      </c>
      <c r="AE25" s="167">
        <f t="shared" si="2"/>
        <v>-1</v>
      </c>
    </row>
    <row r="26" spans="2:31" x14ac:dyDescent="0.25">
      <c r="W26" s="162">
        <v>42326</v>
      </c>
      <c r="X26" s="12">
        <v>30.85</v>
      </c>
      <c r="Y26" s="12">
        <v>31.35</v>
      </c>
      <c r="Z26" s="12">
        <v>30.69</v>
      </c>
      <c r="AA26" s="12">
        <v>31.28</v>
      </c>
      <c r="AB26" s="117">
        <v>587800</v>
      </c>
      <c r="AC26" s="12">
        <v>31.02</v>
      </c>
      <c r="AD26" s="2">
        <f t="shared" si="1"/>
        <v>0.66000000000000014</v>
      </c>
      <c r="AE26" s="167">
        <f t="shared" si="2"/>
        <v>1.8050541516245522E-2</v>
      </c>
    </row>
    <row r="27" spans="2:31" x14ac:dyDescent="0.25">
      <c r="W27" s="162">
        <v>42325</v>
      </c>
      <c r="X27" s="12">
        <v>31.28</v>
      </c>
      <c r="Y27" s="12">
        <v>31.28</v>
      </c>
      <c r="Z27" s="12">
        <v>30.61</v>
      </c>
      <c r="AA27" s="12">
        <v>30.73</v>
      </c>
      <c r="AB27" s="117">
        <v>641900</v>
      </c>
      <c r="AC27" s="12">
        <v>30.47</v>
      </c>
      <c r="AD27" s="2">
        <f t="shared" si="1"/>
        <v>0.67000000000000171</v>
      </c>
      <c r="AE27" s="167">
        <f t="shared" si="2"/>
        <v>-1.5190691661279954E-2</v>
      </c>
    </row>
    <row r="28" spans="2:31" x14ac:dyDescent="0.25">
      <c r="W28" s="162">
        <v>42324</v>
      </c>
      <c r="X28" s="12">
        <v>30.45</v>
      </c>
      <c r="Y28" s="12">
        <v>31.25</v>
      </c>
      <c r="Z28" s="12">
        <v>30.33</v>
      </c>
      <c r="AA28" s="12">
        <v>31.2</v>
      </c>
      <c r="AB28" s="117">
        <v>612500</v>
      </c>
      <c r="AC28" s="12">
        <v>30.94</v>
      </c>
      <c r="AD28" s="2">
        <f t="shared" si="1"/>
        <v>0.92000000000000171</v>
      </c>
      <c r="AE28" s="167">
        <f t="shared" si="2"/>
        <v>2.2134126197555393E-2</v>
      </c>
    </row>
    <row r="29" spans="2:31" x14ac:dyDescent="0.25">
      <c r="W29" s="162">
        <v>42321</v>
      </c>
      <c r="X29" s="12">
        <v>30.11</v>
      </c>
      <c r="Y29" s="12">
        <v>30.67</v>
      </c>
      <c r="Z29" s="12">
        <v>29.99</v>
      </c>
      <c r="AA29" s="12">
        <v>30.52</v>
      </c>
      <c r="AB29" s="117">
        <v>852900</v>
      </c>
      <c r="AC29" s="12">
        <v>30.27</v>
      </c>
      <c r="AD29" s="2">
        <f t="shared" si="1"/>
        <v>0.68000000000000327</v>
      </c>
      <c r="AE29" s="167">
        <f t="shared" si="2"/>
        <v>9.3364454818272158E-3</v>
      </c>
    </row>
    <row r="30" spans="2:31" x14ac:dyDescent="0.25">
      <c r="W30" s="162">
        <v>42320</v>
      </c>
      <c r="X30" s="12">
        <v>31.13</v>
      </c>
      <c r="Y30" s="12">
        <v>31.27</v>
      </c>
      <c r="Z30" s="12">
        <v>30.21</v>
      </c>
      <c r="AA30" s="12">
        <v>30.24</v>
      </c>
      <c r="AB30" s="117">
        <v>745400</v>
      </c>
      <c r="AC30" s="12">
        <v>29.99</v>
      </c>
      <c r="AD30" s="2">
        <f t="shared" si="1"/>
        <v>1.0599999999999987</v>
      </c>
      <c r="AE30" s="167">
        <f t="shared" si="2"/>
        <v>-4.0626999360204863E-2</v>
      </c>
    </row>
    <row r="31" spans="2:31" x14ac:dyDescent="0.25">
      <c r="W31" s="162">
        <v>42319</v>
      </c>
      <c r="X31" s="12">
        <v>31.95</v>
      </c>
      <c r="Y31" s="12">
        <v>31.95</v>
      </c>
      <c r="Z31" s="12">
        <v>31.39</v>
      </c>
      <c r="AA31" s="12">
        <v>31.52</v>
      </c>
      <c r="AB31" s="117">
        <v>350300</v>
      </c>
      <c r="AC31" s="12">
        <v>31.26</v>
      </c>
      <c r="AD31" s="2">
        <f t="shared" si="1"/>
        <v>0.55999999999999872</v>
      </c>
      <c r="AE31" s="167">
        <f t="shared" si="2"/>
        <v>-1.169775529560535E-2</v>
      </c>
    </row>
    <row r="32" spans="2:31" x14ac:dyDescent="0.25">
      <c r="W32" s="162">
        <v>42318</v>
      </c>
      <c r="X32" s="12">
        <v>31.35</v>
      </c>
      <c r="Y32" s="12">
        <v>31.91</v>
      </c>
      <c r="Z32" s="12">
        <v>31.2</v>
      </c>
      <c r="AA32" s="12">
        <v>31.9</v>
      </c>
      <c r="AB32" s="117">
        <v>578700</v>
      </c>
      <c r="AC32" s="12">
        <v>31.63</v>
      </c>
      <c r="AD32" s="2">
        <f t="shared" si="1"/>
        <v>0.71000000000000085</v>
      </c>
      <c r="AE32" s="167">
        <f t="shared" si="2"/>
        <v>1.0866091403004097E-2</v>
      </c>
    </row>
    <row r="33" spans="15:31" x14ac:dyDescent="0.25">
      <c r="W33" s="162">
        <v>42317</v>
      </c>
      <c r="X33" s="12">
        <v>32.24</v>
      </c>
      <c r="Y33" s="12">
        <v>32.24</v>
      </c>
      <c r="Z33" s="12">
        <v>31.28</v>
      </c>
      <c r="AA33" s="12">
        <v>31.55</v>
      </c>
      <c r="AB33" s="117">
        <v>507500</v>
      </c>
      <c r="AC33" s="12">
        <v>31.29</v>
      </c>
      <c r="AD33" s="2">
        <f t="shared" si="1"/>
        <v>0.96000000000000085</v>
      </c>
      <c r="AE33" s="167">
        <f t="shared" si="2"/>
        <v>-2.1881838074398252E-2</v>
      </c>
    </row>
    <row r="34" spans="15:31" x14ac:dyDescent="0.25">
      <c r="W34" s="162">
        <v>42314</v>
      </c>
      <c r="X34" s="12">
        <v>32.119999999999997</v>
      </c>
      <c r="Y34" s="12">
        <v>32.380000000000003</v>
      </c>
      <c r="Z34" s="12">
        <v>31.76</v>
      </c>
      <c r="AA34" s="12">
        <v>32.26</v>
      </c>
      <c r="AB34" s="117">
        <v>768300</v>
      </c>
      <c r="AC34" s="12">
        <v>31.99</v>
      </c>
      <c r="AD34" s="2">
        <f t="shared" si="1"/>
        <v>0.62000000000000099</v>
      </c>
      <c r="AE34" s="167">
        <f t="shared" si="2"/>
        <v>-3.4267912772586451E-3</v>
      </c>
    </row>
    <row r="35" spans="15:31" x14ac:dyDescent="0.25">
      <c r="W35" s="162">
        <v>42313</v>
      </c>
      <c r="X35" s="12">
        <v>32.25</v>
      </c>
      <c r="Y35" s="12">
        <v>32.5</v>
      </c>
      <c r="Z35" s="12">
        <v>31.85</v>
      </c>
      <c r="AA35" s="12">
        <v>32.369999999999997</v>
      </c>
      <c r="AB35" s="117">
        <v>493000</v>
      </c>
      <c r="AC35" s="12">
        <v>32.1</v>
      </c>
      <c r="AD35" s="2">
        <f t="shared" si="1"/>
        <v>0.64999999999999858</v>
      </c>
      <c r="AE35" s="167">
        <f t="shared" si="2"/>
        <v>3.7523452157599557E-3</v>
      </c>
    </row>
    <row r="36" spans="15:31" x14ac:dyDescent="0.25">
      <c r="W36" s="162">
        <v>42312</v>
      </c>
      <c r="X36" s="12">
        <v>32.49</v>
      </c>
      <c r="Y36" s="12">
        <v>32.89</v>
      </c>
      <c r="Z36" s="12">
        <v>32.04</v>
      </c>
      <c r="AA36" s="12">
        <v>32.25</v>
      </c>
      <c r="AB36" s="117">
        <v>595300</v>
      </c>
      <c r="AC36" s="12">
        <v>31.98</v>
      </c>
      <c r="AD36" s="2">
        <f t="shared" si="1"/>
        <v>0.85000000000000142</v>
      </c>
      <c r="AE36" s="167">
        <f t="shared" si="2"/>
        <v>-4.9782202862477254E-3</v>
      </c>
    </row>
    <row r="37" spans="15:31" x14ac:dyDescent="0.25">
      <c r="W37" s="162">
        <v>42311</v>
      </c>
      <c r="X37" s="12">
        <v>32.14</v>
      </c>
      <c r="Y37" s="12">
        <v>32.67</v>
      </c>
      <c r="Z37" s="12">
        <v>32.130000000000003</v>
      </c>
      <c r="AA37" s="12">
        <v>32.409999999999997</v>
      </c>
      <c r="AB37" s="117">
        <v>781300</v>
      </c>
      <c r="AC37" s="12">
        <v>32.14</v>
      </c>
      <c r="AD37" s="2">
        <f t="shared" si="1"/>
        <v>0.53999999999999915</v>
      </c>
      <c r="AE37" s="167">
        <f t="shared" si="2"/>
        <v>4.0612308653547036E-3</v>
      </c>
    </row>
    <row r="38" spans="15:31" x14ac:dyDescent="0.25">
      <c r="W38" s="162">
        <v>42310</v>
      </c>
      <c r="X38" s="12">
        <v>31.61</v>
      </c>
      <c r="Y38" s="12">
        <v>32.43</v>
      </c>
      <c r="Z38" s="12">
        <v>31.35</v>
      </c>
      <c r="AA38" s="12">
        <v>32.28</v>
      </c>
      <c r="AB38" s="117">
        <v>976500</v>
      </c>
      <c r="AC38" s="12">
        <v>32.01</v>
      </c>
      <c r="AD38" s="2">
        <f t="shared" si="1"/>
        <v>1.0799999999999983</v>
      </c>
      <c r="AE38" s="167">
        <f t="shared" si="2"/>
        <v>2.1378430121250735E-2</v>
      </c>
    </row>
    <row r="39" spans="15:31" x14ac:dyDescent="0.25">
      <c r="W39" s="162">
        <v>42307</v>
      </c>
      <c r="X39" s="12">
        <v>31.19</v>
      </c>
      <c r="Y39" s="12">
        <v>31.95</v>
      </c>
      <c r="Z39" s="12">
        <v>30.99</v>
      </c>
      <c r="AA39" s="12">
        <v>31.6</v>
      </c>
      <c r="AB39" s="117">
        <v>1566600</v>
      </c>
      <c r="AC39" s="12">
        <v>31.34</v>
      </c>
      <c r="AD39" s="2">
        <f t="shared" si="1"/>
        <v>0.96000000000000085</v>
      </c>
      <c r="AE39" s="167">
        <f t="shared" si="2"/>
        <v>1.7532467532467511E-2</v>
      </c>
    </row>
    <row r="40" spans="15:31" x14ac:dyDescent="0.25">
      <c r="W40" s="162">
        <v>42306</v>
      </c>
      <c r="X40" s="12">
        <v>30.39</v>
      </c>
      <c r="Y40" s="12">
        <v>31.11</v>
      </c>
      <c r="Z40" s="12">
        <v>30.23</v>
      </c>
      <c r="AA40" s="12">
        <v>31.06</v>
      </c>
      <c r="AB40" s="117">
        <v>1301600</v>
      </c>
      <c r="AC40" s="12">
        <v>30.8</v>
      </c>
      <c r="AD40" s="2">
        <f t="shared" si="1"/>
        <v>0.87999999999999901</v>
      </c>
      <c r="AE40" s="167">
        <f t="shared" si="2"/>
        <v>1.4827018121911006E-2</v>
      </c>
    </row>
    <row r="41" spans="15:31" x14ac:dyDescent="0.25">
      <c r="W41" s="162">
        <v>42305</v>
      </c>
      <c r="X41" s="12">
        <v>29.13</v>
      </c>
      <c r="Y41" s="12">
        <v>30.8</v>
      </c>
      <c r="Z41" s="12">
        <v>29.13</v>
      </c>
      <c r="AA41" s="12">
        <v>30.6</v>
      </c>
      <c r="AB41" s="117">
        <v>1914600</v>
      </c>
      <c r="AC41" s="12">
        <v>30.35</v>
      </c>
      <c r="AD41" s="2">
        <f t="shared" si="1"/>
        <v>1.6700000000000017</v>
      </c>
      <c r="AE41" s="167">
        <f t="shared" si="2"/>
        <v>6.3419761737911751E-2</v>
      </c>
    </row>
    <row r="42" spans="15:31" x14ac:dyDescent="0.25">
      <c r="W42" s="162">
        <v>42304</v>
      </c>
      <c r="X42" s="12">
        <v>28.96</v>
      </c>
      <c r="Y42" s="12">
        <v>29.25</v>
      </c>
      <c r="Z42" s="12">
        <v>28.62</v>
      </c>
      <c r="AA42" s="12">
        <v>28.78</v>
      </c>
      <c r="AB42" s="117">
        <v>1522100</v>
      </c>
      <c r="AC42" s="12">
        <v>28.54</v>
      </c>
      <c r="AD42" s="2">
        <f t="shared" si="1"/>
        <v>0.62999999999999901</v>
      </c>
      <c r="AE42" s="167">
        <f t="shared" si="2"/>
        <v>-2.5273224043715903E-2</v>
      </c>
    </row>
    <row r="43" spans="15:31" x14ac:dyDescent="0.25">
      <c r="W43" s="162">
        <v>42303</v>
      </c>
      <c r="X43" s="12">
        <v>29.69</v>
      </c>
      <c r="Y43" s="12">
        <v>29.88</v>
      </c>
      <c r="Z43" s="12">
        <v>29.39</v>
      </c>
      <c r="AA43" s="12">
        <v>29.53</v>
      </c>
      <c r="AB43" s="117">
        <v>640000</v>
      </c>
      <c r="AC43" s="12">
        <v>29.28</v>
      </c>
      <c r="AD43" s="2">
        <f t="shared" si="1"/>
        <v>0.48999999999999844</v>
      </c>
      <c r="AE43" s="167">
        <f t="shared" si="2"/>
        <v>-6.4472344757379174E-3</v>
      </c>
    </row>
    <row r="44" spans="15:31" x14ac:dyDescent="0.25">
      <c r="W44" s="162">
        <v>42300</v>
      </c>
      <c r="X44" s="12">
        <v>29.49</v>
      </c>
      <c r="Y44" s="12">
        <v>29.91</v>
      </c>
      <c r="Z44" s="12">
        <v>29.29</v>
      </c>
      <c r="AA44" s="12">
        <v>29.72</v>
      </c>
      <c r="AB44" s="117">
        <v>768100</v>
      </c>
      <c r="AC44" s="12">
        <v>29.47</v>
      </c>
      <c r="AD44" s="2">
        <f t="shared" si="1"/>
        <v>0.62000000000000099</v>
      </c>
      <c r="AE44" s="167">
        <f t="shared" si="2"/>
        <v>1.4457831325301207E-2</v>
      </c>
    </row>
    <row r="45" spans="15:31" ht="20.25" thickBot="1" x14ac:dyDescent="0.35">
      <c r="O45" s="343" t="s">
        <v>78</v>
      </c>
      <c r="P45" s="343"/>
      <c r="T45" s="113" t="s">
        <v>126</v>
      </c>
      <c r="W45" s="162">
        <v>42299</v>
      </c>
      <c r="X45" s="12">
        <v>28.79</v>
      </c>
      <c r="Y45" s="12">
        <v>29.78</v>
      </c>
      <c r="Z45" s="12">
        <v>28.66</v>
      </c>
      <c r="AA45" s="12">
        <v>29.29</v>
      </c>
      <c r="AB45" s="117">
        <v>497200</v>
      </c>
      <c r="AC45" s="12">
        <v>29.05</v>
      </c>
      <c r="AD45" s="2">
        <f t="shared" si="1"/>
        <v>1.120000000000001</v>
      </c>
      <c r="AE45" s="167">
        <f t="shared" si="2"/>
        <v>2.5414754677020923E-2</v>
      </c>
    </row>
    <row r="46" spans="15:31" ht="15.75" thickTop="1" x14ac:dyDescent="0.25">
      <c r="O46" s="105">
        <v>1.1000000000000001</v>
      </c>
      <c r="P46" s="105">
        <f>O46*$Q$4</f>
        <v>31.724000000000004</v>
      </c>
      <c r="Q46" s="2"/>
      <c r="T46" s="240" t="s">
        <v>111</v>
      </c>
      <c r="U46" s="240">
        <v>27.37</v>
      </c>
      <c r="W46" s="162">
        <v>42298</v>
      </c>
      <c r="X46" s="12">
        <v>28.81</v>
      </c>
      <c r="Y46" s="12">
        <v>29.07</v>
      </c>
      <c r="Z46" s="12">
        <v>28.5</v>
      </c>
      <c r="AA46" s="12">
        <v>28.57</v>
      </c>
      <c r="AB46" s="117">
        <v>510800</v>
      </c>
      <c r="AC46" s="12">
        <v>28.33</v>
      </c>
      <c r="AD46" s="2">
        <f t="shared" si="1"/>
        <v>0.57000000000000028</v>
      </c>
      <c r="AE46" s="167">
        <f t="shared" si="2"/>
        <v>-4.2179261862917983E-3</v>
      </c>
    </row>
    <row r="47" spans="15:31" x14ac:dyDescent="0.25">
      <c r="O47" s="105">
        <v>1.0900000000000001</v>
      </c>
      <c r="P47" s="105">
        <f t="shared" ref="P47:P66" si="5">O47*$Q$4</f>
        <v>31.435600000000001</v>
      </c>
      <c r="Q47" s="2"/>
      <c r="T47" s="240" t="s">
        <v>112</v>
      </c>
      <c r="U47" s="240">
        <v>27.45</v>
      </c>
      <c r="W47" s="162">
        <v>42297</v>
      </c>
      <c r="X47" s="12">
        <v>28.56</v>
      </c>
      <c r="Y47" s="12">
        <v>29.42</v>
      </c>
      <c r="Z47" s="12">
        <v>28.37</v>
      </c>
      <c r="AA47" s="12">
        <v>28.69</v>
      </c>
      <c r="AB47" s="117">
        <v>1116200</v>
      </c>
      <c r="AC47" s="12">
        <v>28.45</v>
      </c>
      <c r="AD47" s="2">
        <f t="shared" si="1"/>
        <v>1.0500000000000007</v>
      </c>
      <c r="AE47" s="167">
        <f t="shared" si="2"/>
        <v>0</v>
      </c>
    </row>
    <row r="48" spans="15:31" x14ac:dyDescent="0.25">
      <c r="O48" s="105">
        <v>1.08</v>
      </c>
      <c r="P48" s="105">
        <f t="shared" si="5"/>
        <v>31.147200000000002</v>
      </c>
      <c r="Q48" s="2"/>
      <c r="T48" s="240" t="s">
        <v>113</v>
      </c>
      <c r="U48" s="240" t="s">
        <v>402</v>
      </c>
      <c r="W48" s="162">
        <v>42296</v>
      </c>
      <c r="X48" s="12">
        <v>28.41</v>
      </c>
      <c r="Y48" s="12">
        <v>28.76</v>
      </c>
      <c r="Z48" s="12">
        <v>28.37</v>
      </c>
      <c r="AA48" s="12">
        <v>28.69</v>
      </c>
      <c r="AB48" s="117">
        <v>819000</v>
      </c>
      <c r="AC48" s="12">
        <v>28.45</v>
      </c>
      <c r="AD48" s="2">
        <f t="shared" si="1"/>
        <v>0.39000000000000057</v>
      </c>
      <c r="AE48" s="167">
        <f t="shared" si="2"/>
        <v>3.5273368606700828E-3</v>
      </c>
    </row>
    <row r="49" spans="15:31" x14ac:dyDescent="0.25">
      <c r="O49" s="105">
        <v>1.07</v>
      </c>
      <c r="P49" s="105">
        <f t="shared" si="5"/>
        <v>30.858800000000002</v>
      </c>
      <c r="Q49" s="2"/>
      <c r="T49" s="240" t="s">
        <v>114</v>
      </c>
      <c r="U49" s="240" t="s">
        <v>403</v>
      </c>
      <c r="W49" s="162">
        <v>42293</v>
      </c>
      <c r="X49" s="12">
        <v>29.5</v>
      </c>
      <c r="Y49" s="12">
        <v>29.5</v>
      </c>
      <c r="Z49" s="12">
        <v>28.22</v>
      </c>
      <c r="AA49" s="12">
        <v>28.59</v>
      </c>
      <c r="AB49" s="117">
        <v>1787200</v>
      </c>
      <c r="AC49" s="12">
        <v>28.35</v>
      </c>
      <c r="AD49" s="2">
        <f t="shared" si="1"/>
        <v>1.2800000000000011</v>
      </c>
      <c r="AE49" s="167">
        <f t="shared" si="2"/>
        <v>-5.7513297872340274E-2</v>
      </c>
    </row>
    <row r="50" spans="15:31" x14ac:dyDescent="0.25">
      <c r="O50" s="105">
        <v>1.06</v>
      </c>
      <c r="P50" s="105">
        <f t="shared" si="5"/>
        <v>30.570400000000003</v>
      </c>
      <c r="Q50" s="2"/>
      <c r="T50" s="240" t="s">
        <v>115</v>
      </c>
      <c r="U50" s="240">
        <v>38.4</v>
      </c>
      <c r="W50" s="162">
        <v>42292</v>
      </c>
      <c r="X50" s="12">
        <v>29.8</v>
      </c>
      <c r="Y50" s="12">
        <v>30.33</v>
      </c>
      <c r="Z50" s="12">
        <v>29.51</v>
      </c>
      <c r="AA50" s="12">
        <v>30.33</v>
      </c>
      <c r="AB50" s="117">
        <v>664500</v>
      </c>
      <c r="AC50" s="12">
        <v>30.08</v>
      </c>
      <c r="AD50" s="2">
        <f t="shared" si="1"/>
        <v>0.81999999999999673</v>
      </c>
      <c r="AE50" s="167">
        <f t="shared" si="2"/>
        <v>1.4502529510961315E-2</v>
      </c>
    </row>
    <row r="51" spans="15:31" x14ac:dyDescent="0.25">
      <c r="O51" s="105">
        <v>1.05</v>
      </c>
      <c r="P51" s="105">
        <f t="shared" si="5"/>
        <v>30.282</v>
      </c>
      <c r="Q51" s="2"/>
      <c r="T51" s="240" t="s">
        <v>116</v>
      </c>
      <c r="U51" s="240">
        <v>1.3737299999999999</v>
      </c>
      <c r="W51" s="162">
        <v>42291</v>
      </c>
      <c r="X51" s="12">
        <v>29.84</v>
      </c>
      <c r="Y51" s="12">
        <v>30.15</v>
      </c>
      <c r="Z51" s="12">
        <v>29.51</v>
      </c>
      <c r="AA51" s="12">
        <v>29.9</v>
      </c>
      <c r="AB51" s="117">
        <v>766200</v>
      </c>
      <c r="AC51" s="12">
        <v>29.65</v>
      </c>
      <c r="AD51" s="2">
        <f t="shared" si="1"/>
        <v>0.63999999999999702</v>
      </c>
      <c r="AE51" s="167">
        <f t="shared" si="2"/>
        <v>6.7499156260542037E-4</v>
      </c>
    </row>
    <row r="52" spans="15:31" x14ac:dyDescent="0.25">
      <c r="O52" s="105">
        <v>1.04</v>
      </c>
      <c r="P52" s="105">
        <f t="shared" si="5"/>
        <v>29.993600000000001</v>
      </c>
      <c r="Q52" s="2"/>
      <c r="T52" s="240" t="s">
        <v>117</v>
      </c>
      <c r="U52" s="240" t="s">
        <v>153</v>
      </c>
      <c r="W52" s="162">
        <v>42290</v>
      </c>
      <c r="X52" s="12">
        <v>30.09</v>
      </c>
      <c r="Y52" s="12">
        <v>30.63</v>
      </c>
      <c r="Z52" s="12">
        <v>29.77</v>
      </c>
      <c r="AA52" s="12">
        <v>29.88</v>
      </c>
      <c r="AB52" s="117">
        <v>958700</v>
      </c>
      <c r="AC52" s="12">
        <v>29.63</v>
      </c>
      <c r="AD52" s="2">
        <f t="shared" si="1"/>
        <v>0.85999999999999943</v>
      </c>
      <c r="AE52" s="167">
        <f t="shared" si="2"/>
        <v>-1.6921035169210397E-2</v>
      </c>
    </row>
    <row r="53" spans="15:31" x14ac:dyDescent="0.25">
      <c r="O53" s="105">
        <v>1.03</v>
      </c>
      <c r="P53" s="105">
        <f t="shared" si="5"/>
        <v>29.705200000000001</v>
      </c>
      <c r="Q53" s="2"/>
      <c r="T53" s="240"/>
      <c r="U53" s="240"/>
      <c r="W53" s="162">
        <v>42289</v>
      </c>
      <c r="X53" s="12">
        <v>31.05</v>
      </c>
      <c r="Y53" s="12">
        <v>31.07</v>
      </c>
      <c r="Z53" s="12">
        <v>30.33</v>
      </c>
      <c r="AA53" s="12">
        <v>30.39</v>
      </c>
      <c r="AB53" s="117">
        <v>550100</v>
      </c>
      <c r="AC53" s="12">
        <v>30.14</v>
      </c>
      <c r="AD53" s="2">
        <f t="shared" si="1"/>
        <v>0.74000000000000199</v>
      </c>
      <c r="AE53" s="167">
        <f t="shared" si="2"/>
        <v>-1.9199479336153624E-2</v>
      </c>
    </row>
    <row r="54" spans="15:31" x14ac:dyDescent="0.25">
      <c r="O54" s="105">
        <v>1.02</v>
      </c>
      <c r="P54" s="105">
        <f t="shared" si="5"/>
        <v>29.416800000000002</v>
      </c>
      <c r="Q54" s="2"/>
      <c r="T54" s="240" t="s">
        <v>118</v>
      </c>
      <c r="U54" s="240" t="s">
        <v>404</v>
      </c>
      <c r="W54" s="162">
        <v>42286</v>
      </c>
      <c r="X54" s="12">
        <v>31.12</v>
      </c>
      <c r="Y54" s="12">
        <v>31.48</v>
      </c>
      <c r="Z54" s="12">
        <v>30.78</v>
      </c>
      <c r="AA54" s="12">
        <v>30.99</v>
      </c>
      <c r="AB54" s="117">
        <v>1122200</v>
      </c>
      <c r="AC54" s="12">
        <v>30.73</v>
      </c>
      <c r="AD54" s="2">
        <f t="shared" si="1"/>
        <v>0.69999999999999929</v>
      </c>
      <c r="AE54" s="167">
        <f t="shared" si="2"/>
        <v>-3.2530904359129309E-4</v>
      </c>
    </row>
    <row r="55" spans="15:31" x14ac:dyDescent="0.25">
      <c r="O55" s="105">
        <v>1.01</v>
      </c>
      <c r="P55" s="105">
        <f t="shared" si="5"/>
        <v>29.128399999999999</v>
      </c>
      <c r="Q55" s="2"/>
      <c r="T55" s="240" t="s">
        <v>119</v>
      </c>
      <c r="U55" s="240" t="s">
        <v>166</v>
      </c>
      <c r="W55" s="162">
        <v>42285</v>
      </c>
      <c r="X55" s="12">
        <v>29.79</v>
      </c>
      <c r="Y55" s="12">
        <v>31.13</v>
      </c>
      <c r="Z55" s="12">
        <v>29.79</v>
      </c>
      <c r="AA55" s="12">
        <v>31</v>
      </c>
      <c r="AB55" s="117">
        <v>1068700</v>
      </c>
      <c r="AC55" s="12">
        <v>30.74</v>
      </c>
      <c r="AD55" s="2">
        <f t="shared" si="1"/>
        <v>1.3399999999999999</v>
      </c>
      <c r="AE55" s="167">
        <f t="shared" si="2"/>
        <v>3.8864481243663374E-2</v>
      </c>
    </row>
    <row r="56" spans="15:31" x14ac:dyDescent="0.25">
      <c r="O56" s="105">
        <v>1</v>
      </c>
      <c r="P56" s="105">
        <f t="shared" si="5"/>
        <v>28.84</v>
      </c>
      <c r="Q56" s="2"/>
      <c r="T56" s="240" t="s">
        <v>120</v>
      </c>
      <c r="U56" s="241">
        <v>810458</v>
      </c>
      <c r="W56" s="162">
        <v>42284</v>
      </c>
      <c r="X56" s="12">
        <v>29.93</v>
      </c>
      <c r="Y56" s="12">
        <v>30.71</v>
      </c>
      <c r="Z56" s="12">
        <v>29.64</v>
      </c>
      <c r="AA56" s="12">
        <v>29.84</v>
      </c>
      <c r="AB56" s="117">
        <v>1087200</v>
      </c>
      <c r="AC56" s="12">
        <v>29.59</v>
      </c>
      <c r="AD56" s="2">
        <f t="shared" si="1"/>
        <v>1.0700000000000003</v>
      </c>
      <c r="AE56" s="167">
        <f t="shared" si="2"/>
        <v>2.3712737127370431E-3</v>
      </c>
    </row>
    <row r="57" spans="15:31" x14ac:dyDescent="0.25">
      <c r="O57" s="105">
        <v>0.99</v>
      </c>
      <c r="P57" s="105">
        <f t="shared" si="5"/>
        <v>28.551600000000001</v>
      </c>
      <c r="Q57" s="2"/>
      <c r="T57" s="240" t="s">
        <v>123</v>
      </c>
      <c r="U57" s="241">
        <v>856175</v>
      </c>
      <c r="W57" s="162">
        <v>42283</v>
      </c>
      <c r="X57" s="12">
        <v>29.6</v>
      </c>
      <c r="Y57" s="12">
        <v>30.05</v>
      </c>
      <c r="Z57" s="12">
        <v>29.58</v>
      </c>
      <c r="AA57" s="12">
        <v>29.77</v>
      </c>
      <c r="AB57" s="117">
        <v>794600</v>
      </c>
      <c r="AC57" s="12">
        <v>29.52</v>
      </c>
      <c r="AD57" s="2">
        <f t="shared" si="1"/>
        <v>0.47000000000000242</v>
      </c>
      <c r="AE57" s="167">
        <f t="shared" si="2"/>
        <v>8.5411684318414949E-3</v>
      </c>
    </row>
    <row r="58" spans="15:31" x14ac:dyDescent="0.25">
      <c r="O58" s="105">
        <v>0.98</v>
      </c>
      <c r="P58" s="105">
        <f t="shared" si="5"/>
        <v>28.263199999999998</v>
      </c>
      <c r="Q58" s="2"/>
      <c r="T58" s="240" t="s">
        <v>121</v>
      </c>
      <c r="U58" s="240" t="s">
        <v>405</v>
      </c>
      <c r="W58" s="162">
        <v>42282</v>
      </c>
      <c r="X58" s="12">
        <v>28.44</v>
      </c>
      <c r="Y58" s="12">
        <v>29.68</v>
      </c>
      <c r="Z58" s="12">
        <v>28.44</v>
      </c>
      <c r="AA58" s="12">
        <v>29.52</v>
      </c>
      <c r="AB58" s="117">
        <v>856000</v>
      </c>
      <c r="AC58" s="12">
        <v>29.27</v>
      </c>
      <c r="AD58" s="2">
        <f t="shared" si="1"/>
        <v>1.2399999999999984</v>
      </c>
      <c r="AE58" s="167">
        <f t="shared" si="2"/>
        <v>4.5730618077884921E-2</v>
      </c>
    </row>
    <row r="59" spans="15:31" x14ac:dyDescent="0.25">
      <c r="O59" s="105">
        <v>0.97</v>
      </c>
      <c r="P59" s="105">
        <f t="shared" si="5"/>
        <v>27.974799999999998</v>
      </c>
      <c r="T59" s="240" t="s">
        <v>124</v>
      </c>
      <c r="U59" s="240">
        <v>211.36</v>
      </c>
      <c r="W59" s="162">
        <v>42279</v>
      </c>
      <c r="X59" s="12">
        <v>27.09</v>
      </c>
      <c r="Y59" s="12">
        <v>28.24</v>
      </c>
      <c r="Z59" s="12">
        <v>26.84</v>
      </c>
      <c r="AA59" s="12">
        <v>28.22</v>
      </c>
      <c r="AB59" s="117">
        <v>1089000</v>
      </c>
      <c r="AC59" s="12">
        <v>27.99</v>
      </c>
      <c r="AD59" s="2">
        <f t="shared" si="1"/>
        <v>1.3999999999999986</v>
      </c>
      <c r="AE59" s="167">
        <f t="shared" si="2"/>
        <v>2.7910392948953255E-2</v>
      </c>
    </row>
    <row r="60" spans="15:31" x14ac:dyDescent="0.25">
      <c r="O60" s="105">
        <v>0.96</v>
      </c>
      <c r="P60" s="105">
        <f t="shared" si="5"/>
        <v>27.686399999999999</v>
      </c>
      <c r="T60" s="240" t="s">
        <v>125</v>
      </c>
      <c r="U60" s="240">
        <v>0.13</v>
      </c>
      <c r="W60" s="162">
        <v>42278</v>
      </c>
      <c r="X60" s="12">
        <v>27.54</v>
      </c>
      <c r="Y60" s="12">
        <v>27.81</v>
      </c>
      <c r="Z60" s="12">
        <v>27.15</v>
      </c>
      <c r="AA60" s="12">
        <v>27.46</v>
      </c>
      <c r="AB60" s="117">
        <v>883700</v>
      </c>
      <c r="AC60" s="12">
        <v>27.23</v>
      </c>
      <c r="AD60" s="2">
        <f t="shared" si="1"/>
        <v>0.66000000000000014</v>
      </c>
      <c r="AE60" s="167">
        <f t="shared" si="2"/>
        <v>-1.1005135730007831E-3</v>
      </c>
    </row>
    <row r="61" spans="15:31" x14ac:dyDescent="0.25">
      <c r="O61" s="105">
        <v>0.95</v>
      </c>
      <c r="P61" s="105">
        <f t="shared" si="5"/>
        <v>27.398</v>
      </c>
      <c r="T61" s="240" t="s">
        <v>122</v>
      </c>
      <c r="U61" s="240" t="s">
        <v>406</v>
      </c>
      <c r="W61" s="162">
        <v>42277</v>
      </c>
      <c r="X61" s="12">
        <v>27.11</v>
      </c>
      <c r="Y61" s="12">
        <v>27.52</v>
      </c>
      <c r="Z61" s="12">
        <v>26.95</v>
      </c>
      <c r="AA61" s="12">
        <v>27.49</v>
      </c>
      <c r="AB61" s="117">
        <v>1128500</v>
      </c>
      <c r="AC61" s="12">
        <v>27.26</v>
      </c>
      <c r="AD61" s="2">
        <f t="shared" si="1"/>
        <v>0.57000000000000028</v>
      </c>
      <c r="AE61" s="167">
        <f t="shared" si="2"/>
        <v>2.0973782771535721E-2</v>
      </c>
    </row>
    <row r="62" spans="15:31" x14ac:dyDescent="0.25">
      <c r="O62" s="105">
        <v>0.94</v>
      </c>
      <c r="P62" s="105">
        <f t="shared" si="5"/>
        <v>27.109599999999997</v>
      </c>
      <c r="W62" s="162">
        <v>42276</v>
      </c>
      <c r="X62" s="12">
        <v>26.52</v>
      </c>
      <c r="Y62" s="12">
        <v>26.98</v>
      </c>
      <c r="Z62" s="12">
        <v>26.33</v>
      </c>
      <c r="AA62" s="12">
        <v>26.92</v>
      </c>
      <c r="AB62" s="117">
        <v>1326800</v>
      </c>
      <c r="AC62" s="12">
        <v>26.7</v>
      </c>
      <c r="AD62" s="2">
        <f t="shared" si="1"/>
        <v>0.65000000000000213</v>
      </c>
      <c r="AE62" s="167">
        <f t="shared" si="2"/>
        <v>1.7530487804878092E-2</v>
      </c>
    </row>
    <row r="63" spans="15:31" x14ac:dyDescent="0.25">
      <c r="O63" s="105">
        <v>0.93</v>
      </c>
      <c r="P63" s="105">
        <f t="shared" si="5"/>
        <v>26.821200000000001</v>
      </c>
      <c r="W63" s="162">
        <v>42275</v>
      </c>
      <c r="X63" s="12">
        <v>26.9</v>
      </c>
      <c r="Y63" s="12">
        <v>27</v>
      </c>
      <c r="Z63" s="12">
        <v>26.31</v>
      </c>
      <c r="AA63" s="12">
        <v>26.46</v>
      </c>
      <c r="AB63" s="117">
        <v>2278600</v>
      </c>
      <c r="AC63" s="12">
        <v>26.24</v>
      </c>
      <c r="AD63" s="2">
        <f t="shared" si="1"/>
        <v>0.69000000000000128</v>
      </c>
      <c r="AE63" s="167">
        <f t="shared" si="2"/>
        <v>-2.3446222553033191E-2</v>
      </c>
    </row>
    <row r="64" spans="15:31" x14ac:dyDescent="0.25">
      <c r="O64" s="105">
        <v>0.92</v>
      </c>
      <c r="P64" s="105">
        <f t="shared" si="5"/>
        <v>26.532800000000002</v>
      </c>
      <c r="W64" s="162">
        <v>42272</v>
      </c>
      <c r="X64" s="12">
        <v>27.49</v>
      </c>
      <c r="Y64" s="12">
        <v>27.56</v>
      </c>
      <c r="Z64" s="12">
        <v>27.06</v>
      </c>
      <c r="AA64" s="12">
        <v>27.1</v>
      </c>
      <c r="AB64" s="117">
        <v>798500</v>
      </c>
      <c r="AC64" s="12">
        <v>26.87</v>
      </c>
      <c r="AD64" s="2">
        <f t="shared" si="1"/>
        <v>0.5</v>
      </c>
      <c r="AE64" s="167">
        <f t="shared" si="2"/>
        <v>-7.7548005908418816E-3</v>
      </c>
    </row>
    <row r="65" spans="15:31" x14ac:dyDescent="0.25">
      <c r="O65" s="105">
        <v>0.91</v>
      </c>
      <c r="P65" s="105">
        <f t="shared" si="5"/>
        <v>26.244400000000002</v>
      </c>
      <c r="W65" s="162">
        <v>42271</v>
      </c>
      <c r="X65" s="12">
        <v>27.81</v>
      </c>
      <c r="Y65" s="12">
        <v>27.86</v>
      </c>
      <c r="Z65" s="12">
        <v>27.22</v>
      </c>
      <c r="AA65" s="12">
        <v>27.31</v>
      </c>
      <c r="AB65" s="117">
        <v>1643100</v>
      </c>
      <c r="AC65" s="12">
        <v>27.08</v>
      </c>
      <c r="AD65" s="2">
        <f t="shared" si="1"/>
        <v>0.64000000000000057</v>
      </c>
      <c r="AE65" s="167">
        <f t="shared" si="2"/>
        <v>-2.8345891639756093E-2</v>
      </c>
    </row>
    <row r="66" spans="15:31" x14ac:dyDescent="0.25">
      <c r="O66" s="105">
        <v>0.9</v>
      </c>
      <c r="P66" s="105">
        <f t="shared" si="5"/>
        <v>25.956</v>
      </c>
      <c r="W66" s="162">
        <v>42270</v>
      </c>
      <c r="X66" s="12">
        <v>28.48</v>
      </c>
      <c r="Y66" s="12">
        <v>28.65</v>
      </c>
      <c r="Z66" s="12">
        <v>28.07</v>
      </c>
      <c r="AA66" s="12">
        <v>28.1</v>
      </c>
      <c r="AB66" s="117">
        <v>877000</v>
      </c>
      <c r="AC66" s="12">
        <v>27.87</v>
      </c>
      <c r="AD66" s="2">
        <f t="shared" si="1"/>
        <v>0.57999999999999829</v>
      </c>
      <c r="AE66" s="167">
        <f t="shared" si="2"/>
        <v>-1.3101983002832718E-2</v>
      </c>
    </row>
    <row r="67" spans="15:31" x14ac:dyDescent="0.25">
      <c r="W67" s="162">
        <v>42269</v>
      </c>
      <c r="X67" s="12">
        <v>28.54</v>
      </c>
      <c r="Y67" s="12">
        <v>28.9</v>
      </c>
      <c r="Z67" s="12">
        <v>28.26</v>
      </c>
      <c r="AA67" s="12">
        <v>28.48</v>
      </c>
      <c r="AB67" s="117">
        <v>773400</v>
      </c>
      <c r="AC67" s="12">
        <v>28.24</v>
      </c>
      <c r="AD67" s="2">
        <f t="shared" ref="AD67:AD68" si="6">Y67-Z67</f>
        <v>0.63999999999999702</v>
      </c>
      <c r="AE67" s="167">
        <f t="shared" ref="AE67" si="7">AC67/AC68-1</f>
        <v>-1.4998256016742317E-2</v>
      </c>
    </row>
    <row r="68" spans="15:31" x14ac:dyDescent="0.25">
      <c r="W68" s="162">
        <v>42268</v>
      </c>
      <c r="X68" s="12">
        <v>29.19</v>
      </c>
      <c r="Y68" s="12">
        <v>29.57</v>
      </c>
      <c r="Z68" s="12">
        <v>28.87</v>
      </c>
      <c r="AA68" s="12">
        <v>28.91</v>
      </c>
      <c r="AB68" s="117">
        <v>881800</v>
      </c>
      <c r="AC68" s="12">
        <v>28.67</v>
      </c>
      <c r="AD68" s="2">
        <f t="shared" si="6"/>
        <v>0.69999999999999929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231</v>
      </c>
      <c r="AJ1" t="s">
        <v>232</v>
      </c>
      <c r="AK1" t="s">
        <v>233</v>
      </c>
      <c r="AL1" t="s">
        <v>234</v>
      </c>
      <c r="AO1" t="s">
        <v>235</v>
      </c>
      <c r="AP1" t="s">
        <v>59</v>
      </c>
      <c r="AQ1" t="s">
        <v>237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190</v>
      </c>
      <c r="W2" s="162">
        <v>42360</v>
      </c>
      <c r="X2" s="12">
        <v>2.5299999999999998</v>
      </c>
      <c r="Y2" s="12">
        <v>2.95</v>
      </c>
      <c r="Z2" s="12">
        <v>2.4900000000000002</v>
      </c>
      <c r="AA2" s="12">
        <v>2.71</v>
      </c>
      <c r="AB2" s="117">
        <v>273100</v>
      </c>
      <c r="AC2" s="12">
        <v>2.71</v>
      </c>
      <c r="AD2" s="2">
        <f>Y2-Z2</f>
        <v>0.45999999999999996</v>
      </c>
      <c r="AE2" s="167">
        <f>AC2/AC3-1</f>
        <v>9.2741935483870996E-2</v>
      </c>
      <c r="AP2" t="s">
        <v>236</v>
      </c>
    </row>
    <row r="3" spans="1:43" x14ac:dyDescent="0.25">
      <c r="A3" s="26" t="s">
        <v>71</v>
      </c>
      <c r="B3" s="344">
        <v>42338</v>
      </c>
      <c r="C3" s="312">
        <v>50</v>
      </c>
      <c r="D3" s="313">
        <v>3.03</v>
      </c>
      <c r="E3" s="313">
        <v>0</v>
      </c>
      <c r="F3" s="313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204</v>
      </c>
      <c r="W3" s="162">
        <v>42359</v>
      </c>
      <c r="X3" s="12">
        <v>2.2999999999999998</v>
      </c>
      <c r="Y3" s="12">
        <v>2.6</v>
      </c>
      <c r="Z3" s="12">
        <v>2.2999999999999998</v>
      </c>
      <c r="AA3" s="12">
        <v>2.48</v>
      </c>
      <c r="AB3" s="117">
        <v>125000</v>
      </c>
      <c r="AC3" s="12">
        <v>2.48</v>
      </c>
      <c r="AD3" s="2">
        <f t="shared" ref="AD3:AD66" si="0">Y3-Z3</f>
        <v>0.30000000000000027</v>
      </c>
      <c r="AE3" s="167">
        <f t="shared" ref="AE3:AE66" si="1">AC3/AC4-1</f>
        <v>0.11210762331838575</v>
      </c>
      <c r="AG3" s="1">
        <v>42336</v>
      </c>
      <c r="AI3" t="s">
        <v>255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4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2">
        <v>50</v>
      </c>
      <c r="I4" s="312">
        <v>3.38</v>
      </c>
      <c r="J4" s="312">
        <v>0.01</v>
      </c>
      <c r="K4" s="312">
        <f>I4*H4-J4</f>
        <v>168.99</v>
      </c>
      <c r="O4" s="13" t="s">
        <v>66</v>
      </c>
      <c r="Q4" s="70">
        <v>2.79</v>
      </c>
      <c r="U4" s="108"/>
      <c r="W4" s="162">
        <v>42356</v>
      </c>
      <c r="X4" s="12">
        <v>2.31</v>
      </c>
      <c r="Y4" s="12">
        <v>2.4</v>
      </c>
      <c r="Z4" s="12">
        <v>2.23</v>
      </c>
      <c r="AA4" s="12">
        <v>2.23</v>
      </c>
      <c r="AB4" s="117">
        <v>192100</v>
      </c>
      <c r="AC4" s="12">
        <v>2.23</v>
      </c>
      <c r="AD4" s="2">
        <f t="shared" si="0"/>
        <v>0.16999999999999993</v>
      </c>
      <c r="AE4" s="167">
        <f t="shared" si="1"/>
        <v>-2.1929824561403466E-2</v>
      </c>
      <c r="AI4" t="s">
        <v>249</v>
      </c>
      <c r="AJ4">
        <v>-50</v>
      </c>
      <c r="AK4" t="s">
        <v>241</v>
      </c>
      <c r="AL4" t="s">
        <v>241</v>
      </c>
      <c r="AO4">
        <v>-168.99</v>
      </c>
      <c r="AP4" t="s">
        <v>241</v>
      </c>
      <c r="AQ4" t="s">
        <v>241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150.66</v>
      </c>
      <c r="U5" s="108"/>
      <c r="W5" s="162">
        <v>42355</v>
      </c>
      <c r="X5" s="12">
        <v>2.41</v>
      </c>
      <c r="Y5" s="12">
        <v>2.58</v>
      </c>
      <c r="Z5" s="12">
        <v>2.2799999999999998</v>
      </c>
      <c r="AA5" s="12">
        <v>2.2799999999999998</v>
      </c>
      <c r="AB5" s="117">
        <v>115800</v>
      </c>
      <c r="AC5" s="12">
        <v>2.2799999999999998</v>
      </c>
      <c r="AD5" s="2">
        <f t="shared" si="0"/>
        <v>0.30000000000000027</v>
      </c>
      <c r="AE5" s="167">
        <f t="shared" si="1"/>
        <v>-3.7974683544303889E-2</v>
      </c>
      <c r="AI5" t="s">
        <v>294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42354</v>
      </c>
      <c r="X6" s="12">
        <v>2.4</v>
      </c>
      <c r="Y6" s="12">
        <v>2.4500000000000002</v>
      </c>
      <c r="Z6" s="12">
        <v>2.3199999999999998</v>
      </c>
      <c r="AA6" s="12">
        <v>2.37</v>
      </c>
      <c r="AB6" s="117">
        <v>310800</v>
      </c>
      <c r="AC6" s="12">
        <v>2.37</v>
      </c>
      <c r="AD6" s="2">
        <f t="shared" si="0"/>
        <v>0.13000000000000034</v>
      </c>
      <c r="AE6" s="167">
        <f t="shared" si="1"/>
        <v>-4.8192771084337394E-2</v>
      </c>
    </row>
    <row r="7" spans="1:43" ht="15.75" x14ac:dyDescent="0.25">
      <c r="E7" s="2"/>
      <c r="O7" s="13" t="s">
        <v>65</v>
      </c>
      <c r="Q7" s="2">
        <f>IF(Q2=0, K8+M8-F8,Q5-Q6)</f>
        <v>31.170000000000101</v>
      </c>
      <c r="R7" s="249"/>
      <c r="U7" s="108"/>
      <c r="W7" s="162">
        <v>42353</v>
      </c>
      <c r="X7" s="12">
        <v>2.5</v>
      </c>
      <c r="Y7" s="12">
        <v>2.64</v>
      </c>
      <c r="Z7" s="12">
        <v>2.4900000000000002</v>
      </c>
      <c r="AA7" s="12">
        <v>2.4900000000000002</v>
      </c>
      <c r="AB7" s="117">
        <v>125100</v>
      </c>
      <c r="AC7" s="12">
        <v>2.4900000000000002</v>
      </c>
      <c r="AD7" s="2">
        <f t="shared" si="0"/>
        <v>0.14999999999999991</v>
      </c>
      <c r="AE7" s="167">
        <f t="shared" si="1"/>
        <v>-1.1904761904761862E-2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7">
        <f>(Q4-Q3)/Q3</f>
        <v>0.26085864925935331</v>
      </c>
      <c r="U8" s="108"/>
      <c r="W8" s="162">
        <v>42352</v>
      </c>
      <c r="X8" s="12">
        <v>2.6</v>
      </c>
      <c r="Y8" s="12">
        <v>2.75</v>
      </c>
      <c r="Z8" s="12">
        <v>2.4700000000000002</v>
      </c>
      <c r="AA8" s="12">
        <v>2.52</v>
      </c>
      <c r="AB8" s="117">
        <v>123600</v>
      </c>
      <c r="AC8" s="12">
        <v>2.52</v>
      </c>
      <c r="AD8" s="2">
        <f t="shared" si="0"/>
        <v>0.2799999999999998</v>
      </c>
      <c r="AE8" s="167">
        <f t="shared" si="1"/>
        <v>-4.9056603773584895E-2</v>
      </c>
    </row>
    <row r="9" spans="1:43" x14ac:dyDescent="0.25">
      <c r="E9" s="2"/>
      <c r="U9" s="108"/>
      <c r="W9" s="162">
        <v>42349</v>
      </c>
      <c r="X9" s="12">
        <v>2.8</v>
      </c>
      <c r="Y9" s="12">
        <v>2.9</v>
      </c>
      <c r="Z9" s="12">
        <v>2.64</v>
      </c>
      <c r="AA9" s="12">
        <v>2.65</v>
      </c>
      <c r="AB9" s="117">
        <v>97300</v>
      </c>
      <c r="AC9" s="12">
        <v>2.65</v>
      </c>
      <c r="AD9" s="2">
        <f t="shared" si="0"/>
        <v>0.25999999999999979</v>
      </c>
      <c r="AE9" s="167">
        <f t="shared" si="1"/>
        <v>-4.6762589928057485E-2</v>
      </c>
      <c r="AG9" s="1">
        <v>42339</v>
      </c>
      <c r="AI9" t="s">
        <v>231</v>
      </c>
      <c r="AJ9" t="s">
        <v>232</v>
      </c>
      <c r="AK9" t="s">
        <v>233</v>
      </c>
      <c r="AL9" t="s">
        <v>234</v>
      </c>
      <c r="AO9" t="s">
        <v>235</v>
      </c>
      <c r="AP9" t="s">
        <v>59</v>
      </c>
      <c r="AQ9" t="s">
        <v>237</v>
      </c>
    </row>
    <row r="10" spans="1:43" x14ac:dyDescent="0.25">
      <c r="B10" s="250" t="s">
        <v>127</v>
      </c>
      <c r="C10" s="250" t="s">
        <v>211</v>
      </c>
      <c r="D10" s="251" t="s">
        <v>210</v>
      </c>
      <c r="E10" s="253" t="s">
        <v>212</v>
      </c>
      <c r="F10" s="254" t="s">
        <v>65</v>
      </c>
      <c r="G10" s="299" t="s">
        <v>218</v>
      </c>
      <c r="H10" s="254" t="s">
        <v>96</v>
      </c>
      <c r="U10" s="108"/>
      <c r="W10" s="162">
        <v>42348</v>
      </c>
      <c r="X10" s="12">
        <v>2.78</v>
      </c>
      <c r="Y10" s="12">
        <v>2.84</v>
      </c>
      <c r="Z10" s="12">
        <v>2.7</v>
      </c>
      <c r="AA10" s="12">
        <v>2.78</v>
      </c>
      <c r="AB10" s="117">
        <v>79200</v>
      </c>
      <c r="AC10" s="12">
        <v>2.78</v>
      </c>
      <c r="AD10" s="2">
        <f t="shared" si="0"/>
        <v>0.13999999999999968</v>
      </c>
      <c r="AE10" s="167">
        <f t="shared" si="1"/>
        <v>3.6101083032489267E-3</v>
      </c>
      <c r="AP10" t="s">
        <v>236</v>
      </c>
    </row>
    <row r="11" spans="1:43" x14ac:dyDescent="0.25">
      <c r="B11" s="252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0">
        <f>IF(C11=0, D11, (E11-D11)/D11)</f>
        <v>0.6857142857142855</v>
      </c>
      <c r="U11" s="108"/>
      <c r="W11" s="162">
        <v>42347</v>
      </c>
      <c r="X11" s="12">
        <v>2.89</v>
      </c>
      <c r="Y11" s="12">
        <v>2.9</v>
      </c>
      <c r="Z11" s="12">
        <v>2.66</v>
      </c>
      <c r="AA11" s="12">
        <v>2.77</v>
      </c>
      <c r="AB11" s="117">
        <v>133000</v>
      </c>
      <c r="AC11" s="12">
        <v>2.77</v>
      </c>
      <c r="AD11" s="2">
        <f t="shared" si="0"/>
        <v>0.23999999999999977</v>
      </c>
      <c r="AE11" s="167">
        <f t="shared" si="1"/>
        <v>-5.4607508532423243E-2</v>
      </c>
      <c r="AI11" t="s">
        <v>255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2">
        <v>42328</v>
      </c>
      <c r="C12" s="12">
        <v>0</v>
      </c>
      <c r="D12" s="263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0" t="str">
        <f t="shared" ref="H12:H13" si="3">IF(C12=0, D12, (E12-D12)/D12)</f>
        <v>N/A</v>
      </c>
      <c r="U12" s="108"/>
      <c r="W12" s="162">
        <v>42346</v>
      </c>
      <c r="X12" s="12">
        <v>2.93</v>
      </c>
      <c r="Y12" s="12">
        <v>3.01</v>
      </c>
      <c r="Z12" s="12">
        <v>2.75</v>
      </c>
      <c r="AA12" s="12">
        <v>2.93</v>
      </c>
      <c r="AB12" s="117">
        <v>72300</v>
      </c>
      <c r="AC12" s="12">
        <v>2.93</v>
      </c>
      <c r="AD12" s="2">
        <f t="shared" si="0"/>
        <v>0.25999999999999979</v>
      </c>
      <c r="AE12" s="167">
        <f t="shared" si="1"/>
        <v>-6.7796610169491567E-3</v>
      </c>
      <c r="AI12" t="s">
        <v>249</v>
      </c>
      <c r="AJ12">
        <v>-50</v>
      </c>
      <c r="AK12" t="s">
        <v>241</v>
      </c>
      <c r="AL12" t="s">
        <v>241</v>
      </c>
      <c r="AO12">
        <v>-168.99</v>
      </c>
      <c r="AP12" t="s">
        <v>241</v>
      </c>
      <c r="AQ12" t="s">
        <v>241</v>
      </c>
    </row>
    <row r="13" spans="1:43" x14ac:dyDescent="0.25">
      <c r="B13" s="252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0">
        <f t="shared" si="3"/>
        <v>0.34893617021276585</v>
      </c>
      <c r="U13" s="108"/>
      <c r="W13" s="162">
        <v>42345</v>
      </c>
      <c r="X13" s="12">
        <v>3.02</v>
      </c>
      <c r="Y13" s="12">
        <v>3.02</v>
      </c>
      <c r="Z13" s="12">
        <v>2.89</v>
      </c>
      <c r="AA13" s="12">
        <v>2.95</v>
      </c>
      <c r="AB13" s="117">
        <v>45500</v>
      </c>
      <c r="AC13" s="12">
        <v>2.95</v>
      </c>
      <c r="AD13" s="2">
        <f t="shared" si="0"/>
        <v>0.12999999999999989</v>
      </c>
      <c r="AE13" s="167">
        <f t="shared" si="1"/>
        <v>-1.9933554817275656E-2</v>
      </c>
      <c r="AI13" t="s">
        <v>301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2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10">
        <f t="shared" ref="H14:H16" si="5">IF(C14=0, D14, (E14-D14)/D14)</f>
        <v>-1.1389599317988064</v>
      </c>
      <c r="U14" s="108"/>
      <c r="W14" s="162">
        <v>42342</v>
      </c>
      <c r="X14" s="12">
        <v>3.04</v>
      </c>
      <c r="Y14" s="12">
        <v>3.06</v>
      </c>
      <c r="Z14" s="12">
        <v>2.8</v>
      </c>
      <c r="AA14" s="12">
        <v>3.01</v>
      </c>
      <c r="AB14" s="117">
        <v>147500</v>
      </c>
      <c r="AC14" s="12">
        <v>3.01</v>
      </c>
      <c r="AD14" s="2">
        <f t="shared" si="0"/>
        <v>0.26000000000000023</v>
      </c>
      <c r="AE14" s="167">
        <f t="shared" si="1"/>
        <v>-6.6006600660065695E-3</v>
      </c>
      <c r="AI14" t="s">
        <v>302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2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0">
        <f t="shared" si="5"/>
        <v>0.48416289592760176</v>
      </c>
      <c r="U15" s="108"/>
      <c r="W15" s="162">
        <v>42341</v>
      </c>
      <c r="X15" s="12">
        <v>3.21</v>
      </c>
      <c r="Y15" s="12">
        <v>3.21</v>
      </c>
      <c r="Z15" s="12">
        <v>3</v>
      </c>
      <c r="AA15" s="12">
        <v>3.03</v>
      </c>
      <c r="AB15" s="117">
        <v>109500</v>
      </c>
      <c r="AC15" s="12">
        <v>3.03</v>
      </c>
      <c r="AD15" s="2">
        <f t="shared" si="0"/>
        <v>0.20999999999999996</v>
      </c>
      <c r="AE15" s="167">
        <f t="shared" si="1"/>
        <v>-5.6074766355140193E-2</v>
      </c>
      <c r="AI15" t="s">
        <v>240</v>
      </c>
    </row>
    <row r="16" spans="1:43" x14ac:dyDescent="0.25">
      <c r="B16" s="252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10">
        <f t="shared" si="5"/>
        <v>0.19909502262443438</v>
      </c>
      <c r="U16" s="108"/>
      <c r="W16" s="162">
        <v>42340</v>
      </c>
      <c r="X16" s="12">
        <v>3.26</v>
      </c>
      <c r="Y16" s="12">
        <v>3.26</v>
      </c>
      <c r="Z16" s="12">
        <v>3.11</v>
      </c>
      <c r="AA16" s="12">
        <v>3.21</v>
      </c>
      <c r="AB16" s="117">
        <v>49300</v>
      </c>
      <c r="AC16" s="12">
        <v>3.21</v>
      </c>
      <c r="AD16" s="2">
        <f t="shared" si="0"/>
        <v>0.14999999999999991</v>
      </c>
      <c r="AE16" s="167">
        <f t="shared" si="1"/>
        <v>-1.5337423312883347E-2</v>
      </c>
    </row>
    <row r="17" spans="2:31" x14ac:dyDescent="0.25">
      <c r="B17" s="12"/>
      <c r="C17" s="12"/>
      <c r="D17" s="53"/>
      <c r="E17" s="53"/>
      <c r="F17" s="53"/>
      <c r="G17" s="53"/>
      <c r="H17" s="310"/>
      <c r="U17" s="108"/>
      <c r="W17" s="162">
        <v>42339</v>
      </c>
      <c r="X17" s="12">
        <v>3.25</v>
      </c>
      <c r="Y17" s="12">
        <v>3.28</v>
      </c>
      <c r="Z17" s="12">
        <v>3.14</v>
      </c>
      <c r="AA17" s="12">
        <v>3.26</v>
      </c>
      <c r="AB17" s="117">
        <v>61700</v>
      </c>
      <c r="AC17" s="12">
        <v>3.26</v>
      </c>
      <c r="AD17" s="2">
        <f t="shared" si="0"/>
        <v>0.13999999999999968</v>
      </c>
      <c r="AE17" s="167">
        <f t="shared" si="1"/>
        <v>-6.0975609756097615E-3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42338</v>
      </c>
      <c r="X18" s="12">
        <v>3.25</v>
      </c>
      <c r="Y18" s="12">
        <v>3.41</v>
      </c>
      <c r="Z18" s="12">
        <v>3.25</v>
      </c>
      <c r="AA18" s="12">
        <v>3.28</v>
      </c>
      <c r="AB18" s="117">
        <v>106900</v>
      </c>
      <c r="AC18" s="12">
        <v>3.28</v>
      </c>
      <c r="AD18" s="2">
        <f t="shared" si="0"/>
        <v>0.16000000000000014</v>
      </c>
      <c r="AE18" s="167">
        <f t="shared" si="1"/>
        <v>0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42335</v>
      </c>
      <c r="X19" s="12">
        <v>3.25</v>
      </c>
      <c r="Y19" s="12">
        <v>3.28</v>
      </c>
      <c r="Z19" s="12">
        <v>3.17</v>
      </c>
      <c r="AA19" s="12">
        <v>3.28</v>
      </c>
      <c r="AB19" s="117">
        <v>39900</v>
      </c>
      <c r="AC19" s="12">
        <v>3.28</v>
      </c>
      <c r="AD19" s="2">
        <f t="shared" si="0"/>
        <v>0.10999999999999988</v>
      </c>
      <c r="AE19" s="167">
        <f t="shared" si="1"/>
        <v>6.1349693251533388E-3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42333</v>
      </c>
      <c r="X20" s="12">
        <v>3.19</v>
      </c>
      <c r="Y20" s="12">
        <v>3.44</v>
      </c>
      <c r="Z20" s="12">
        <v>3.19</v>
      </c>
      <c r="AA20" s="12">
        <v>3.26</v>
      </c>
      <c r="AB20" s="117">
        <v>114700</v>
      </c>
      <c r="AC20" s="12">
        <v>3.26</v>
      </c>
      <c r="AD20" s="2">
        <f t="shared" si="0"/>
        <v>0.25</v>
      </c>
      <c r="AE20" s="167">
        <f t="shared" si="1"/>
        <v>1.8749999999999822E-2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42332</v>
      </c>
      <c r="X21" s="12">
        <v>3.15</v>
      </c>
      <c r="Y21" s="12">
        <v>3.25</v>
      </c>
      <c r="Z21" s="12">
        <v>3</v>
      </c>
      <c r="AA21" s="12">
        <v>3.2</v>
      </c>
      <c r="AB21" s="117">
        <v>159500</v>
      </c>
      <c r="AC21" s="12">
        <v>3.2</v>
      </c>
      <c r="AD21" s="2">
        <f t="shared" si="0"/>
        <v>0.25</v>
      </c>
      <c r="AE21" s="167">
        <f t="shared" si="1"/>
        <v>9.4637223974765039E-3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42331</v>
      </c>
      <c r="X22" s="12">
        <v>3.2</v>
      </c>
      <c r="Y22" s="12">
        <v>3.25</v>
      </c>
      <c r="Z22" s="12">
        <v>3.12</v>
      </c>
      <c r="AA22" s="12">
        <v>3.17</v>
      </c>
      <c r="AB22" s="117">
        <v>85500</v>
      </c>
      <c r="AC22" s="12">
        <v>3.17</v>
      </c>
      <c r="AD22" s="2">
        <f t="shared" si="0"/>
        <v>0.12999999999999989</v>
      </c>
      <c r="AE22" s="167">
        <f t="shared" si="1"/>
        <v>-3.1446540880504248E-3</v>
      </c>
    </row>
    <row r="23" spans="2:31" x14ac:dyDescent="0.25">
      <c r="W23" s="162">
        <v>42328</v>
      </c>
      <c r="X23" s="12">
        <v>3</v>
      </c>
      <c r="Y23" s="12">
        <v>3.22</v>
      </c>
      <c r="Z23" s="12">
        <v>3</v>
      </c>
      <c r="AA23" s="12">
        <v>3.18</v>
      </c>
      <c r="AB23" s="117">
        <v>54000</v>
      </c>
      <c r="AC23" s="12">
        <v>3.18</v>
      </c>
      <c r="AD23" s="2">
        <f t="shared" si="0"/>
        <v>0.2200000000000002</v>
      </c>
      <c r="AE23" s="167">
        <f t="shared" si="1"/>
        <v>6.0000000000000053E-2</v>
      </c>
    </row>
    <row r="24" spans="2:31" x14ac:dyDescent="0.25">
      <c r="W24" s="162">
        <v>42327</v>
      </c>
      <c r="X24" s="12">
        <v>3</v>
      </c>
      <c r="Y24" s="12">
        <v>3.1</v>
      </c>
      <c r="Z24" s="12">
        <v>2.98</v>
      </c>
      <c r="AA24" s="12">
        <v>3</v>
      </c>
      <c r="AB24" s="117">
        <v>74700</v>
      </c>
      <c r="AC24" s="12">
        <v>3</v>
      </c>
      <c r="AD24" s="2">
        <f t="shared" si="0"/>
        <v>0.12000000000000011</v>
      </c>
      <c r="AE24" s="167">
        <f t="shared" si="1"/>
        <v>-6.6225165562914245E-3</v>
      </c>
    </row>
    <row r="25" spans="2:31" x14ac:dyDescent="0.25">
      <c r="W25" s="162">
        <v>42326</v>
      </c>
      <c r="X25" s="12">
        <v>3.12</v>
      </c>
      <c r="Y25" s="12">
        <v>3.16</v>
      </c>
      <c r="Z25" s="12">
        <v>2.84</v>
      </c>
      <c r="AA25" s="12">
        <v>3.02</v>
      </c>
      <c r="AB25" s="117">
        <v>221300</v>
      </c>
      <c r="AC25" s="12">
        <v>3.02</v>
      </c>
      <c r="AD25" s="2">
        <f t="shared" si="0"/>
        <v>0.32000000000000028</v>
      </c>
      <c r="AE25" s="167">
        <f t="shared" si="1"/>
        <v>-3.8216560509554132E-2</v>
      </c>
    </row>
    <row r="26" spans="2:31" x14ac:dyDescent="0.25">
      <c r="W26" s="162">
        <v>42325</v>
      </c>
      <c r="X26" s="12">
        <v>3.15</v>
      </c>
      <c r="Y26" s="12">
        <v>3.19</v>
      </c>
      <c r="Z26" s="12">
        <v>3.11</v>
      </c>
      <c r="AA26" s="12">
        <v>3.14</v>
      </c>
      <c r="AB26" s="117">
        <v>68200</v>
      </c>
      <c r="AC26" s="12">
        <v>3.14</v>
      </c>
      <c r="AD26" s="2">
        <f t="shared" si="0"/>
        <v>8.0000000000000071E-2</v>
      </c>
      <c r="AE26" s="167">
        <f t="shared" si="1"/>
        <v>-1.5673981191222541E-2</v>
      </c>
    </row>
    <row r="27" spans="2:31" x14ac:dyDescent="0.25">
      <c r="W27" s="162">
        <v>42324</v>
      </c>
      <c r="X27" s="12">
        <v>3.21</v>
      </c>
      <c r="Y27" s="12">
        <v>3.26</v>
      </c>
      <c r="Z27" s="12">
        <v>3.09</v>
      </c>
      <c r="AA27" s="12">
        <v>3.19</v>
      </c>
      <c r="AB27" s="117">
        <v>93200</v>
      </c>
      <c r="AC27" s="12">
        <v>3.19</v>
      </c>
      <c r="AD27" s="2">
        <f t="shared" si="0"/>
        <v>0.16999999999999993</v>
      </c>
      <c r="AE27" s="167">
        <f t="shared" si="1"/>
        <v>3.1446540880502027E-3</v>
      </c>
    </row>
    <row r="28" spans="2:31" x14ac:dyDescent="0.25">
      <c r="W28" s="162">
        <v>42321</v>
      </c>
      <c r="X28" s="12">
        <v>3.15</v>
      </c>
      <c r="Y28" s="12">
        <v>3.27</v>
      </c>
      <c r="Z28" s="12">
        <v>3.1</v>
      </c>
      <c r="AA28" s="12">
        <v>3.18</v>
      </c>
      <c r="AB28" s="117">
        <v>115300</v>
      </c>
      <c r="AC28" s="12">
        <v>3.18</v>
      </c>
      <c r="AD28" s="2">
        <f t="shared" si="0"/>
        <v>0.16999999999999993</v>
      </c>
      <c r="AE28" s="167">
        <f t="shared" si="1"/>
        <v>9.523809523809712E-3</v>
      </c>
    </row>
    <row r="29" spans="2:31" x14ac:dyDescent="0.25">
      <c r="W29" s="162">
        <v>42320</v>
      </c>
      <c r="X29" s="12">
        <v>3.15</v>
      </c>
      <c r="Y29" s="12">
        <v>3.36</v>
      </c>
      <c r="Z29" s="12">
        <v>3.15</v>
      </c>
      <c r="AA29" s="12">
        <v>3.15</v>
      </c>
      <c r="AB29" s="117">
        <v>105100</v>
      </c>
      <c r="AC29" s="12">
        <v>3.15</v>
      </c>
      <c r="AD29" s="2">
        <f t="shared" si="0"/>
        <v>0.20999999999999996</v>
      </c>
      <c r="AE29" s="167">
        <f t="shared" si="1"/>
        <v>-9.4339622641510523E-3</v>
      </c>
    </row>
    <row r="30" spans="2:31" x14ac:dyDescent="0.25">
      <c r="O30" s="47"/>
      <c r="S30" s="108"/>
      <c r="W30" s="162">
        <v>42319</v>
      </c>
      <c r="X30" s="12">
        <v>3.45</v>
      </c>
      <c r="Y30" s="12">
        <v>3.45</v>
      </c>
      <c r="Z30" s="12">
        <v>3.18</v>
      </c>
      <c r="AA30" s="12">
        <v>3.18</v>
      </c>
      <c r="AB30" s="117">
        <v>161500</v>
      </c>
      <c r="AC30" s="12">
        <v>3.18</v>
      </c>
      <c r="AD30" s="2">
        <f t="shared" si="0"/>
        <v>0.27</v>
      </c>
      <c r="AE30" s="167">
        <f t="shared" si="1"/>
        <v>-7.0175438596491113E-2</v>
      </c>
    </row>
    <row r="31" spans="2:31" ht="20.25" thickBot="1" x14ac:dyDescent="0.35">
      <c r="O31" s="343" t="s">
        <v>78</v>
      </c>
      <c r="P31" s="343"/>
      <c r="Q31" s="47"/>
      <c r="T31" s="113" t="s">
        <v>126</v>
      </c>
      <c r="W31" s="162">
        <v>42318</v>
      </c>
      <c r="X31" s="12">
        <v>3.42</v>
      </c>
      <c r="Y31" s="12">
        <v>3.47</v>
      </c>
      <c r="Z31" s="12">
        <v>3.4</v>
      </c>
      <c r="AA31" s="12">
        <v>3.42</v>
      </c>
      <c r="AB31" s="117">
        <v>72300</v>
      </c>
      <c r="AC31" s="12">
        <v>3.42</v>
      </c>
      <c r="AD31" s="2">
        <f t="shared" si="0"/>
        <v>7.0000000000000284E-2</v>
      </c>
      <c r="AE31" s="167">
        <f t="shared" si="1"/>
        <v>-5.8139534883721034E-3</v>
      </c>
    </row>
    <row r="32" spans="2:31" ht="15.75" thickTop="1" x14ac:dyDescent="0.25">
      <c r="O32" s="105">
        <v>1.1000000000000001</v>
      </c>
      <c r="P32" s="105">
        <f>O32*$Q$4</f>
        <v>3.0690000000000004</v>
      </c>
      <c r="Q32" s="47"/>
      <c r="T32" s="119" t="s">
        <v>111</v>
      </c>
      <c r="U32" s="120">
        <v>2.48</v>
      </c>
      <c r="W32" s="162">
        <v>42317</v>
      </c>
      <c r="X32" s="12">
        <v>3.53</v>
      </c>
      <c r="Y32" s="12">
        <v>3.54</v>
      </c>
      <c r="Z32" s="12">
        <v>3.35</v>
      </c>
      <c r="AA32" s="12">
        <v>3.44</v>
      </c>
      <c r="AB32" s="117">
        <v>96200</v>
      </c>
      <c r="AC32" s="12">
        <v>3.44</v>
      </c>
      <c r="AD32" s="2">
        <f t="shared" si="0"/>
        <v>0.18999999999999995</v>
      </c>
      <c r="AE32" s="167">
        <f t="shared" si="1"/>
        <v>-1.4326647564469996E-2</v>
      </c>
    </row>
    <row r="33" spans="15:31" x14ac:dyDescent="0.25">
      <c r="O33" s="105">
        <v>1.0900000000000001</v>
      </c>
      <c r="P33" s="105">
        <f t="shared" ref="P33:P52" si="6">O33*$Q$4</f>
        <v>3.0411000000000001</v>
      </c>
      <c r="Q33" s="47"/>
      <c r="T33" s="109" t="s">
        <v>112</v>
      </c>
      <c r="U33" s="110">
        <v>2.5299999999999998</v>
      </c>
      <c r="W33" s="162">
        <v>42314</v>
      </c>
      <c r="X33" s="12">
        <v>3.68</v>
      </c>
      <c r="Y33" s="12">
        <v>3.7</v>
      </c>
      <c r="Z33" s="12">
        <v>3.33</v>
      </c>
      <c r="AA33" s="12">
        <v>3.49</v>
      </c>
      <c r="AB33" s="117">
        <v>203300</v>
      </c>
      <c r="AC33" s="12">
        <v>3.49</v>
      </c>
      <c r="AD33" s="2">
        <f t="shared" si="0"/>
        <v>0.37000000000000011</v>
      </c>
      <c r="AE33" s="167">
        <f t="shared" si="1"/>
        <v>-4.644808743169393E-2</v>
      </c>
    </row>
    <row r="34" spans="15:31" x14ac:dyDescent="0.25">
      <c r="O34" s="105">
        <v>1.08</v>
      </c>
      <c r="P34" s="105">
        <f t="shared" si="6"/>
        <v>3.0132000000000003</v>
      </c>
      <c r="Q34" s="47"/>
      <c r="T34" s="109" t="s">
        <v>113</v>
      </c>
      <c r="U34" s="110" t="s">
        <v>407</v>
      </c>
      <c r="W34" s="162">
        <v>42313</v>
      </c>
      <c r="X34" s="12">
        <v>3.85</v>
      </c>
      <c r="Y34" s="12">
        <v>3.85</v>
      </c>
      <c r="Z34" s="12">
        <v>3.65</v>
      </c>
      <c r="AA34" s="12">
        <v>3.66</v>
      </c>
      <c r="AB34" s="117">
        <v>127900</v>
      </c>
      <c r="AC34" s="12">
        <v>3.66</v>
      </c>
      <c r="AD34" s="2">
        <f t="shared" si="0"/>
        <v>0.20000000000000018</v>
      </c>
      <c r="AE34" s="167">
        <f t="shared" si="1"/>
        <v>-4.9350649350649367E-2</v>
      </c>
    </row>
    <row r="35" spans="15:31" x14ac:dyDescent="0.25">
      <c r="O35" s="105">
        <v>1.07</v>
      </c>
      <c r="P35" s="105">
        <f t="shared" si="6"/>
        <v>2.9853000000000001</v>
      </c>
      <c r="Q35" s="105"/>
      <c r="T35" s="109" t="s">
        <v>114</v>
      </c>
      <c r="U35" s="110" t="s">
        <v>408</v>
      </c>
      <c r="W35" s="162">
        <v>42312</v>
      </c>
      <c r="X35" s="12">
        <v>3.8</v>
      </c>
      <c r="Y35" s="12">
        <v>3.85</v>
      </c>
      <c r="Z35" s="12">
        <v>3.58</v>
      </c>
      <c r="AA35" s="12">
        <v>3.85</v>
      </c>
      <c r="AB35" s="117">
        <v>415400</v>
      </c>
      <c r="AC35" s="12">
        <v>3.85</v>
      </c>
      <c r="AD35" s="2">
        <f t="shared" si="0"/>
        <v>0.27</v>
      </c>
      <c r="AE35" s="167">
        <f t="shared" si="1"/>
        <v>-0.10256410256410253</v>
      </c>
    </row>
    <row r="36" spans="15:31" x14ac:dyDescent="0.25">
      <c r="O36" s="105">
        <v>1.06</v>
      </c>
      <c r="P36" s="105">
        <f t="shared" si="6"/>
        <v>2.9574000000000003</v>
      </c>
      <c r="Q36" s="105"/>
      <c r="T36" s="109" t="s">
        <v>115</v>
      </c>
      <c r="U36" s="110">
        <v>19</v>
      </c>
      <c r="W36" s="162">
        <v>42311</v>
      </c>
      <c r="X36" s="12">
        <v>4.3099999999999996</v>
      </c>
      <c r="Y36" s="12">
        <v>4.42</v>
      </c>
      <c r="Z36" s="12">
        <v>4.24</v>
      </c>
      <c r="AA36" s="12">
        <v>4.29</v>
      </c>
      <c r="AB36" s="117">
        <v>40800</v>
      </c>
      <c r="AC36" s="12">
        <v>4.29</v>
      </c>
      <c r="AD36" s="2">
        <f t="shared" si="0"/>
        <v>0.17999999999999972</v>
      </c>
      <c r="AE36" s="167">
        <f t="shared" si="1"/>
        <v>-9.2378752886835835E-3</v>
      </c>
    </row>
    <row r="37" spans="15:31" x14ac:dyDescent="0.25">
      <c r="O37" s="105">
        <v>1.05</v>
      </c>
      <c r="P37" s="105">
        <f t="shared" si="6"/>
        <v>2.9295</v>
      </c>
      <c r="Q37" s="105"/>
      <c r="T37" s="109" t="s">
        <v>116</v>
      </c>
      <c r="U37" s="110">
        <v>2.4550100000000001</v>
      </c>
      <c r="W37" s="162">
        <v>42310</v>
      </c>
      <c r="X37" s="12">
        <v>4.29</v>
      </c>
      <c r="Y37" s="12">
        <v>4.4000000000000004</v>
      </c>
      <c r="Z37" s="12">
        <v>4.1900000000000004</v>
      </c>
      <c r="AA37" s="12">
        <v>4.33</v>
      </c>
      <c r="AB37" s="117">
        <v>53400</v>
      </c>
      <c r="AC37" s="12">
        <v>4.33</v>
      </c>
      <c r="AD37" s="2">
        <f t="shared" si="0"/>
        <v>0.20999999999999996</v>
      </c>
      <c r="AE37" s="167">
        <f t="shared" si="1"/>
        <v>1.6431924882629234E-2</v>
      </c>
    </row>
    <row r="38" spans="15:31" x14ac:dyDescent="0.25">
      <c r="O38" s="105">
        <v>1.04</v>
      </c>
      <c r="P38" s="105">
        <f t="shared" si="6"/>
        <v>2.9016000000000002</v>
      </c>
      <c r="Q38" s="105"/>
      <c r="T38" s="109" t="s">
        <v>117</v>
      </c>
      <c r="U38" s="111" t="s">
        <v>153</v>
      </c>
      <c r="W38" s="162">
        <v>42307</v>
      </c>
      <c r="X38" s="12">
        <v>4.3099999999999996</v>
      </c>
      <c r="Y38" s="12">
        <v>4.4400000000000004</v>
      </c>
      <c r="Z38" s="12">
        <v>4.22</v>
      </c>
      <c r="AA38" s="12">
        <v>4.26</v>
      </c>
      <c r="AB38" s="117">
        <v>53700</v>
      </c>
      <c r="AC38" s="12">
        <v>4.26</v>
      </c>
      <c r="AD38" s="2">
        <f t="shared" si="0"/>
        <v>0.22000000000000064</v>
      </c>
      <c r="AE38" s="167">
        <f t="shared" si="1"/>
        <v>-2.0689655172413723E-2</v>
      </c>
    </row>
    <row r="39" spans="15:31" x14ac:dyDescent="0.25">
      <c r="O39" s="105">
        <v>1.03</v>
      </c>
      <c r="P39" s="105">
        <f t="shared" si="6"/>
        <v>2.8736999999999999</v>
      </c>
      <c r="Q39" s="105"/>
      <c r="T39" s="109"/>
      <c r="U39" s="110"/>
      <c r="W39" s="162">
        <v>42306</v>
      </c>
      <c r="X39" s="12">
        <v>4.33</v>
      </c>
      <c r="Y39" s="12">
        <v>4.45</v>
      </c>
      <c r="Z39" s="12">
        <v>4.33</v>
      </c>
      <c r="AA39" s="12">
        <v>4.3499999999999996</v>
      </c>
      <c r="AB39" s="117">
        <v>88700</v>
      </c>
      <c r="AC39" s="12">
        <v>4.3499999999999996</v>
      </c>
      <c r="AD39" s="2">
        <f t="shared" si="0"/>
        <v>0.12000000000000011</v>
      </c>
      <c r="AE39" s="167">
        <f t="shared" si="1"/>
        <v>1.3986013986013957E-2</v>
      </c>
    </row>
    <row r="40" spans="15:31" x14ac:dyDescent="0.25">
      <c r="O40" s="105">
        <v>1.02</v>
      </c>
      <c r="P40" s="105">
        <f t="shared" si="6"/>
        <v>2.8458000000000001</v>
      </c>
      <c r="Q40" s="105"/>
      <c r="T40" s="109" t="s">
        <v>118</v>
      </c>
      <c r="U40" s="110" t="s">
        <v>409</v>
      </c>
      <c r="W40" s="162">
        <v>42305</v>
      </c>
      <c r="X40" s="12">
        <v>4.17</v>
      </c>
      <c r="Y40" s="12">
        <v>4.32</v>
      </c>
      <c r="Z40" s="12">
        <v>4.05</v>
      </c>
      <c r="AA40" s="12">
        <v>4.29</v>
      </c>
      <c r="AB40" s="117">
        <v>77400</v>
      </c>
      <c r="AC40" s="12">
        <v>4.29</v>
      </c>
      <c r="AD40" s="2">
        <f t="shared" si="0"/>
        <v>0.27000000000000046</v>
      </c>
      <c r="AE40" s="167">
        <f t="shared" si="1"/>
        <v>3.874092009685226E-2</v>
      </c>
    </row>
    <row r="41" spans="15:31" x14ac:dyDescent="0.25">
      <c r="O41" s="105">
        <v>1.01</v>
      </c>
      <c r="P41" s="105">
        <f t="shared" si="6"/>
        <v>2.8178999999999998</v>
      </c>
      <c r="Q41" s="105"/>
      <c r="T41" s="109" t="s">
        <v>119</v>
      </c>
      <c r="U41" s="110" t="s">
        <v>319</v>
      </c>
      <c r="W41" s="162">
        <v>42304</v>
      </c>
      <c r="X41" s="12">
        <v>4.04</v>
      </c>
      <c r="Y41" s="12">
        <v>4.22</v>
      </c>
      <c r="Z41" s="12">
        <v>4.01</v>
      </c>
      <c r="AA41" s="12">
        <v>4.13</v>
      </c>
      <c r="AB41" s="117">
        <v>138400</v>
      </c>
      <c r="AC41" s="12">
        <v>4.13</v>
      </c>
      <c r="AD41" s="2">
        <f t="shared" si="0"/>
        <v>0.20999999999999996</v>
      </c>
      <c r="AE41" s="167">
        <f t="shared" si="1"/>
        <v>3.2499999999999973E-2</v>
      </c>
    </row>
    <row r="42" spans="15:31" x14ac:dyDescent="0.25">
      <c r="O42" s="105">
        <v>1</v>
      </c>
      <c r="P42" s="105">
        <f t="shared" si="6"/>
        <v>2.79</v>
      </c>
      <c r="Q42" s="105"/>
      <c r="T42" s="109" t="s">
        <v>120</v>
      </c>
      <c r="U42" s="112">
        <v>273115</v>
      </c>
      <c r="W42" s="162">
        <v>42303</v>
      </c>
      <c r="X42" s="12">
        <v>4.07</v>
      </c>
      <c r="Y42" s="12">
        <v>4.1399999999999997</v>
      </c>
      <c r="Z42" s="12">
        <v>3.95</v>
      </c>
      <c r="AA42" s="12">
        <v>4</v>
      </c>
      <c r="AB42" s="117">
        <v>87100</v>
      </c>
      <c r="AC42" s="12">
        <v>4</v>
      </c>
      <c r="AD42" s="2">
        <f t="shared" si="0"/>
        <v>0.1899999999999995</v>
      </c>
      <c r="AE42" s="167">
        <f t="shared" si="1"/>
        <v>-7.4441687344913854E-3</v>
      </c>
    </row>
    <row r="43" spans="15:31" x14ac:dyDescent="0.25">
      <c r="O43" s="105">
        <v>0.99</v>
      </c>
      <c r="P43" s="105">
        <f t="shared" si="6"/>
        <v>2.7621000000000002</v>
      </c>
      <c r="Q43" s="105"/>
      <c r="T43" s="109" t="s">
        <v>123</v>
      </c>
      <c r="U43" s="112">
        <v>127973</v>
      </c>
      <c r="W43" s="162">
        <v>42300</v>
      </c>
      <c r="X43" s="12">
        <v>4.0999999999999996</v>
      </c>
      <c r="Y43" s="12">
        <v>4.1100000000000003</v>
      </c>
      <c r="Z43" s="12">
        <v>3.96</v>
      </c>
      <c r="AA43" s="12">
        <v>4.03</v>
      </c>
      <c r="AB43" s="117">
        <v>99100</v>
      </c>
      <c r="AC43" s="12">
        <v>4.03</v>
      </c>
      <c r="AD43" s="2">
        <f t="shared" si="0"/>
        <v>0.15000000000000036</v>
      </c>
      <c r="AE43" s="167">
        <f t="shared" si="1"/>
        <v>-9.8280098280097983E-3</v>
      </c>
    </row>
    <row r="44" spans="15:31" x14ac:dyDescent="0.25">
      <c r="O44" s="105">
        <v>0.98</v>
      </c>
      <c r="P44" s="105">
        <f t="shared" si="6"/>
        <v>2.7342</v>
      </c>
      <c r="Q44" s="105"/>
      <c r="T44" s="109" t="s">
        <v>121</v>
      </c>
      <c r="U44" s="110" t="s">
        <v>410</v>
      </c>
      <c r="W44" s="162">
        <v>42299</v>
      </c>
      <c r="X44" s="12">
        <v>4.22</v>
      </c>
      <c r="Y44" s="12">
        <v>4.22</v>
      </c>
      <c r="Z44" s="12">
        <v>4.0199999999999996</v>
      </c>
      <c r="AA44" s="12">
        <v>4.07</v>
      </c>
      <c r="AB44" s="117">
        <v>52500</v>
      </c>
      <c r="AC44" s="12">
        <v>4.07</v>
      </c>
      <c r="AD44" s="2">
        <f t="shared" si="0"/>
        <v>0.20000000000000018</v>
      </c>
      <c r="AE44" s="167">
        <f t="shared" si="1"/>
        <v>-3.3254156769596088E-2</v>
      </c>
    </row>
    <row r="45" spans="15:31" x14ac:dyDescent="0.25">
      <c r="O45" s="105">
        <v>0.97</v>
      </c>
      <c r="P45" s="105">
        <f t="shared" si="6"/>
        <v>2.7063000000000001</v>
      </c>
      <c r="Q45" s="105"/>
      <c r="T45" s="109" t="s">
        <v>124</v>
      </c>
      <c r="U45" s="110" t="s">
        <v>153</v>
      </c>
      <c r="W45" s="162">
        <v>42298</v>
      </c>
      <c r="X45" s="12">
        <v>4.26</v>
      </c>
      <c r="Y45" s="12">
        <v>4.29</v>
      </c>
      <c r="Z45" s="12">
        <v>4.03</v>
      </c>
      <c r="AA45" s="12">
        <v>4.21</v>
      </c>
      <c r="AB45" s="117">
        <v>44400</v>
      </c>
      <c r="AC45" s="12">
        <v>4.21</v>
      </c>
      <c r="AD45" s="2">
        <f t="shared" si="0"/>
        <v>0.25999999999999979</v>
      </c>
      <c r="AE45" s="167">
        <f t="shared" si="1"/>
        <v>-1.8648018648018683E-2</v>
      </c>
    </row>
    <row r="46" spans="15:31" x14ac:dyDescent="0.25">
      <c r="O46" s="105">
        <v>0.96</v>
      </c>
      <c r="P46" s="105">
        <f t="shared" si="6"/>
        <v>2.6783999999999999</v>
      </c>
      <c r="Q46" s="105"/>
      <c r="T46" s="109" t="s">
        <v>125</v>
      </c>
      <c r="U46" s="110">
        <v>-1.81</v>
      </c>
      <c r="W46" s="162">
        <v>42297</v>
      </c>
      <c r="X46" s="12">
        <v>4.3600000000000003</v>
      </c>
      <c r="Y46" s="12">
        <v>4.45</v>
      </c>
      <c r="Z46" s="12">
        <v>4.21</v>
      </c>
      <c r="AA46" s="12">
        <v>4.29</v>
      </c>
      <c r="AB46" s="117">
        <v>41200</v>
      </c>
      <c r="AC46" s="12">
        <v>4.29</v>
      </c>
      <c r="AD46" s="2">
        <f t="shared" si="0"/>
        <v>0.24000000000000021</v>
      </c>
      <c r="AE46" s="167">
        <f t="shared" si="1"/>
        <v>-1.1520737327188946E-2</v>
      </c>
    </row>
    <row r="47" spans="15:31" x14ac:dyDescent="0.25">
      <c r="O47" s="105">
        <v>0.95</v>
      </c>
      <c r="P47" s="105">
        <f t="shared" si="6"/>
        <v>2.6505000000000001</v>
      </c>
      <c r="Q47" s="105"/>
      <c r="T47" s="109" t="s">
        <v>122</v>
      </c>
      <c r="U47" s="110" t="s">
        <v>138</v>
      </c>
      <c r="W47" s="162">
        <v>42296</v>
      </c>
      <c r="X47" s="12">
        <v>4.32</v>
      </c>
      <c r="Y47" s="12">
        <v>4.6100000000000003</v>
      </c>
      <c r="Z47" s="12">
        <v>4.2699999999999996</v>
      </c>
      <c r="AA47" s="12">
        <v>4.34</v>
      </c>
      <c r="AB47" s="117">
        <v>93000</v>
      </c>
      <c r="AC47" s="12">
        <v>4.34</v>
      </c>
      <c r="AD47" s="2">
        <f t="shared" si="0"/>
        <v>0.34000000000000075</v>
      </c>
      <c r="AE47" s="167">
        <f t="shared" si="1"/>
        <v>6.9605568445476607E-3</v>
      </c>
    </row>
    <row r="48" spans="15:31" x14ac:dyDescent="0.25">
      <c r="O48" s="105">
        <v>0.94</v>
      </c>
      <c r="P48" s="105">
        <f t="shared" si="6"/>
        <v>2.6225999999999998</v>
      </c>
      <c r="Q48" s="105"/>
      <c r="S48" s="108"/>
      <c r="W48" s="162">
        <v>42293</v>
      </c>
      <c r="X48" s="12">
        <v>4.09</v>
      </c>
      <c r="Y48" s="12">
        <v>4.49</v>
      </c>
      <c r="Z48" s="12">
        <v>4.01</v>
      </c>
      <c r="AA48" s="12">
        <v>4.3099999999999996</v>
      </c>
      <c r="AB48" s="117">
        <v>128300</v>
      </c>
      <c r="AC48" s="12">
        <v>4.3099999999999996</v>
      </c>
      <c r="AD48" s="2">
        <f t="shared" si="0"/>
        <v>0.48000000000000043</v>
      </c>
      <c r="AE48" s="167">
        <f t="shared" si="1"/>
        <v>6.1576354679802936E-2</v>
      </c>
    </row>
    <row r="49" spans="15:31" x14ac:dyDescent="0.25">
      <c r="O49" s="105">
        <v>0.93</v>
      </c>
      <c r="P49" s="105">
        <f t="shared" si="6"/>
        <v>2.5947</v>
      </c>
      <c r="Q49" s="105"/>
      <c r="S49" s="108"/>
      <c r="W49" s="162">
        <v>42292</v>
      </c>
      <c r="X49" s="12">
        <v>4.01</v>
      </c>
      <c r="Y49" s="12">
        <v>4.1900000000000004</v>
      </c>
      <c r="Z49" s="12">
        <v>3.95</v>
      </c>
      <c r="AA49" s="12">
        <v>4.0599999999999996</v>
      </c>
      <c r="AB49" s="117">
        <v>115200</v>
      </c>
      <c r="AC49" s="12">
        <v>4.0599999999999996</v>
      </c>
      <c r="AD49" s="2">
        <f t="shared" si="0"/>
        <v>0.24000000000000021</v>
      </c>
      <c r="AE49" s="167">
        <f t="shared" si="1"/>
        <v>-2.1686746987952032E-2</v>
      </c>
    </row>
    <row r="50" spans="15:31" x14ac:dyDescent="0.25">
      <c r="O50" s="105">
        <v>0.92</v>
      </c>
      <c r="P50" s="105">
        <f t="shared" si="6"/>
        <v>2.5668000000000002</v>
      </c>
      <c r="Q50" s="105"/>
      <c r="S50" s="108"/>
      <c r="W50" s="162">
        <v>42291</v>
      </c>
      <c r="X50" s="12">
        <v>4.1399999999999997</v>
      </c>
      <c r="Y50" s="12">
        <v>4.25</v>
      </c>
      <c r="Z50" s="12">
        <v>4.01</v>
      </c>
      <c r="AA50" s="12">
        <v>4.1500000000000004</v>
      </c>
      <c r="AB50" s="117">
        <v>77800</v>
      </c>
      <c r="AC50" s="12">
        <v>4.1500000000000004</v>
      </c>
      <c r="AD50" s="2">
        <f t="shared" si="0"/>
        <v>0.24000000000000021</v>
      </c>
      <c r="AE50" s="167">
        <f t="shared" si="1"/>
        <v>2.4154589371983004E-3</v>
      </c>
    </row>
    <row r="51" spans="15:31" x14ac:dyDescent="0.25">
      <c r="O51" s="105">
        <v>0.91</v>
      </c>
      <c r="P51" s="105">
        <f t="shared" si="6"/>
        <v>2.5388999999999999</v>
      </c>
      <c r="Q51" s="105"/>
      <c r="S51" s="108"/>
      <c r="W51" s="162">
        <v>42290</v>
      </c>
      <c r="X51" s="12">
        <v>4.04</v>
      </c>
      <c r="Y51" s="12">
        <v>4.24</v>
      </c>
      <c r="Z51" s="12">
        <v>4</v>
      </c>
      <c r="AA51" s="12">
        <v>4.1399999999999997</v>
      </c>
      <c r="AB51" s="117">
        <v>71700</v>
      </c>
      <c r="AC51" s="12">
        <v>4.1399999999999997</v>
      </c>
      <c r="AD51" s="2">
        <f t="shared" si="0"/>
        <v>0.24000000000000021</v>
      </c>
      <c r="AE51" s="167">
        <f t="shared" si="1"/>
        <v>1.4705882352941124E-2</v>
      </c>
    </row>
    <row r="52" spans="15:31" x14ac:dyDescent="0.25">
      <c r="O52" s="105">
        <v>0.9</v>
      </c>
      <c r="P52" s="105">
        <f t="shared" si="6"/>
        <v>2.5110000000000001</v>
      </c>
      <c r="Q52" s="105"/>
      <c r="S52" s="108"/>
      <c r="W52" s="162">
        <v>42289</v>
      </c>
      <c r="X52" s="12">
        <v>4.3</v>
      </c>
      <c r="Y52" s="12">
        <v>4.32</v>
      </c>
      <c r="Z52" s="12">
        <v>4.0199999999999996</v>
      </c>
      <c r="AA52" s="12">
        <v>4.08</v>
      </c>
      <c r="AB52" s="117">
        <v>98800</v>
      </c>
      <c r="AC52" s="12">
        <v>4.08</v>
      </c>
      <c r="AD52" s="2">
        <f t="shared" si="0"/>
        <v>0.30000000000000071</v>
      </c>
      <c r="AE52" s="167">
        <f t="shared" si="1"/>
        <v>-5.1162790697674376E-2</v>
      </c>
    </row>
    <row r="53" spans="15:31" x14ac:dyDescent="0.25">
      <c r="O53" s="47"/>
      <c r="S53" s="108"/>
      <c r="W53" s="162">
        <v>42286</v>
      </c>
      <c r="X53" s="12">
        <v>4.37</v>
      </c>
      <c r="Y53" s="12">
        <v>4.37</v>
      </c>
      <c r="Z53" s="12">
        <v>4.13</v>
      </c>
      <c r="AA53" s="12">
        <v>4.3</v>
      </c>
      <c r="AB53" s="117">
        <v>58700</v>
      </c>
      <c r="AC53" s="12">
        <v>4.3</v>
      </c>
      <c r="AD53" s="2">
        <f t="shared" si="0"/>
        <v>0.24000000000000021</v>
      </c>
      <c r="AE53" s="167">
        <f t="shared" si="1"/>
        <v>-9.2165898617511122E-3</v>
      </c>
    </row>
    <row r="54" spans="15:31" x14ac:dyDescent="0.25">
      <c r="O54" s="47"/>
      <c r="S54" s="108"/>
      <c r="W54" s="162">
        <v>42285</v>
      </c>
      <c r="X54" s="12">
        <v>4.08</v>
      </c>
      <c r="Y54" s="12">
        <v>4.4000000000000004</v>
      </c>
      <c r="Z54" s="12">
        <v>3.96</v>
      </c>
      <c r="AA54" s="12">
        <v>4.34</v>
      </c>
      <c r="AB54" s="117">
        <v>86400</v>
      </c>
      <c r="AC54" s="12">
        <v>4.34</v>
      </c>
      <c r="AD54" s="2">
        <f t="shared" si="0"/>
        <v>0.44000000000000039</v>
      </c>
      <c r="AE54" s="167">
        <f t="shared" si="1"/>
        <v>6.6339066339066166E-2</v>
      </c>
    </row>
    <row r="55" spans="15:31" x14ac:dyDescent="0.25">
      <c r="W55" s="162">
        <v>42284</v>
      </c>
      <c r="X55" s="12">
        <v>4.1500000000000004</v>
      </c>
      <c r="Y55" s="12">
        <v>4.25</v>
      </c>
      <c r="Z55" s="12">
        <v>3.92</v>
      </c>
      <c r="AA55" s="12">
        <v>4.07</v>
      </c>
      <c r="AB55" s="117">
        <v>127300</v>
      </c>
      <c r="AC55" s="12">
        <v>4.07</v>
      </c>
      <c r="AD55" s="2">
        <f t="shared" si="0"/>
        <v>0.33000000000000007</v>
      </c>
      <c r="AE55" s="167">
        <f t="shared" si="1"/>
        <v>-2.863961813842486E-2</v>
      </c>
    </row>
    <row r="56" spans="15:31" x14ac:dyDescent="0.25">
      <c r="W56" s="162">
        <v>42283</v>
      </c>
      <c r="X56" s="12">
        <v>4.1500000000000004</v>
      </c>
      <c r="Y56" s="12">
        <v>4.34</v>
      </c>
      <c r="Z56" s="12">
        <v>3.97</v>
      </c>
      <c r="AA56" s="12">
        <v>4.1900000000000004</v>
      </c>
      <c r="AB56" s="117">
        <v>81100</v>
      </c>
      <c r="AC56" s="12">
        <v>4.1900000000000004</v>
      </c>
      <c r="AD56" s="2">
        <f t="shared" si="0"/>
        <v>0.36999999999999966</v>
      </c>
      <c r="AE56" s="167">
        <f t="shared" si="1"/>
        <v>-7.1090047393362887E-3</v>
      </c>
    </row>
    <row r="57" spans="15:31" x14ac:dyDescent="0.25">
      <c r="W57" s="162">
        <v>42282</v>
      </c>
      <c r="X57" s="12">
        <v>4.25</v>
      </c>
      <c r="Y57" s="12">
        <v>4.34</v>
      </c>
      <c r="Z57" s="12">
        <v>4.05</v>
      </c>
      <c r="AA57" s="12">
        <v>4.22</v>
      </c>
      <c r="AB57" s="117">
        <v>184300</v>
      </c>
      <c r="AC57" s="12">
        <v>4.22</v>
      </c>
      <c r="AD57" s="2">
        <f t="shared" si="0"/>
        <v>0.29000000000000004</v>
      </c>
      <c r="AE57" s="167">
        <f t="shared" si="1"/>
        <v>3.9408866995073843E-2</v>
      </c>
    </row>
    <row r="58" spans="15:31" x14ac:dyDescent="0.25">
      <c r="W58" s="162">
        <v>42279</v>
      </c>
      <c r="X58" s="12">
        <v>3.8</v>
      </c>
      <c r="Y58" s="12">
        <v>4.09</v>
      </c>
      <c r="Z58" s="12">
        <v>3.58</v>
      </c>
      <c r="AA58" s="12">
        <v>4.0599999999999996</v>
      </c>
      <c r="AB58" s="117">
        <v>256700</v>
      </c>
      <c r="AC58" s="12">
        <v>4.0599999999999996</v>
      </c>
      <c r="AD58" s="2">
        <f t="shared" si="0"/>
        <v>0.50999999999999979</v>
      </c>
      <c r="AE58" s="167">
        <f t="shared" si="1"/>
        <v>6.0052219321148792E-2</v>
      </c>
    </row>
    <row r="59" spans="15:31" x14ac:dyDescent="0.25">
      <c r="W59" s="162">
        <v>42278</v>
      </c>
      <c r="X59" s="12">
        <v>5.17</v>
      </c>
      <c r="Y59" s="12">
        <v>5.17</v>
      </c>
      <c r="Z59" s="12">
        <v>3.37</v>
      </c>
      <c r="AA59" s="12">
        <v>3.83</v>
      </c>
      <c r="AB59" s="117">
        <v>450800</v>
      </c>
      <c r="AC59" s="12">
        <v>3.83</v>
      </c>
      <c r="AD59" s="2">
        <f t="shared" si="0"/>
        <v>1.7999999999999998</v>
      </c>
      <c r="AE59" s="167">
        <f t="shared" si="1"/>
        <v>-0.25631067961165055</v>
      </c>
    </row>
    <row r="60" spans="15:31" x14ac:dyDescent="0.25">
      <c r="W60" s="162">
        <v>42277</v>
      </c>
      <c r="X60" s="12">
        <v>5.3</v>
      </c>
      <c r="Y60" s="12">
        <v>5.4</v>
      </c>
      <c r="Z60" s="12">
        <v>4.8600000000000003</v>
      </c>
      <c r="AA60" s="12">
        <v>5.15</v>
      </c>
      <c r="AB60" s="117">
        <v>233400</v>
      </c>
      <c r="AC60" s="12">
        <v>5.15</v>
      </c>
      <c r="AD60" s="2">
        <f t="shared" si="0"/>
        <v>0.54</v>
      </c>
      <c r="AE60" s="167">
        <f t="shared" si="1"/>
        <v>-2.8301886792452713E-2</v>
      </c>
    </row>
    <row r="61" spans="15:31" x14ac:dyDescent="0.25">
      <c r="W61" s="162">
        <v>42276</v>
      </c>
      <c r="X61" s="12">
        <v>5.84</v>
      </c>
      <c r="Y61" s="12">
        <v>5.84</v>
      </c>
      <c r="Z61" s="12">
        <v>5.16</v>
      </c>
      <c r="AA61" s="12">
        <v>5.3</v>
      </c>
      <c r="AB61" s="117">
        <v>219200</v>
      </c>
      <c r="AC61" s="12">
        <v>5.3</v>
      </c>
      <c r="AD61" s="2">
        <f t="shared" si="0"/>
        <v>0.67999999999999972</v>
      </c>
      <c r="AE61" s="167">
        <f t="shared" si="1"/>
        <v>-8.3044982698961989E-2</v>
      </c>
    </row>
    <row r="62" spans="15:31" x14ac:dyDescent="0.25">
      <c r="W62" s="162">
        <v>42275</v>
      </c>
      <c r="X62" s="12">
        <v>6.9</v>
      </c>
      <c r="Y62" s="12">
        <v>6.94</v>
      </c>
      <c r="Z62" s="12">
        <v>5</v>
      </c>
      <c r="AA62" s="12">
        <v>5.78</v>
      </c>
      <c r="AB62" s="117">
        <v>464700</v>
      </c>
      <c r="AC62" s="12">
        <v>5.78</v>
      </c>
      <c r="AD62" s="2">
        <f t="shared" si="0"/>
        <v>1.9400000000000004</v>
      </c>
      <c r="AE62" s="167">
        <f t="shared" si="1"/>
        <v>-0.14115898959881135</v>
      </c>
    </row>
    <row r="63" spans="15:31" x14ac:dyDescent="0.25">
      <c r="W63" s="162">
        <v>42272</v>
      </c>
      <c r="X63" s="12">
        <v>6.8</v>
      </c>
      <c r="Y63" s="12">
        <v>6.8</v>
      </c>
      <c r="Z63" s="12">
        <v>6.39</v>
      </c>
      <c r="AA63" s="12">
        <v>6.73</v>
      </c>
      <c r="AB63" s="117">
        <v>136700</v>
      </c>
      <c r="AC63" s="12">
        <v>6.73</v>
      </c>
      <c r="AD63" s="2">
        <f t="shared" si="0"/>
        <v>0.41000000000000014</v>
      </c>
      <c r="AE63" s="167">
        <f t="shared" si="1"/>
        <v>-4.4378698224850632E-3</v>
      </c>
    </row>
    <row r="64" spans="15:31" x14ac:dyDescent="0.25">
      <c r="W64" s="162">
        <v>42271</v>
      </c>
      <c r="X64" s="12">
        <v>6.79</v>
      </c>
      <c r="Y64" s="12">
        <v>6.85</v>
      </c>
      <c r="Z64" s="12">
        <v>6.49</v>
      </c>
      <c r="AA64" s="12">
        <v>6.76</v>
      </c>
      <c r="AB64" s="117">
        <v>98300</v>
      </c>
      <c r="AC64" s="12">
        <v>6.76</v>
      </c>
      <c r="AD64" s="2">
        <f t="shared" si="0"/>
        <v>0.35999999999999943</v>
      </c>
      <c r="AE64" s="167">
        <f t="shared" si="1"/>
        <v>-1.1695906432748537E-2</v>
      </c>
    </row>
    <row r="65" spans="23:31" x14ac:dyDescent="0.25">
      <c r="W65" s="162">
        <v>42270</v>
      </c>
      <c r="X65" s="12">
        <v>6.94</v>
      </c>
      <c r="Y65" s="12">
        <v>6.94</v>
      </c>
      <c r="Z65" s="12">
        <v>6.67</v>
      </c>
      <c r="AA65" s="12">
        <v>6.84</v>
      </c>
      <c r="AB65" s="117">
        <v>55500</v>
      </c>
      <c r="AC65" s="12">
        <v>6.84</v>
      </c>
      <c r="AD65" s="2">
        <f t="shared" si="0"/>
        <v>0.27000000000000046</v>
      </c>
      <c r="AE65" s="167">
        <f t="shared" si="1"/>
        <v>-7.2568940493468181E-3</v>
      </c>
    </row>
    <row r="66" spans="23:31" x14ac:dyDescent="0.25">
      <c r="W66" s="162">
        <v>42269</v>
      </c>
      <c r="X66" s="12">
        <v>6.85</v>
      </c>
      <c r="Y66" s="12">
        <v>6.92</v>
      </c>
      <c r="Z66" s="12">
        <v>6.67</v>
      </c>
      <c r="AA66" s="12">
        <v>6.89</v>
      </c>
      <c r="AB66" s="117">
        <v>157700</v>
      </c>
      <c r="AC66" s="12">
        <v>6.89</v>
      </c>
      <c r="AD66" s="2">
        <f t="shared" si="0"/>
        <v>0.25</v>
      </c>
      <c r="AE66" s="167">
        <f t="shared" si="1"/>
        <v>1.1747430249632984E-2</v>
      </c>
    </row>
    <row r="67" spans="23:31" x14ac:dyDescent="0.25">
      <c r="W67" s="162">
        <v>42268</v>
      </c>
      <c r="X67" s="12">
        <v>6.65</v>
      </c>
      <c r="Y67" s="12">
        <v>6.9</v>
      </c>
      <c r="Z67" s="12">
        <v>6.45</v>
      </c>
      <c r="AA67" s="12">
        <v>6.81</v>
      </c>
      <c r="AB67" s="117">
        <v>174400</v>
      </c>
      <c r="AC67" s="12">
        <v>6.81</v>
      </c>
      <c r="AD67" s="2">
        <f t="shared" ref="AD67:AD68" si="7">Y67-Z67</f>
        <v>0.45000000000000018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197</v>
      </c>
      <c r="W2" s="162">
        <v>42360</v>
      </c>
      <c r="X2" s="12">
        <v>94.31</v>
      </c>
      <c r="Y2" s="12">
        <v>95.41</v>
      </c>
      <c r="Z2" s="12">
        <v>94</v>
      </c>
      <c r="AA2" s="12">
        <v>94.87</v>
      </c>
      <c r="AB2" s="117">
        <v>4609100</v>
      </c>
      <c r="AC2" s="12">
        <v>94.87</v>
      </c>
      <c r="AD2" s="2">
        <f>Y2-Z2</f>
        <v>1.4099999999999966</v>
      </c>
      <c r="AE2" s="167">
        <f>AC2/AC3-1</f>
        <v>1.3460100416622156E-2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96.3</v>
      </c>
      <c r="W3" s="162">
        <v>42359</v>
      </c>
      <c r="X3" s="12">
        <v>93.02</v>
      </c>
      <c r="Y3" s="12">
        <v>93.89</v>
      </c>
      <c r="Z3" s="12">
        <v>92.69</v>
      </c>
      <c r="AA3" s="12">
        <v>93.61</v>
      </c>
      <c r="AB3" s="117">
        <v>7308600</v>
      </c>
      <c r="AC3" s="12">
        <v>93.61</v>
      </c>
      <c r="AD3" s="2">
        <f t="shared" ref="AD3:AD66" si="0">Y3-Z3</f>
        <v>1.2000000000000028</v>
      </c>
      <c r="AE3" s="167">
        <f t="shared" ref="AE3:AE66" si="1">AC3/AC4-1</f>
        <v>1.3753519601472863E-2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96.3</v>
      </c>
      <c r="W4" s="162">
        <v>42356</v>
      </c>
      <c r="X4" s="12">
        <v>93.31</v>
      </c>
      <c r="Y4" s="12">
        <v>94.33</v>
      </c>
      <c r="Z4" s="12">
        <v>92.34</v>
      </c>
      <c r="AA4" s="12">
        <v>92.34</v>
      </c>
      <c r="AB4" s="117">
        <v>8509300</v>
      </c>
      <c r="AC4" s="12">
        <v>92.34</v>
      </c>
      <c r="AD4" s="2">
        <f t="shared" si="0"/>
        <v>1.9899999999999949</v>
      </c>
      <c r="AE4" s="167">
        <f t="shared" si="1"/>
        <v>-1.6299137104506256E-2</v>
      </c>
    </row>
    <row r="5" spans="1:31" x14ac:dyDescent="0.25">
      <c r="O5" s="13" t="s">
        <v>67</v>
      </c>
      <c r="Q5" s="3">
        <f>Q4*Q2</f>
        <v>0</v>
      </c>
      <c r="W5" s="162">
        <v>42355</v>
      </c>
      <c r="X5" s="12">
        <v>95.13</v>
      </c>
      <c r="Y5" s="12">
        <v>95.73</v>
      </c>
      <c r="Z5" s="12">
        <v>93.84</v>
      </c>
      <c r="AA5" s="12">
        <v>93.87</v>
      </c>
      <c r="AB5" s="117">
        <v>4792200</v>
      </c>
      <c r="AC5" s="12">
        <v>93.87</v>
      </c>
      <c r="AD5" s="2">
        <f t="shared" si="0"/>
        <v>1.8900000000000006</v>
      </c>
      <c r="AE5" s="167">
        <f t="shared" si="1"/>
        <v>-1.3245033112582738E-2</v>
      </c>
    </row>
    <row r="6" spans="1:31" x14ac:dyDescent="0.25">
      <c r="O6" s="13" t="s">
        <v>64</v>
      </c>
      <c r="Q6" s="2">
        <f>Q3*Q2</f>
        <v>0</v>
      </c>
      <c r="W6" s="162">
        <v>42354</v>
      </c>
      <c r="X6" s="12">
        <v>93.97</v>
      </c>
      <c r="Y6" s="12">
        <v>95.43</v>
      </c>
      <c r="Z6" s="12">
        <v>93.44</v>
      </c>
      <c r="AA6" s="12">
        <v>95.13</v>
      </c>
      <c r="AB6" s="117">
        <v>9782500</v>
      </c>
      <c r="AC6" s="12">
        <v>95.13</v>
      </c>
      <c r="AD6" s="2">
        <f t="shared" si="0"/>
        <v>1.9900000000000091</v>
      </c>
      <c r="AE6" s="167">
        <f t="shared" si="1"/>
        <v>2.0051469011366008E-2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56"/>
      <c r="W7" s="162">
        <v>42353</v>
      </c>
      <c r="X7" s="12">
        <v>93.68</v>
      </c>
      <c r="Y7" s="12">
        <v>94.66</v>
      </c>
      <c r="Z7" s="12">
        <v>93.23</v>
      </c>
      <c r="AA7" s="12">
        <v>93.26</v>
      </c>
      <c r="AB7" s="117">
        <v>6618000</v>
      </c>
      <c r="AC7" s="12">
        <v>93.26</v>
      </c>
      <c r="AD7" s="2">
        <f t="shared" si="0"/>
        <v>1.4299999999999926</v>
      </c>
      <c r="AE7" s="167">
        <f t="shared" si="1"/>
        <v>2.4723207567451944E-3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7">
        <f>(Q4-Q3)/Q3</f>
        <v>0</v>
      </c>
      <c r="W8" s="162">
        <v>42352</v>
      </c>
      <c r="X8" s="12">
        <v>93.3</v>
      </c>
      <c r="Y8" s="12">
        <v>93.57</v>
      </c>
      <c r="Z8" s="12">
        <v>92.2</v>
      </c>
      <c r="AA8" s="12">
        <v>93.03</v>
      </c>
      <c r="AB8" s="117">
        <v>6711400</v>
      </c>
      <c r="AC8" s="12">
        <v>93.03</v>
      </c>
      <c r="AD8" s="2">
        <f t="shared" si="0"/>
        <v>1.3699999999999903</v>
      </c>
      <c r="AE8" s="167">
        <f t="shared" si="1"/>
        <v>-2.8938906752411508E-3</v>
      </c>
    </row>
    <row r="9" spans="1:31" x14ac:dyDescent="0.25">
      <c r="W9" s="162">
        <v>42349</v>
      </c>
      <c r="X9" s="12">
        <v>93.01</v>
      </c>
      <c r="Y9" s="12">
        <v>94.63</v>
      </c>
      <c r="Z9" s="12">
        <v>92.93</v>
      </c>
      <c r="AA9" s="12">
        <v>93.3</v>
      </c>
      <c r="AB9" s="117">
        <v>9927400</v>
      </c>
      <c r="AC9" s="12">
        <v>93.3</v>
      </c>
      <c r="AD9" s="2">
        <f t="shared" si="0"/>
        <v>1.6999999999999886</v>
      </c>
      <c r="AE9" s="167">
        <f t="shared" si="1"/>
        <v>-6.0722275487377075E-3</v>
      </c>
    </row>
    <row r="10" spans="1:31" x14ac:dyDescent="0.25">
      <c r="W10" s="162">
        <v>42348</v>
      </c>
      <c r="X10" s="12">
        <v>94.07</v>
      </c>
      <c r="Y10" s="12">
        <v>94.67</v>
      </c>
      <c r="Z10" s="12">
        <v>91.63</v>
      </c>
      <c r="AA10" s="12">
        <v>93.87</v>
      </c>
      <c r="AB10" s="117">
        <v>5750000</v>
      </c>
      <c r="AC10" s="12">
        <v>93.87</v>
      </c>
      <c r="AD10" s="2">
        <f t="shared" si="0"/>
        <v>3.0400000000000063</v>
      </c>
      <c r="AE10" s="167">
        <f t="shared" si="1"/>
        <v>-3.0798640611723327E-3</v>
      </c>
    </row>
    <row r="11" spans="1:31" x14ac:dyDescent="0.25">
      <c r="W11" s="162">
        <v>42347</v>
      </c>
      <c r="X11" s="12">
        <v>93.58</v>
      </c>
      <c r="Y11" s="12">
        <v>95.58</v>
      </c>
      <c r="Z11" s="12">
        <v>93.21</v>
      </c>
      <c r="AA11" s="12">
        <v>94.16</v>
      </c>
      <c r="AB11" s="117">
        <v>6888900</v>
      </c>
      <c r="AC11" s="12">
        <v>94.16</v>
      </c>
      <c r="AD11" s="2">
        <f t="shared" si="0"/>
        <v>2.3700000000000045</v>
      </c>
      <c r="AE11" s="167">
        <f t="shared" si="1"/>
        <v>-7.4286320704664011E-4</v>
      </c>
    </row>
    <row r="12" spans="1:31" x14ac:dyDescent="0.25">
      <c r="W12" s="162">
        <v>42346</v>
      </c>
      <c r="X12" s="12">
        <v>94.98</v>
      </c>
      <c r="Y12" s="12">
        <v>95.32</v>
      </c>
      <c r="Z12" s="12">
        <v>93.9</v>
      </c>
      <c r="AA12" s="12">
        <v>94.23</v>
      </c>
      <c r="AB12" s="117">
        <v>7010100</v>
      </c>
      <c r="AC12" s="12">
        <v>94.23</v>
      </c>
      <c r="AD12" s="2">
        <f t="shared" si="0"/>
        <v>1.4199999999999875</v>
      </c>
      <c r="AE12" s="167">
        <f t="shared" si="1"/>
        <v>-1.7516421645292435E-2</v>
      </c>
    </row>
    <row r="13" spans="1:31" x14ac:dyDescent="0.25">
      <c r="W13" s="162">
        <v>42345</v>
      </c>
      <c r="X13" s="12">
        <v>95.62</v>
      </c>
      <c r="Y13" s="12">
        <v>96.25</v>
      </c>
      <c r="Z13" s="12">
        <v>95.37</v>
      </c>
      <c r="AA13" s="12">
        <v>95.91</v>
      </c>
      <c r="AB13" s="117">
        <v>4673000</v>
      </c>
      <c r="AC13" s="12">
        <v>95.91</v>
      </c>
      <c r="AD13" s="2">
        <f t="shared" si="0"/>
        <v>0.87999999999999545</v>
      </c>
      <c r="AE13" s="167">
        <f t="shared" si="1"/>
        <v>1.8802883108741675E-3</v>
      </c>
    </row>
    <row r="14" spans="1:31" x14ac:dyDescent="0.25">
      <c r="W14" s="162">
        <v>42342</v>
      </c>
      <c r="X14" s="12">
        <v>94.99</v>
      </c>
      <c r="Y14" s="12">
        <v>96.63</v>
      </c>
      <c r="Z14" s="12">
        <v>94.79</v>
      </c>
      <c r="AA14" s="12">
        <v>95.73</v>
      </c>
      <c r="AB14" s="117">
        <v>9216200</v>
      </c>
      <c r="AC14" s="12">
        <v>95.73</v>
      </c>
      <c r="AD14" s="2">
        <f t="shared" si="0"/>
        <v>1.8399999999999892</v>
      </c>
      <c r="AE14" s="167">
        <f t="shared" si="1"/>
        <v>1.0876451953537591E-2</v>
      </c>
    </row>
    <row r="15" spans="1:31" x14ac:dyDescent="0.25">
      <c r="W15" s="162">
        <v>42341</v>
      </c>
      <c r="X15" s="12">
        <v>95.3</v>
      </c>
      <c r="Y15" s="12">
        <v>95.8</v>
      </c>
      <c r="Z15" s="12">
        <v>94.4</v>
      </c>
      <c r="AA15" s="12">
        <v>94.7</v>
      </c>
      <c r="AB15" s="117">
        <v>6082000</v>
      </c>
      <c r="AC15" s="12">
        <v>94.7</v>
      </c>
      <c r="AD15" s="2">
        <f t="shared" si="0"/>
        <v>1.3999999999999915</v>
      </c>
      <c r="AE15" s="167">
        <f t="shared" si="1"/>
        <v>-5.7742782152230276E-3</v>
      </c>
    </row>
    <row r="16" spans="1:31" x14ac:dyDescent="0.25">
      <c r="W16" s="162">
        <v>42340</v>
      </c>
      <c r="X16" s="12">
        <v>96.46</v>
      </c>
      <c r="Y16" s="12">
        <v>96.83</v>
      </c>
      <c r="Z16" s="12">
        <v>95.13</v>
      </c>
      <c r="AA16" s="12">
        <v>95.25</v>
      </c>
      <c r="AB16" s="117">
        <v>3887800</v>
      </c>
      <c r="AC16" s="12">
        <v>95.25</v>
      </c>
      <c r="AD16" s="2">
        <f t="shared" si="0"/>
        <v>1.7000000000000028</v>
      </c>
      <c r="AE16" s="167">
        <f t="shared" si="1"/>
        <v>-1.499482936918306E-2</v>
      </c>
    </row>
    <row r="17" spans="9:31" x14ac:dyDescent="0.25">
      <c r="W17" s="162">
        <v>42339</v>
      </c>
      <c r="X17" s="12">
        <v>96.04</v>
      </c>
      <c r="Y17" s="12">
        <v>97.45</v>
      </c>
      <c r="Z17" s="12">
        <v>96.02</v>
      </c>
      <c r="AA17" s="12">
        <v>96.7</v>
      </c>
      <c r="AB17" s="117">
        <v>4595500</v>
      </c>
      <c r="AC17" s="12">
        <v>96.7</v>
      </c>
      <c r="AD17" s="2">
        <f t="shared" si="0"/>
        <v>1.4300000000000068</v>
      </c>
      <c r="AE17" s="167">
        <f t="shared" si="1"/>
        <v>6.7673086933888182E-3</v>
      </c>
    </row>
    <row r="18" spans="9:31" x14ac:dyDescent="0.25">
      <c r="W18" s="162">
        <v>42338</v>
      </c>
      <c r="X18" s="12">
        <v>97.06</v>
      </c>
      <c r="Y18" s="12">
        <v>97.25</v>
      </c>
      <c r="Z18" s="12">
        <v>95.94</v>
      </c>
      <c r="AA18" s="12">
        <v>96.05</v>
      </c>
      <c r="AB18" s="117">
        <v>5386600</v>
      </c>
      <c r="AC18" s="12">
        <v>96.05</v>
      </c>
      <c r="AD18" s="2">
        <f t="shared" si="0"/>
        <v>1.3100000000000023</v>
      </c>
      <c r="AE18" s="167">
        <f t="shared" si="1"/>
        <v>-7.7479338842975087E-3</v>
      </c>
    </row>
    <row r="19" spans="9:31" x14ac:dyDescent="0.25">
      <c r="I19" s="2"/>
      <c r="W19" s="162">
        <v>42335</v>
      </c>
      <c r="X19" s="12">
        <v>97.01</v>
      </c>
      <c r="Y19" s="12">
        <v>97.17</v>
      </c>
      <c r="Z19" s="12">
        <v>96.54</v>
      </c>
      <c r="AA19" s="12">
        <v>96.8</v>
      </c>
      <c r="AB19" s="117">
        <v>1919700</v>
      </c>
      <c r="AC19" s="12">
        <v>96.8</v>
      </c>
      <c r="AD19" s="2">
        <f t="shared" si="0"/>
        <v>0.62999999999999545</v>
      </c>
      <c r="AE19" s="167">
        <f t="shared" si="1"/>
        <v>-4.8319111750796395E-3</v>
      </c>
    </row>
    <row r="20" spans="9:31" x14ac:dyDescent="0.25">
      <c r="W20" s="162">
        <v>42333</v>
      </c>
      <c r="X20" s="12">
        <v>97.41</v>
      </c>
      <c r="Y20" s="12">
        <v>98.05</v>
      </c>
      <c r="Z20" s="12">
        <v>97.25</v>
      </c>
      <c r="AA20" s="12">
        <v>97.27</v>
      </c>
      <c r="AB20" s="117">
        <v>4336400</v>
      </c>
      <c r="AC20" s="12">
        <v>97.27</v>
      </c>
      <c r="AD20" s="2">
        <f t="shared" si="0"/>
        <v>0.79999999999999716</v>
      </c>
      <c r="AE20" s="167">
        <f t="shared" si="1"/>
        <v>-9.2440427280204851E-4</v>
      </c>
    </row>
    <row r="21" spans="9:31" x14ac:dyDescent="0.25">
      <c r="W21" s="162">
        <v>42332</v>
      </c>
      <c r="X21" s="12">
        <v>97.57</v>
      </c>
      <c r="Y21" s="12">
        <v>97.88</v>
      </c>
      <c r="Z21" s="12">
        <v>96.46</v>
      </c>
      <c r="AA21" s="12">
        <v>97.36</v>
      </c>
      <c r="AB21" s="117">
        <v>5344100</v>
      </c>
      <c r="AC21" s="12">
        <v>97.36</v>
      </c>
      <c r="AD21" s="2">
        <f t="shared" si="0"/>
        <v>1.4200000000000017</v>
      </c>
      <c r="AE21" s="167">
        <f t="shared" si="1"/>
        <v>-7.4421449689061614E-3</v>
      </c>
    </row>
    <row r="22" spans="9:31" x14ac:dyDescent="0.25">
      <c r="W22" s="162">
        <v>42331</v>
      </c>
      <c r="X22" s="12">
        <v>98.18</v>
      </c>
      <c r="Y22" s="12">
        <v>98.58</v>
      </c>
      <c r="Z22" s="12">
        <v>97.89</v>
      </c>
      <c r="AA22" s="12">
        <v>98.09</v>
      </c>
      <c r="AB22" s="117">
        <v>4177100</v>
      </c>
      <c r="AC22" s="12">
        <v>98.09</v>
      </c>
      <c r="AD22" s="2">
        <f t="shared" si="0"/>
        <v>0.68999999999999773</v>
      </c>
      <c r="AE22" s="167">
        <f t="shared" si="1"/>
        <v>-1.3235593565464887E-3</v>
      </c>
    </row>
    <row r="23" spans="9:31" x14ac:dyDescent="0.25">
      <c r="W23" s="162">
        <v>42328</v>
      </c>
      <c r="X23" s="12">
        <v>98.64</v>
      </c>
      <c r="Y23" s="12">
        <v>99.55</v>
      </c>
      <c r="Z23" s="12">
        <v>98.14</v>
      </c>
      <c r="AA23" s="12">
        <v>98.22</v>
      </c>
      <c r="AB23" s="117">
        <v>4898200</v>
      </c>
      <c r="AC23" s="12">
        <v>98.22</v>
      </c>
      <c r="AD23" s="2">
        <f t="shared" si="0"/>
        <v>1.4099999999999966</v>
      </c>
      <c r="AE23" s="167">
        <f t="shared" si="1"/>
        <v>-8.1383519837230356E-4</v>
      </c>
    </row>
    <row r="24" spans="9:31" x14ac:dyDescent="0.25">
      <c r="W24" s="162">
        <v>42327</v>
      </c>
      <c r="X24" s="12">
        <v>97.97</v>
      </c>
      <c r="Y24" s="12">
        <v>98.89</v>
      </c>
      <c r="Z24" s="12">
        <v>97.83</v>
      </c>
      <c r="AA24" s="12">
        <v>98.3</v>
      </c>
      <c r="AB24" s="117">
        <v>4366600</v>
      </c>
      <c r="AC24" s="12">
        <v>98.3</v>
      </c>
      <c r="AD24" s="2">
        <f t="shared" si="0"/>
        <v>1.0600000000000023</v>
      </c>
      <c r="AE24" s="167">
        <f t="shared" si="1"/>
        <v>6.038276532596587E-3</v>
      </c>
    </row>
    <row r="25" spans="9:31" x14ac:dyDescent="0.25">
      <c r="W25" s="162">
        <v>42326</v>
      </c>
      <c r="X25" s="12">
        <v>97.63</v>
      </c>
      <c r="Y25" s="12">
        <v>97.86</v>
      </c>
      <c r="Z25" s="12">
        <v>96.84</v>
      </c>
      <c r="AA25" s="12">
        <v>97.71</v>
      </c>
      <c r="AB25" s="117">
        <v>4202000</v>
      </c>
      <c r="AC25" s="12">
        <v>97.71</v>
      </c>
      <c r="AD25" s="2">
        <f t="shared" si="0"/>
        <v>1.019999999999996</v>
      </c>
      <c r="AE25" s="167">
        <f t="shared" si="1"/>
        <v>1.6401845207585364E-3</v>
      </c>
    </row>
    <row r="26" spans="9:31" x14ac:dyDescent="0.25">
      <c r="W26" s="162">
        <v>42325</v>
      </c>
      <c r="X26" s="12">
        <v>98.17</v>
      </c>
      <c r="Y26" s="12">
        <v>98.3</v>
      </c>
      <c r="Z26" s="12">
        <v>97.4</v>
      </c>
      <c r="AA26" s="12">
        <v>97.55</v>
      </c>
      <c r="AB26" s="117">
        <v>4528800</v>
      </c>
      <c r="AC26" s="12">
        <v>97.55</v>
      </c>
      <c r="AD26" s="2">
        <f t="shared" si="0"/>
        <v>0.89999999999999147</v>
      </c>
      <c r="AE26" s="167">
        <f t="shared" si="1"/>
        <v>-2.8621077379127335E-3</v>
      </c>
    </row>
    <row r="27" spans="9:31" x14ac:dyDescent="0.25">
      <c r="W27" s="162">
        <v>42324</v>
      </c>
      <c r="X27" s="12">
        <v>96.56</v>
      </c>
      <c r="Y27" s="12">
        <v>97.86</v>
      </c>
      <c r="Z27" s="12">
        <v>96.38</v>
      </c>
      <c r="AA27" s="12">
        <v>97.83</v>
      </c>
      <c r="AB27" s="117">
        <v>5098700</v>
      </c>
      <c r="AC27" s="12">
        <v>97.83</v>
      </c>
      <c r="AD27" s="2">
        <f t="shared" si="0"/>
        <v>1.480000000000004</v>
      </c>
      <c r="AE27" s="167">
        <f t="shared" si="1"/>
        <v>1.3992537313432862E-2</v>
      </c>
    </row>
    <row r="28" spans="9:31" x14ac:dyDescent="0.25">
      <c r="W28" s="162">
        <v>42321</v>
      </c>
      <c r="X28" s="12">
        <v>98.72</v>
      </c>
      <c r="Y28" s="12">
        <v>99.64</v>
      </c>
      <c r="Z28" s="12">
        <v>96.39</v>
      </c>
      <c r="AA28" s="12">
        <v>96.48</v>
      </c>
      <c r="AB28" s="117">
        <v>6218900</v>
      </c>
      <c r="AC28" s="12">
        <v>96.48</v>
      </c>
      <c r="AD28" s="2">
        <f t="shared" si="0"/>
        <v>3.25</v>
      </c>
      <c r="AE28" s="167">
        <f t="shared" si="1"/>
        <v>-2.7615400120943323E-2</v>
      </c>
    </row>
    <row r="29" spans="9:31" x14ac:dyDescent="0.25">
      <c r="W29" s="162">
        <v>42320</v>
      </c>
      <c r="X29" s="12">
        <v>97.26</v>
      </c>
      <c r="Y29" s="12">
        <v>99.73</v>
      </c>
      <c r="Z29" s="12">
        <v>96.88</v>
      </c>
      <c r="AA29" s="12">
        <v>99.22</v>
      </c>
      <c r="AB29" s="117">
        <v>8808200</v>
      </c>
      <c r="AC29" s="12">
        <v>99.22</v>
      </c>
      <c r="AD29" s="2">
        <f t="shared" si="0"/>
        <v>2.8500000000000085</v>
      </c>
      <c r="AE29" s="167">
        <f t="shared" si="1"/>
        <v>9.7699979645837765E-3</v>
      </c>
    </row>
    <row r="30" spans="9:31" x14ac:dyDescent="0.25">
      <c r="W30" s="162">
        <v>42319</v>
      </c>
      <c r="X30" s="12">
        <v>99.04</v>
      </c>
      <c r="Y30" s="12">
        <v>99.4</v>
      </c>
      <c r="Z30" s="12">
        <v>98.07</v>
      </c>
      <c r="AA30" s="12">
        <v>98.26</v>
      </c>
      <c r="AB30" s="117">
        <v>2165900</v>
      </c>
      <c r="AC30" s="12">
        <v>98.26</v>
      </c>
      <c r="AD30" s="2">
        <f t="shared" si="0"/>
        <v>1.3300000000000125</v>
      </c>
      <c r="AE30" s="167">
        <f t="shared" si="1"/>
        <v>-4.2561815970815209E-3</v>
      </c>
    </row>
    <row r="31" spans="9:31" x14ac:dyDescent="0.25">
      <c r="W31" s="162">
        <v>42318</v>
      </c>
      <c r="X31" s="12">
        <v>98.83</v>
      </c>
      <c r="Y31" s="12">
        <v>99.42</v>
      </c>
      <c r="Z31" s="12">
        <v>97.95</v>
      </c>
      <c r="AA31" s="12">
        <v>98.68</v>
      </c>
      <c r="AB31" s="117">
        <v>2738500</v>
      </c>
      <c r="AC31" s="12">
        <v>98.68</v>
      </c>
      <c r="AD31" s="2">
        <f t="shared" si="0"/>
        <v>1.4699999999999989</v>
      </c>
      <c r="AE31" s="167" t="e">
        <f t="shared" si="1"/>
        <v>#DIV/0!</v>
      </c>
    </row>
    <row r="32" spans="9:31" x14ac:dyDescent="0.25">
      <c r="W32" s="162">
        <v>42318</v>
      </c>
      <c r="X32" s="12" t="s">
        <v>186</v>
      </c>
      <c r="Y32" s="12"/>
      <c r="Z32" s="12"/>
      <c r="AA32" s="12"/>
      <c r="AB32" s="117"/>
      <c r="AC32" s="12"/>
      <c r="AD32" s="2">
        <f t="shared" si="0"/>
        <v>0</v>
      </c>
      <c r="AE32" s="167">
        <f t="shared" si="1"/>
        <v>-1</v>
      </c>
    </row>
    <row r="33" spans="15:31" x14ac:dyDescent="0.25">
      <c r="W33" s="162">
        <v>42317</v>
      </c>
      <c r="X33" s="12">
        <v>100.6</v>
      </c>
      <c r="Y33" s="12">
        <v>100.84</v>
      </c>
      <c r="Z33" s="12">
        <v>99.21</v>
      </c>
      <c r="AA33" s="12">
        <v>99.66</v>
      </c>
      <c r="AB33" s="117">
        <v>3164700</v>
      </c>
      <c r="AC33" s="12">
        <v>99.02</v>
      </c>
      <c r="AD33" s="2">
        <f t="shared" si="0"/>
        <v>1.6300000000000097</v>
      </c>
      <c r="AE33" s="167">
        <f t="shared" si="1"/>
        <v>-1.128307538691975E-2</v>
      </c>
    </row>
    <row r="34" spans="15:31" x14ac:dyDescent="0.25">
      <c r="W34" s="162">
        <v>42314</v>
      </c>
      <c r="X34" s="12">
        <v>100.04</v>
      </c>
      <c r="Y34" s="12">
        <v>100.8</v>
      </c>
      <c r="Z34" s="12">
        <v>99.29</v>
      </c>
      <c r="AA34" s="12">
        <v>100.8</v>
      </c>
      <c r="AB34" s="117">
        <v>2735100</v>
      </c>
      <c r="AC34" s="12">
        <v>100.15</v>
      </c>
      <c r="AD34" s="2">
        <f t="shared" si="0"/>
        <v>1.5099999999999909</v>
      </c>
      <c r="AE34" s="167">
        <f t="shared" si="1"/>
        <v>0</v>
      </c>
    </row>
    <row r="35" spans="15:31" x14ac:dyDescent="0.25">
      <c r="W35" s="162">
        <v>42313</v>
      </c>
      <c r="X35" s="12">
        <v>100.43</v>
      </c>
      <c r="Y35" s="12">
        <v>100.99</v>
      </c>
      <c r="Z35" s="12">
        <v>99.72</v>
      </c>
      <c r="AA35" s="12">
        <v>100.8</v>
      </c>
      <c r="AB35" s="117">
        <v>2832400</v>
      </c>
      <c r="AC35" s="12">
        <v>100.15</v>
      </c>
      <c r="AD35" s="2">
        <f t="shared" si="0"/>
        <v>1.269999999999996</v>
      </c>
      <c r="AE35" s="167">
        <f t="shared" si="1"/>
        <v>4.6143043434647701E-3</v>
      </c>
    </row>
    <row r="36" spans="15:31" x14ac:dyDescent="0.25">
      <c r="W36" s="162">
        <v>42312</v>
      </c>
      <c r="X36" s="12">
        <v>100.42</v>
      </c>
      <c r="Y36" s="12">
        <v>101.04</v>
      </c>
      <c r="Z36" s="12">
        <v>100</v>
      </c>
      <c r="AA36" s="12">
        <v>100.33</v>
      </c>
      <c r="AB36" s="117">
        <v>3116100</v>
      </c>
      <c r="AC36" s="12">
        <v>99.69</v>
      </c>
      <c r="AD36" s="2">
        <f t="shared" si="0"/>
        <v>1.0400000000000063</v>
      </c>
      <c r="AE36" s="167">
        <f t="shared" si="1"/>
        <v>3.3212560386473022E-3</v>
      </c>
    </row>
    <row r="37" spans="15:31" x14ac:dyDescent="0.25">
      <c r="W37" s="162">
        <v>42311</v>
      </c>
      <c r="X37" s="12">
        <v>99.38</v>
      </c>
      <c r="Y37" s="12">
        <v>100.34</v>
      </c>
      <c r="Z37" s="12">
        <v>98.8</v>
      </c>
      <c r="AA37" s="12">
        <v>100</v>
      </c>
      <c r="AB37" s="117">
        <v>3090000</v>
      </c>
      <c r="AC37" s="12">
        <v>99.36</v>
      </c>
      <c r="AD37" s="2">
        <f t="shared" si="0"/>
        <v>1.5400000000000063</v>
      </c>
      <c r="AE37" s="167">
        <f t="shared" si="1"/>
        <v>6.1772151898733529E-3</v>
      </c>
    </row>
    <row r="38" spans="15:31" x14ac:dyDescent="0.25">
      <c r="W38" s="162">
        <v>42310</v>
      </c>
      <c r="X38" s="12">
        <v>98.82</v>
      </c>
      <c r="Y38" s="12">
        <v>99.58</v>
      </c>
      <c r="Z38" s="12">
        <v>98.35</v>
      </c>
      <c r="AA38" s="12">
        <v>99.39</v>
      </c>
      <c r="AB38" s="117">
        <v>3067500</v>
      </c>
      <c r="AC38" s="12">
        <v>98.75</v>
      </c>
      <c r="AD38" s="2">
        <f t="shared" si="0"/>
        <v>1.230000000000004</v>
      </c>
      <c r="AE38" s="167">
        <f t="shared" si="1"/>
        <v>9.9202290857025588E-3</v>
      </c>
    </row>
    <row r="39" spans="15:31" ht="20.25" thickBot="1" x14ac:dyDescent="0.35">
      <c r="P39" s="343" t="s">
        <v>78</v>
      </c>
      <c r="Q39" s="343"/>
      <c r="T39" s="113" t="s">
        <v>126</v>
      </c>
      <c r="W39" s="162">
        <v>42307</v>
      </c>
      <c r="X39" s="12">
        <v>99.03</v>
      </c>
      <c r="Y39" s="12">
        <v>99.18</v>
      </c>
      <c r="Z39" s="12">
        <v>98.26</v>
      </c>
      <c r="AA39" s="12">
        <v>98.41</v>
      </c>
      <c r="AB39" s="117">
        <v>4010900</v>
      </c>
      <c r="AC39" s="12">
        <v>97.78</v>
      </c>
      <c r="AD39" s="2">
        <f t="shared" si="0"/>
        <v>0.92000000000000171</v>
      </c>
      <c r="AE39" s="167">
        <f t="shared" si="1"/>
        <v>-6.4017884361344812E-3</v>
      </c>
    </row>
    <row r="40" spans="15:31" ht="15.75" thickTop="1" x14ac:dyDescent="0.25">
      <c r="O40" s="2"/>
      <c r="P40" s="105">
        <v>1.1000000000000001</v>
      </c>
      <c r="Q40" s="105">
        <f>P40*$Q$4</f>
        <v>105.93</v>
      </c>
      <c r="T40" s="157" t="s">
        <v>111</v>
      </c>
      <c r="U40" s="120">
        <v>93.61</v>
      </c>
      <c r="W40" s="162">
        <v>42306</v>
      </c>
      <c r="X40" s="12">
        <v>99.24</v>
      </c>
      <c r="Y40" s="12">
        <v>99.61</v>
      </c>
      <c r="Z40" s="12">
        <v>98.24</v>
      </c>
      <c r="AA40" s="12">
        <v>99.05</v>
      </c>
      <c r="AB40" s="117">
        <v>3287300</v>
      </c>
      <c r="AC40" s="12">
        <v>98.41</v>
      </c>
      <c r="AD40" s="2">
        <f t="shared" si="0"/>
        <v>1.3700000000000045</v>
      </c>
      <c r="AE40" s="167">
        <f t="shared" si="1"/>
        <v>-2.7361167409810649E-3</v>
      </c>
    </row>
    <row r="41" spans="15:31" x14ac:dyDescent="0.25">
      <c r="O41" s="2"/>
      <c r="P41" s="105">
        <v>1.0900000000000001</v>
      </c>
      <c r="Q41" s="105">
        <f t="shared" ref="Q41:Q60" si="2">P41*$Q$4</f>
        <v>104.967</v>
      </c>
      <c r="T41" s="115" t="s">
        <v>112</v>
      </c>
      <c r="U41" s="110">
        <v>94.31</v>
      </c>
      <c r="W41" s="162">
        <v>42305</v>
      </c>
      <c r="X41" s="12">
        <v>99.37</v>
      </c>
      <c r="Y41" s="12">
        <v>99.52</v>
      </c>
      <c r="Z41" s="12">
        <v>98.17</v>
      </c>
      <c r="AA41" s="12">
        <v>99.32</v>
      </c>
      <c r="AB41" s="117">
        <v>3829900</v>
      </c>
      <c r="AC41" s="12">
        <v>98.68</v>
      </c>
      <c r="AD41" s="2">
        <f t="shared" si="0"/>
        <v>1.3499999999999943</v>
      </c>
      <c r="AE41" s="167">
        <f t="shared" si="1"/>
        <v>4.3765903307888543E-3</v>
      </c>
    </row>
    <row r="42" spans="15:31" x14ac:dyDescent="0.25">
      <c r="O42" s="2"/>
      <c r="P42" s="105">
        <v>1.08</v>
      </c>
      <c r="Q42" s="105">
        <f t="shared" si="2"/>
        <v>104.004</v>
      </c>
      <c r="T42" s="115" t="s">
        <v>113</v>
      </c>
      <c r="U42" s="110" t="s">
        <v>411</v>
      </c>
      <c r="W42" s="162">
        <v>42304</v>
      </c>
      <c r="X42" s="12">
        <v>99.8</v>
      </c>
      <c r="Y42" s="12">
        <v>99.97</v>
      </c>
      <c r="Z42" s="12">
        <v>98.71</v>
      </c>
      <c r="AA42" s="12">
        <v>98.88</v>
      </c>
      <c r="AB42" s="117">
        <v>3396500</v>
      </c>
      <c r="AC42" s="12">
        <v>98.25</v>
      </c>
      <c r="AD42" s="2">
        <f t="shared" si="0"/>
        <v>1.2600000000000051</v>
      </c>
      <c r="AE42" s="167">
        <f t="shared" si="1"/>
        <v>-1.345516618134357E-2</v>
      </c>
    </row>
    <row r="43" spans="15:31" x14ac:dyDescent="0.25">
      <c r="O43" s="2"/>
      <c r="P43" s="105">
        <v>1.07</v>
      </c>
      <c r="Q43" s="105">
        <f t="shared" si="2"/>
        <v>103.041</v>
      </c>
      <c r="T43" s="115" t="s">
        <v>114</v>
      </c>
      <c r="U43" s="110" t="s">
        <v>412</v>
      </c>
      <c r="W43" s="162">
        <v>42303</v>
      </c>
      <c r="X43" s="12">
        <v>100.62</v>
      </c>
      <c r="Y43" s="12">
        <v>100.98</v>
      </c>
      <c r="Z43" s="12">
        <v>100</v>
      </c>
      <c r="AA43" s="12">
        <v>100.23</v>
      </c>
      <c r="AB43" s="117">
        <v>2701000</v>
      </c>
      <c r="AC43" s="12">
        <v>99.59</v>
      </c>
      <c r="AD43" s="2">
        <f t="shared" si="0"/>
        <v>0.98000000000000398</v>
      </c>
      <c r="AE43" s="167">
        <f t="shared" si="1"/>
        <v>-3.8011403421025491E-3</v>
      </c>
    </row>
    <row r="44" spans="15:31" x14ac:dyDescent="0.25">
      <c r="O44" s="2"/>
      <c r="P44" s="105">
        <v>1.06</v>
      </c>
      <c r="Q44" s="105">
        <f t="shared" si="2"/>
        <v>102.078</v>
      </c>
      <c r="T44" s="115" t="s">
        <v>115</v>
      </c>
      <c r="U44" s="110">
        <v>108.47</v>
      </c>
      <c r="W44" s="162">
        <v>42300</v>
      </c>
      <c r="X44" s="12">
        <v>100.46</v>
      </c>
      <c r="Y44" s="12">
        <v>100.9</v>
      </c>
      <c r="Z44" s="12">
        <v>100.18</v>
      </c>
      <c r="AA44" s="12">
        <v>100.62</v>
      </c>
      <c r="AB44" s="117">
        <v>5032900</v>
      </c>
      <c r="AC44" s="12">
        <v>99.97</v>
      </c>
      <c r="AD44" s="2">
        <f t="shared" si="0"/>
        <v>0.71999999999999886</v>
      </c>
      <c r="AE44" s="167">
        <f t="shared" si="1"/>
        <v>8.2702975289963288E-3</v>
      </c>
    </row>
    <row r="45" spans="15:31" x14ac:dyDescent="0.25">
      <c r="O45" s="2"/>
      <c r="P45" s="105">
        <v>1.05</v>
      </c>
      <c r="Q45" s="105">
        <f t="shared" si="2"/>
        <v>101.11499999999999</v>
      </c>
      <c r="T45" s="115" t="s">
        <v>116</v>
      </c>
      <c r="U45" s="110">
        <v>1.1795899999999999</v>
      </c>
      <c r="W45" s="162">
        <v>42299</v>
      </c>
      <c r="X45" s="12">
        <v>98.29</v>
      </c>
      <c r="Y45" s="12">
        <v>100.23</v>
      </c>
      <c r="Z45" s="12">
        <v>98.1</v>
      </c>
      <c r="AA45" s="12">
        <v>99.79</v>
      </c>
      <c r="AB45" s="117">
        <v>5722400</v>
      </c>
      <c r="AC45" s="12">
        <v>99.15</v>
      </c>
      <c r="AD45" s="2">
        <f t="shared" si="0"/>
        <v>2.1300000000000097</v>
      </c>
      <c r="AE45" s="167">
        <f t="shared" si="1"/>
        <v>1.8594616807068087E-2</v>
      </c>
    </row>
    <row r="46" spans="15:31" x14ac:dyDescent="0.25">
      <c r="O46" s="2"/>
      <c r="P46" s="105">
        <v>1.04</v>
      </c>
      <c r="Q46" s="105">
        <f t="shared" si="2"/>
        <v>100.152</v>
      </c>
      <c r="T46" s="115" t="s">
        <v>117</v>
      </c>
      <c r="U46" s="110" t="s">
        <v>153</v>
      </c>
      <c r="W46" s="162">
        <v>42298</v>
      </c>
      <c r="X46" s="12">
        <v>96.24</v>
      </c>
      <c r="Y46" s="12">
        <v>98.68</v>
      </c>
      <c r="Z46" s="12">
        <v>96.02</v>
      </c>
      <c r="AA46" s="12">
        <v>97.97</v>
      </c>
      <c r="AB46" s="117">
        <v>10498900</v>
      </c>
      <c r="AC46" s="12">
        <v>97.34</v>
      </c>
      <c r="AD46" s="2">
        <f t="shared" si="0"/>
        <v>2.6600000000000108</v>
      </c>
      <c r="AE46" s="167">
        <f t="shared" si="1"/>
        <v>2.4523734343753212E-2</v>
      </c>
    </row>
    <row r="47" spans="15:31" x14ac:dyDescent="0.25">
      <c r="O47" s="2"/>
      <c r="P47" s="105">
        <v>1.03</v>
      </c>
      <c r="Q47" s="105">
        <f t="shared" si="2"/>
        <v>99.188999999999993</v>
      </c>
      <c r="T47" s="115"/>
      <c r="U47" s="110"/>
      <c r="W47" s="162">
        <v>42297</v>
      </c>
      <c r="X47" s="12">
        <v>94.33</v>
      </c>
      <c r="Y47" s="12">
        <v>97.69</v>
      </c>
      <c r="Z47" s="12">
        <v>93.08</v>
      </c>
      <c r="AA47" s="12">
        <v>95.62</v>
      </c>
      <c r="AB47" s="117">
        <v>9005200</v>
      </c>
      <c r="AC47" s="12">
        <v>95.01</v>
      </c>
      <c r="AD47" s="2">
        <f t="shared" si="0"/>
        <v>4.6099999999999994</v>
      </c>
      <c r="AE47" s="167">
        <f t="shared" si="1"/>
        <v>3.8814782418543858E-2</v>
      </c>
    </row>
    <row r="48" spans="15:31" x14ac:dyDescent="0.25">
      <c r="O48" s="2"/>
      <c r="P48" s="105">
        <v>1.02</v>
      </c>
      <c r="Q48" s="105">
        <f t="shared" si="2"/>
        <v>98.225999999999999</v>
      </c>
      <c r="T48" s="115" t="s">
        <v>118</v>
      </c>
      <c r="U48" s="110" t="s">
        <v>413</v>
      </c>
      <c r="W48" s="162">
        <v>42296</v>
      </c>
      <c r="X48" s="12">
        <v>92.5</v>
      </c>
      <c r="Y48" s="12">
        <v>92.85</v>
      </c>
      <c r="Z48" s="12">
        <v>91.21</v>
      </c>
      <c r="AA48" s="12">
        <v>92.05</v>
      </c>
      <c r="AB48" s="117">
        <v>5513800</v>
      </c>
      <c r="AC48" s="12">
        <v>91.46</v>
      </c>
      <c r="AD48" s="2">
        <f t="shared" si="0"/>
        <v>1.6400000000000006</v>
      </c>
      <c r="AE48" s="167">
        <f t="shared" si="1"/>
        <v>-1.0173160173160278E-2</v>
      </c>
    </row>
    <row r="49" spans="15:31" x14ac:dyDescent="0.25">
      <c r="O49" s="2"/>
      <c r="P49" s="105">
        <v>1.01</v>
      </c>
      <c r="Q49" s="105">
        <f t="shared" si="2"/>
        <v>97.262999999999991</v>
      </c>
      <c r="T49" s="115" t="s">
        <v>119</v>
      </c>
      <c r="U49" s="110" t="s">
        <v>185</v>
      </c>
      <c r="W49" s="162">
        <v>42293</v>
      </c>
      <c r="X49" s="12">
        <v>94</v>
      </c>
      <c r="Y49" s="12">
        <v>94.15</v>
      </c>
      <c r="Z49" s="12">
        <v>92.63</v>
      </c>
      <c r="AA49" s="12">
        <v>93</v>
      </c>
      <c r="AB49" s="117">
        <v>3085400</v>
      </c>
      <c r="AC49" s="12">
        <v>92.4</v>
      </c>
      <c r="AD49" s="2">
        <f t="shared" si="0"/>
        <v>1.5200000000000102</v>
      </c>
      <c r="AE49" s="167">
        <f t="shared" si="1"/>
        <v>-1.9442644199609838E-3</v>
      </c>
    </row>
    <row r="50" spans="15:31" x14ac:dyDescent="0.25">
      <c r="O50" s="2"/>
      <c r="P50" s="105">
        <v>1</v>
      </c>
      <c r="Q50" s="105">
        <f t="shared" si="2"/>
        <v>96.3</v>
      </c>
      <c r="T50" s="115" t="s">
        <v>120</v>
      </c>
      <c r="U50" s="112">
        <v>4644056</v>
      </c>
      <c r="W50" s="162">
        <v>42292</v>
      </c>
      <c r="X50" s="12">
        <v>92.71</v>
      </c>
      <c r="Y50" s="12">
        <v>93.23</v>
      </c>
      <c r="Z50" s="12">
        <v>92.15</v>
      </c>
      <c r="AA50" s="12">
        <v>93.18</v>
      </c>
      <c r="AB50" s="117">
        <v>3829800</v>
      </c>
      <c r="AC50" s="12">
        <v>92.58</v>
      </c>
      <c r="AD50" s="2">
        <f t="shared" si="0"/>
        <v>1.0799999999999983</v>
      </c>
      <c r="AE50" s="167">
        <f t="shared" si="1"/>
        <v>1.0919414719370968E-2</v>
      </c>
    </row>
    <row r="51" spans="15:31" x14ac:dyDescent="0.25">
      <c r="O51" s="2"/>
      <c r="P51" s="105">
        <v>0.99</v>
      </c>
      <c r="Q51" s="105">
        <f t="shared" si="2"/>
        <v>95.337000000000003</v>
      </c>
      <c r="T51" s="115" t="s">
        <v>123</v>
      </c>
      <c r="U51" s="112">
        <v>5125510</v>
      </c>
      <c r="W51" s="162">
        <v>42291</v>
      </c>
      <c r="X51" s="12">
        <v>94.27</v>
      </c>
      <c r="Y51" s="12">
        <v>94.86</v>
      </c>
      <c r="Z51" s="12">
        <v>91.76</v>
      </c>
      <c r="AA51" s="12">
        <v>92.17</v>
      </c>
      <c r="AB51" s="117">
        <v>5608300</v>
      </c>
      <c r="AC51" s="12">
        <v>91.58</v>
      </c>
      <c r="AD51" s="2">
        <f t="shared" si="0"/>
        <v>3.0999999999999943</v>
      </c>
      <c r="AE51" s="167">
        <f t="shared" si="1"/>
        <v>-2.2312373225152116E-2</v>
      </c>
    </row>
    <row r="52" spans="15:31" x14ac:dyDescent="0.25">
      <c r="O52" s="2"/>
      <c r="P52" s="105">
        <v>0.98</v>
      </c>
      <c r="Q52" s="105">
        <f t="shared" si="2"/>
        <v>94.373999999999995</v>
      </c>
      <c r="T52" s="115" t="s">
        <v>121</v>
      </c>
      <c r="U52" s="110" t="s">
        <v>414</v>
      </c>
      <c r="W52" s="162">
        <v>42290</v>
      </c>
      <c r="X52" s="12">
        <v>94.17</v>
      </c>
      <c r="Y52" s="12">
        <v>94.75</v>
      </c>
      <c r="Z52" s="12">
        <v>93.64</v>
      </c>
      <c r="AA52" s="12">
        <v>94.28</v>
      </c>
      <c r="AB52" s="117">
        <v>4079300</v>
      </c>
      <c r="AC52" s="12">
        <v>93.67</v>
      </c>
      <c r="AD52" s="2">
        <f t="shared" si="0"/>
        <v>1.1099999999999994</v>
      </c>
      <c r="AE52" s="167">
        <f t="shared" si="1"/>
        <v>-1.2128242986711557E-2</v>
      </c>
    </row>
    <row r="53" spans="15:31" x14ac:dyDescent="0.25">
      <c r="P53" s="105">
        <v>0.97</v>
      </c>
      <c r="Q53" s="105">
        <f t="shared" si="2"/>
        <v>93.411000000000001</v>
      </c>
      <c r="T53" s="115" t="s">
        <v>124</v>
      </c>
      <c r="U53" s="110">
        <v>14.66</v>
      </c>
      <c r="W53" s="162">
        <v>42289</v>
      </c>
      <c r="X53" s="12">
        <v>94.94</v>
      </c>
      <c r="Y53" s="12">
        <v>95.47</v>
      </c>
      <c r="Z53" s="12">
        <v>94.61</v>
      </c>
      <c r="AA53" s="12">
        <v>95.43</v>
      </c>
      <c r="AB53" s="117">
        <v>3194900</v>
      </c>
      <c r="AC53" s="12">
        <v>94.82</v>
      </c>
      <c r="AD53" s="2">
        <f t="shared" si="0"/>
        <v>0.85999999999999943</v>
      </c>
      <c r="AE53" s="167">
        <f t="shared" si="1"/>
        <v>6.3317855635269815E-4</v>
      </c>
    </row>
    <row r="54" spans="15:31" x14ac:dyDescent="0.25">
      <c r="P54" s="105">
        <v>0.96</v>
      </c>
      <c r="Q54" s="105">
        <f t="shared" si="2"/>
        <v>92.447999999999993</v>
      </c>
      <c r="T54" s="115" t="s">
        <v>125</v>
      </c>
      <c r="U54" s="110">
        <v>6.47</v>
      </c>
      <c r="W54" s="162">
        <v>42286</v>
      </c>
      <c r="X54" s="12">
        <v>94.67</v>
      </c>
      <c r="Y54" s="12">
        <v>95.94</v>
      </c>
      <c r="Z54" s="12">
        <v>94.51</v>
      </c>
      <c r="AA54" s="12">
        <v>95.37</v>
      </c>
      <c r="AB54" s="117">
        <v>4099900</v>
      </c>
      <c r="AC54" s="12">
        <v>94.76</v>
      </c>
      <c r="AD54" s="2">
        <f t="shared" si="0"/>
        <v>1.4299999999999926</v>
      </c>
      <c r="AE54" s="167">
        <f t="shared" si="1"/>
        <v>1.1096884336321056E-2</v>
      </c>
    </row>
    <row r="55" spans="15:31" x14ac:dyDescent="0.25">
      <c r="P55" s="105">
        <v>0.95</v>
      </c>
      <c r="Q55" s="105">
        <f t="shared" si="2"/>
        <v>91.484999999999999</v>
      </c>
      <c r="T55" s="115" t="s">
        <v>122</v>
      </c>
      <c r="U55" s="110" t="s">
        <v>415</v>
      </c>
      <c r="W55" s="162">
        <v>42285</v>
      </c>
      <c r="X55" s="12">
        <v>92.86</v>
      </c>
      <c r="Y55" s="12">
        <v>94.39</v>
      </c>
      <c r="Z55" s="12">
        <v>92.84</v>
      </c>
      <c r="AA55" s="12">
        <v>94.33</v>
      </c>
      <c r="AB55" s="117">
        <v>4051800</v>
      </c>
      <c r="AC55" s="12">
        <v>93.72</v>
      </c>
      <c r="AD55" s="2">
        <f t="shared" si="0"/>
        <v>1.5499999999999972</v>
      </c>
      <c r="AE55" s="167">
        <f t="shared" si="1"/>
        <v>8.7181143041652476E-3</v>
      </c>
    </row>
    <row r="56" spans="15:31" x14ac:dyDescent="0.25">
      <c r="P56" s="105">
        <v>0.94</v>
      </c>
      <c r="Q56" s="105">
        <f t="shared" si="2"/>
        <v>90.521999999999991</v>
      </c>
      <c r="W56" s="162">
        <v>42284</v>
      </c>
      <c r="X56" s="12">
        <v>94</v>
      </c>
      <c r="Y56" s="12">
        <v>94.16</v>
      </c>
      <c r="Z56" s="12">
        <v>92.57</v>
      </c>
      <c r="AA56" s="12">
        <v>93.51</v>
      </c>
      <c r="AB56" s="117">
        <v>3516100</v>
      </c>
      <c r="AC56" s="12">
        <v>92.91</v>
      </c>
      <c r="AD56" s="2">
        <f t="shared" si="0"/>
        <v>1.5900000000000034</v>
      </c>
      <c r="AE56" s="167">
        <f t="shared" si="1"/>
        <v>1.0330578512396826E-2</v>
      </c>
    </row>
    <row r="57" spans="15:31" x14ac:dyDescent="0.25">
      <c r="P57" s="105">
        <v>0.93</v>
      </c>
      <c r="Q57" s="105">
        <f t="shared" si="2"/>
        <v>89.558999999999997</v>
      </c>
      <c r="W57" s="162">
        <v>42283</v>
      </c>
      <c r="X57" s="12">
        <v>92.15</v>
      </c>
      <c r="Y57" s="12">
        <v>92.85</v>
      </c>
      <c r="Z57" s="12">
        <v>92.01</v>
      </c>
      <c r="AA57" s="12">
        <v>92.55</v>
      </c>
      <c r="AB57" s="117">
        <v>3386600</v>
      </c>
      <c r="AC57" s="12">
        <v>91.96</v>
      </c>
      <c r="AD57" s="2">
        <f t="shared" si="0"/>
        <v>0.8399999999999892</v>
      </c>
      <c r="AE57" s="167">
        <f t="shared" si="1"/>
        <v>3.1635213264971096E-3</v>
      </c>
    </row>
    <row r="58" spans="15:31" x14ac:dyDescent="0.25">
      <c r="P58" s="105">
        <v>0.92</v>
      </c>
      <c r="Q58" s="105">
        <f t="shared" si="2"/>
        <v>88.596000000000004</v>
      </c>
      <c r="W58" s="162">
        <v>42282</v>
      </c>
      <c r="X58" s="12">
        <v>90.44</v>
      </c>
      <c r="Y58" s="12">
        <v>92.48</v>
      </c>
      <c r="Z58" s="12">
        <v>90.22</v>
      </c>
      <c r="AA58" s="12">
        <v>92.26</v>
      </c>
      <c r="AB58" s="117">
        <v>4912500</v>
      </c>
      <c r="AC58" s="12">
        <v>91.67</v>
      </c>
      <c r="AD58" s="2">
        <f t="shared" si="0"/>
        <v>2.2600000000000051</v>
      </c>
      <c r="AE58" s="167">
        <f t="shared" si="1"/>
        <v>2.7805807825989515E-2</v>
      </c>
    </row>
    <row r="59" spans="15:31" x14ac:dyDescent="0.25">
      <c r="P59" s="105">
        <v>0.91</v>
      </c>
      <c r="Q59" s="105">
        <f t="shared" si="2"/>
        <v>87.632999999999996</v>
      </c>
      <c r="W59" s="162">
        <v>42279</v>
      </c>
      <c r="X59" s="12">
        <v>87.49</v>
      </c>
      <c r="Y59" s="12">
        <v>89.89</v>
      </c>
      <c r="Z59" s="12">
        <v>86.82</v>
      </c>
      <c r="AA59" s="12">
        <v>89.77</v>
      </c>
      <c r="AB59" s="117">
        <v>4624200</v>
      </c>
      <c r="AC59" s="12">
        <v>89.19</v>
      </c>
      <c r="AD59" s="2">
        <f t="shared" si="0"/>
        <v>3.0700000000000074</v>
      </c>
      <c r="AE59" s="167">
        <f t="shared" si="1"/>
        <v>1.5947146599840423E-2</v>
      </c>
    </row>
    <row r="60" spans="15:31" x14ac:dyDescent="0.25">
      <c r="P60" s="105">
        <v>0.9</v>
      </c>
      <c r="Q60" s="105">
        <f t="shared" si="2"/>
        <v>86.67</v>
      </c>
      <c r="W60" s="162">
        <v>42278</v>
      </c>
      <c r="X60" s="12">
        <v>88.9</v>
      </c>
      <c r="Y60" s="12">
        <v>89.43</v>
      </c>
      <c r="Z60" s="12">
        <v>87.53</v>
      </c>
      <c r="AA60" s="12">
        <v>88.36</v>
      </c>
      <c r="AB60" s="117">
        <v>3668600</v>
      </c>
      <c r="AC60" s="12">
        <v>87.79</v>
      </c>
      <c r="AD60" s="2">
        <f t="shared" si="0"/>
        <v>1.9000000000000057</v>
      </c>
      <c r="AE60" s="167">
        <f t="shared" si="1"/>
        <v>-7.1250848224383434E-3</v>
      </c>
    </row>
    <row r="61" spans="15:31" x14ac:dyDescent="0.25">
      <c r="W61" s="162">
        <v>42277</v>
      </c>
      <c r="X61" s="12">
        <v>88.64</v>
      </c>
      <c r="Y61" s="12">
        <v>89.57</v>
      </c>
      <c r="Z61" s="12">
        <v>88.08</v>
      </c>
      <c r="AA61" s="12">
        <v>88.99</v>
      </c>
      <c r="AB61" s="117">
        <v>5065900</v>
      </c>
      <c r="AC61" s="12">
        <v>88.42</v>
      </c>
      <c r="AD61" s="2">
        <f t="shared" si="0"/>
        <v>1.4899999999999949</v>
      </c>
      <c r="AE61" s="167">
        <f t="shared" si="1"/>
        <v>1.1439029970258474E-2</v>
      </c>
    </row>
    <row r="62" spans="15:31" x14ac:dyDescent="0.25">
      <c r="W62" s="162">
        <v>42276</v>
      </c>
      <c r="X62" s="12">
        <v>86.58</v>
      </c>
      <c r="Y62" s="12">
        <v>88.08</v>
      </c>
      <c r="Z62" s="12">
        <v>86.46</v>
      </c>
      <c r="AA62" s="12">
        <v>87.98</v>
      </c>
      <c r="AB62" s="117">
        <v>4117600</v>
      </c>
      <c r="AC62" s="12">
        <v>87.42</v>
      </c>
      <c r="AD62" s="2">
        <f t="shared" si="0"/>
        <v>1.6200000000000045</v>
      </c>
      <c r="AE62" s="167">
        <f t="shared" si="1"/>
        <v>1.3330242262663772E-2</v>
      </c>
    </row>
    <row r="63" spans="15:31" x14ac:dyDescent="0.25">
      <c r="W63" s="162">
        <v>42275</v>
      </c>
      <c r="X63" s="12">
        <v>86.6</v>
      </c>
      <c r="Y63" s="12">
        <v>87.47</v>
      </c>
      <c r="Z63" s="12">
        <v>86.29</v>
      </c>
      <c r="AA63" s="12">
        <v>86.83</v>
      </c>
      <c r="AB63" s="117">
        <v>5343700</v>
      </c>
      <c r="AC63" s="12">
        <v>86.27</v>
      </c>
      <c r="AD63" s="2">
        <f t="shared" si="0"/>
        <v>1.1799999999999926</v>
      </c>
      <c r="AE63" s="167">
        <f t="shared" si="1"/>
        <v>-5.4184920451925134E-3</v>
      </c>
    </row>
    <row r="64" spans="15:31" x14ac:dyDescent="0.25">
      <c r="W64" s="162">
        <v>42272</v>
      </c>
      <c r="X64" s="12">
        <v>87.63</v>
      </c>
      <c r="Y64" s="12">
        <v>88.17</v>
      </c>
      <c r="Z64" s="12">
        <v>86.73</v>
      </c>
      <c r="AA64" s="12">
        <v>87.3</v>
      </c>
      <c r="AB64" s="117">
        <v>7447600</v>
      </c>
      <c r="AC64" s="12">
        <v>86.74</v>
      </c>
      <c r="AD64" s="2">
        <f t="shared" si="0"/>
        <v>1.4399999999999977</v>
      </c>
      <c r="AE64" s="167">
        <f t="shared" si="1"/>
        <v>5.5645722235102557E-3</v>
      </c>
    </row>
    <row r="65" spans="23:31" x14ac:dyDescent="0.25">
      <c r="W65" s="162">
        <v>42271</v>
      </c>
      <c r="X65" s="12">
        <v>85.75</v>
      </c>
      <c r="Y65" s="12">
        <v>86.99</v>
      </c>
      <c r="Z65" s="12">
        <v>85.5</v>
      </c>
      <c r="AA65" s="12">
        <v>86.82</v>
      </c>
      <c r="AB65" s="117">
        <v>7126800</v>
      </c>
      <c r="AC65" s="12">
        <v>86.26</v>
      </c>
      <c r="AD65" s="2">
        <f t="shared" si="0"/>
        <v>1.4899999999999949</v>
      </c>
      <c r="AE65" s="167">
        <f t="shared" si="1"/>
        <v>-1.6203703703703276E-3</v>
      </c>
    </row>
    <row r="66" spans="23:31" x14ac:dyDescent="0.25">
      <c r="W66" s="162">
        <v>42270</v>
      </c>
      <c r="X66" s="12">
        <v>88.15</v>
      </c>
      <c r="Y66" s="12">
        <v>88.38</v>
      </c>
      <c r="Z66" s="12">
        <v>85.9</v>
      </c>
      <c r="AA66" s="12">
        <v>86.96</v>
      </c>
      <c r="AB66" s="117">
        <v>7324200</v>
      </c>
      <c r="AC66" s="12">
        <v>86.4</v>
      </c>
      <c r="AD66" s="2">
        <f t="shared" si="0"/>
        <v>2.4799999999999898</v>
      </c>
      <c r="AE66" s="167">
        <f t="shared" si="1"/>
        <v>-1.4036288942143038E-2</v>
      </c>
    </row>
    <row r="67" spans="23:31" x14ac:dyDescent="0.25">
      <c r="W67" s="162">
        <v>42269</v>
      </c>
      <c r="X67" s="12">
        <v>88.98</v>
      </c>
      <c r="Y67" s="12">
        <v>89.7</v>
      </c>
      <c r="Z67" s="12">
        <v>87.66</v>
      </c>
      <c r="AA67" s="12">
        <v>88.2</v>
      </c>
      <c r="AB67" s="117">
        <v>7911700</v>
      </c>
      <c r="AC67" s="12">
        <v>87.63</v>
      </c>
      <c r="AD67" s="2">
        <f t="shared" ref="AD67:AD68" si="3">Y67-Z67</f>
        <v>2.0400000000000063</v>
      </c>
      <c r="AE67" s="167">
        <f t="shared" ref="AE67" si="4">AC67/AC68-1</f>
        <v>-3.6609498680738817E-2</v>
      </c>
    </row>
    <row r="68" spans="23:31" x14ac:dyDescent="0.25">
      <c r="W68" s="162">
        <v>42268</v>
      </c>
      <c r="X68" s="12">
        <v>91.33</v>
      </c>
      <c r="Y68" s="12">
        <v>92.17</v>
      </c>
      <c r="Z68" s="12">
        <v>91</v>
      </c>
      <c r="AA68" s="12">
        <v>91.55</v>
      </c>
      <c r="AB68" s="117">
        <v>2981200</v>
      </c>
      <c r="AC68" s="12">
        <v>90.96</v>
      </c>
      <c r="AD68" s="2">
        <f t="shared" si="3"/>
        <v>1.1700000000000017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0</v>
      </c>
      <c r="T2" s="1"/>
      <c r="W2" s="162">
        <v>42360</v>
      </c>
      <c r="X2" s="12">
        <v>118.19</v>
      </c>
      <c r="Y2" s="12">
        <v>118.34</v>
      </c>
      <c r="Z2" s="12">
        <v>116.21</v>
      </c>
      <c r="AA2" s="12">
        <v>117.44</v>
      </c>
      <c r="AB2" s="117">
        <v>2802500</v>
      </c>
      <c r="AC2" s="12">
        <v>117.44</v>
      </c>
      <c r="AD2" s="2">
        <f>Y2-Z2</f>
        <v>2.1300000000000097</v>
      </c>
      <c r="AE2" s="167">
        <f>AC2/AC3-1</f>
        <v>2.5551486244790311E-4</v>
      </c>
      <c r="AP2" t="s">
        <v>236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104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(F8-K8-M8)/Q2)</f>
        <v>118.69</v>
      </c>
      <c r="W3" s="162">
        <v>42359</v>
      </c>
      <c r="X3" s="12">
        <v>116.57</v>
      </c>
      <c r="Y3" s="12">
        <v>117.77</v>
      </c>
      <c r="Z3" s="12">
        <v>116</v>
      </c>
      <c r="AA3" s="12">
        <v>117.41</v>
      </c>
      <c r="AB3" s="117">
        <v>2949700</v>
      </c>
      <c r="AC3" s="12">
        <v>117.41</v>
      </c>
      <c r="AD3" s="2">
        <f t="shared" ref="AD3:AD66" si="0">Y3-Z3</f>
        <v>1.769999999999996</v>
      </c>
      <c r="AE3" s="167">
        <f t="shared" ref="AE3:AE66" si="1">AC3/AC4-1</f>
        <v>1.3728198929373159E-2</v>
      </c>
      <c r="AI3" t="s">
        <v>255</v>
      </c>
      <c r="AJ3">
        <v>10</v>
      </c>
      <c r="AK3">
        <v>115.3</v>
      </c>
      <c r="AL3" s="314">
        <v>1153</v>
      </c>
      <c r="AO3" s="314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>D4*C4</f>
        <v>1160</v>
      </c>
      <c r="G4" s="1">
        <v>42340</v>
      </c>
      <c r="H4" s="104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70">
        <v>118.69</v>
      </c>
      <c r="W4" s="162">
        <v>42356</v>
      </c>
      <c r="X4" s="12">
        <v>118.61</v>
      </c>
      <c r="Y4" s="12">
        <v>118.86</v>
      </c>
      <c r="Z4" s="12">
        <v>115.82</v>
      </c>
      <c r="AA4" s="12">
        <v>115.82</v>
      </c>
      <c r="AB4" s="117">
        <v>7014600</v>
      </c>
      <c r="AC4" s="12">
        <v>115.82</v>
      </c>
      <c r="AD4" s="2">
        <f t="shared" si="0"/>
        <v>3.0400000000000063</v>
      </c>
      <c r="AE4" s="167">
        <f t="shared" si="1"/>
        <v>-2.8518704915282744E-2</v>
      </c>
      <c r="AI4" t="s">
        <v>256</v>
      </c>
      <c r="AJ4">
        <v>-10</v>
      </c>
      <c r="AK4" t="s">
        <v>241</v>
      </c>
      <c r="AL4" t="s">
        <v>241</v>
      </c>
      <c r="AO4" s="314">
        <v>-1153.98</v>
      </c>
      <c r="AP4" t="s">
        <v>241</v>
      </c>
      <c r="AQ4" t="s">
        <v>241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>D5*C5</f>
        <v>1129.5</v>
      </c>
      <c r="G5" s="1">
        <v>42360</v>
      </c>
      <c r="H5" s="104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0</v>
      </c>
      <c r="W5" s="162">
        <v>42355</v>
      </c>
      <c r="X5" s="12">
        <v>118.83</v>
      </c>
      <c r="Y5" s="12">
        <v>121.09</v>
      </c>
      <c r="Z5" s="12">
        <v>118.64</v>
      </c>
      <c r="AA5" s="12">
        <v>119.22</v>
      </c>
      <c r="AB5" s="117">
        <v>3923900</v>
      </c>
      <c r="AC5" s="12">
        <v>119.22</v>
      </c>
      <c r="AD5" s="2">
        <f t="shared" si="0"/>
        <v>2.4500000000000028</v>
      </c>
      <c r="AE5" s="167">
        <f t="shared" si="1"/>
        <v>3.2819994950770148E-3</v>
      </c>
      <c r="AI5" t="s">
        <v>246</v>
      </c>
      <c r="AJ5">
        <v>10</v>
      </c>
      <c r="AK5">
        <v>115.45</v>
      </c>
      <c r="AL5" s="314">
        <v>1154.52</v>
      </c>
      <c r="AO5" s="314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>D6*C6</f>
        <v>1153</v>
      </c>
      <c r="H6" s="93"/>
      <c r="O6" s="13" t="s">
        <v>64</v>
      </c>
      <c r="Q6" s="2">
        <f>Q3*Q2</f>
        <v>0</v>
      </c>
      <c r="W6" s="162">
        <v>42354</v>
      </c>
      <c r="X6" s="12">
        <v>118.3</v>
      </c>
      <c r="Y6" s="12">
        <v>119.76</v>
      </c>
      <c r="Z6" s="12">
        <v>116.9</v>
      </c>
      <c r="AA6" s="12">
        <v>118.83</v>
      </c>
      <c r="AB6" s="117">
        <v>3489200</v>
      </c>
      <c r="AC6" s="12">
        <v>118.83</v>
      </c>
      <c r="AD6" s="2">
        <f t="shared" si="0"/>
        <v>2.8599999999999994</v>
      </c>
      <c r="AE6" s="167">
        <f t="shared" si="1"/>
        <v>1.037326757928736E-2</v>
      </c>
      <c r="AI6" t="s">
        <v>240</v>
      </c>
    </row>
    <row r="7" spans="1:43" ht="15.75" x14ac:dyDescent="0.25">
      <c r="H7" s="93"/>
      <c r="O7" s="13" t="s">
        <v>65</v>
      </c>
      <c r="Q7" s="2">
        <f>IF(Q2=0, K8+M8-F8,Q5-Q6)</f>
        <v>105.51000000000022</v>
      </c>
      <c r="R7" s="256"/>
      <c r="W7" s="162">
        <v>42353</v>
      </c>
      <c r="X7" s="12">
        <v>116.87</v>
      </c>
      <c r="Y7" s="12">
        <v>118.5</v>
      </c>
      <c r="Z7" s="12">
        <v>116.66</v>
      </c>
      <c r="AA7" s="12">
        <v>117.61</v>
      </c>
      <c r="AB7" s="117">
        <v>3098100</v>
      </c>
      <c r="AC7" s="12">
        <v>117.61</v>
      </c>
      <c r="AD7" s="2">
        <f t="shared" si="0"/>
        <v>1.8400000000000034</v>
      </c>
      <c r="AE7" s="167">
        <f t="shared" si="1"/>
        <v>1.5192058696590571E-2</v>
      </c>
    </row>
    <row r="8" spans="1:43" x14ac:dyDescent="0.25">
      <c r="A8" s="49" t="s">
        <v>81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7">
        <f>SUM(H2:H5)</f>
        <v>45</v>
      </c>
      <c r="I8" s="51"/>
      <c r="J8" s="51"/>
      <c r="K8" s="51">
        <f>SUM(K2:K5)</f>
        <v>5328.41</v>
      </c>
      <c r="L8" s="51"/>
      <c r="M8" s="51">
        <f>SUM(M2:M5)</f>
        <v>12.5</v>
      </c>
      <c r="O8" s="13" t="s">
        <v>96</v>
      </c>
      <c r="Q8" s="167">
        <f>(Q4-Q3)/Q3</f>
        <v>0</v>
      </c>
      <c r="W8" s="162">
        <v>42352</v>
      </c>
      <c r="X8" s="12">
        <v>115.88</v>
      </c>
      <c r="Y8" s="12">
        <v>116.74</v>
      </c>
      <c r="Z8" s="12">
        <v>114.43</v>
      </c>
      <c r="AA8" s="12">
        <v>115.85</v>
      </c>
      <c r="AB8" s="117">
        <v>3840800</v>
      </c>
      <c r="AC8" s="12">
        <v>115.85</v>
      </c>
      <c r="AD8" s="2">
        <f t="shared" si="0"/>
        <v>2.3099999999999881</v>
      </c>
      <c r="AE8" s="167">
        <f t="shared" si="1"/>
        <v>-1.1208829108467766E-3</v>
      </c>
    </row>
    <row r="9" spans="1:43" x14ac:dyDescent="0.25">
      <c r="W9" s="162">
        <v>42349</v>
      </c>
      <c r="X9" s="12">
        <v>116.21</v>
      </c>
      <c r="Y9" s="12">
        <v>117.34</v>
      </c>
      <c r="Z9" s="12">
        <v>114.62</v>
      </c>
      <c r="AA9" s="12">
        <v>115.98</v>
      </c>
      <c r="AB9" s="117">
        <v>3804000</v>
      </c>
      <c r="AC9" s="12">
        <v>115.98</v>
      </c>
      <c r="AD9" s="2">
        <f t="shared" si="0"/>
        <v>2.7199999999999989</v>
      </c>
      <c r="AE9" s="167">
        <f t="shared" si="1"/>
        <v>-1.979175630324348E-3</v>
      </c>
    </row>
    <row r="10" spans="1:43" x14ac:dyDescent="0.25">
      <c r="B10" s="250" t="s">
        <v>127</v>
      </c>
      <c r="C10" s="250" t="s">
        <v>211</v>
      </c>
      <c r="D10" s="251" t="s">
        <v>210</v>
      </c>
      <c r="E10" s="253" t="s">
        <v>212</v>
      </c>
      <c r="F10" s="254" t="s">
        <v>65</v>
      </c>
      <c r="G10" s="299" t="s">
        <v>218</v>
      </c>
      <c r="H10" s="254" t="s">
        <v>96</v>
      </c>
      <c r="W10" s="162">
        <v>42348</v>
      </c>
      <c r="X10" s="12">
        <v>115.05</v>
      </c>
      <c r="Y10" s="12">
        <v>117.05</v>
      </c>
      <c r="Z10" s="12">
        <v>114.34</v>
      </c>
      <c r="AA10" s="12">
        <v>116.21</v>
      </c>
      <c r="AB10" s="117">
        <v>3177100</v>
      </c>
      <c r="AC10" s="12">
        <v>116.21</v>
      </c>
      <c r="AD10" s="2">
        <f t="shared" si="0"/>
        <v>2.7099999999999937</v>
      </c>
      <c r="AE10" s="167">
        <f t="shared" si="1"/>
        <v>1.0082572794437139E-2</v>
      </c>
    </row>
    <row r="11" spans="1:43" x14ac:dyDescent="0.25">
      <c r="B11" s="252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 t="shared" ref="G11:G16" si="2">IF(C11=0, 0,D11*C11)</f>
        <v>1107.9000000000001</v>
      </c>
      <c r="H11" s="310">
        <f t="shared" ref="H11:H16" si="3">IF(C11=0, D11, (E11-D11)/D11)</f>
        <v>7.7443812618467348E-2</v>
      </c>
      <c r="W11" s="162">
        <v>42347</v>
      </c>
      <c r="X11" s="12">
        <v>115.4</v>
      </c>
      <c r="Y11" s="12">
        <v>116.82</v>
      </c>
      <c r="Z11" s="12">
        <v>114.66</v>
      </c>
      <c r="AA11" s="12">
        <v>115.05</v>
      </c>
      <c r="AB11" s="117">
        <v>3839100</v>
      </c>
      <c r="AC11" s="12">
        <v>115.05</v>
      </c>
      <c r="AD11" s="2">
        <f t="shared" si="0"/>
        <v>2.1599999999999966</v>
      </c>
      <c r="AE11" s="167">
        <f t="shared" si="1"/>
        <v>-7.1625819813599945E-3</v>
      </c>
    </row>
    <row r="12" spans="1:43" x14ac:dyDescent="0.25">
      <c r="B12" s="252">
        <v>42328</v>
      </c>
      <c r="C12" s="12">
        <v>0</v>
      </c>
      <c r="D12" s="263" t="s">
        <v>153</v>
      </c>
      <c r="E12" s="53">
        <v>112.33</v>
      </c>
      <c r="F12" s="53">
        <v>27.05</v>
      </c>
      <c r="G12" s="53">
        <f t="shared" si="2"/>
        <v>0</v>
      </c>
      <c r="H12" s="310" t="str">
        <f t="shared" si="3"/>
        <v>N/A</v>
      </c>
      <c r="W12" s="162">
        <v>42346</v>
      </c>
      <c r="X12" s="12">
        <v>114.95</v>
      </c>
      <c r="Y12" s="12">
        <v>116.35</v>
      </c>
      <c r="Z12" s="12">
        <v>113.95</v>
      </c>
      <c r="AA12" s="12">
        <v>115.88</v>
      </c>
      <c r="AB12" s="117">
        <v>3551900</v>
      </c>
      <c r="AC12" s="12">
        <v>115.88</v>
      </c>
      <c r="AD12" s="2">
        <f t="shared" si="0"/>
        <v>2.3999999999999915</v>
      </c>
      <c r="AE12" s="167">
        <f t="shared" si="1"/>
        <v>-2.5882149943923238E-4</v>
      </c>
    </row>
    <row r="13" spans="1:43" x14ac:dyDescent="0.25">
      <c r="B13" s="252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 t="shared" si="2"/>
        <v>1102.5</v>
      </c>
      <c r="H13" s="310">
        <f t="shared" si="3"/>
        <v>2.4489795918367373E-2</v>
      </c>
      <c r="W13" s="162">
        <v>42345</v>
      </c>
      <c r="X13" s="12">
        <v>117.89</v>
      </c>
      <c r="Y13" s="12">
        <v>117.89</v>
      </c>
      <c r="Z13" s="12">
        <v>115.2</v>
      </c>
      <c r="AA13" s="12">
        <v>115.91</v>
      </c>
      <c r="AB13" s="117">
        <v>3164300</v>
      </c>
      <c r="AC13" s="12">
        <v>115.91</v>
      </c>
      <c r="AD13" s="2">
        <f t="shared" si="0"/>
        <v>2.6899999999999977</v>
      </c>
      <c r="AE13" s="167">
        <f t="shared" si="1"/>
        <v>-1.5542721250212277E-2</v>
      </c>
    </row>
    <row r="14" spans="1:43" x14ac:dyDescent="0.25">
      <c r="B14" s="252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 t="shared" si="2"/>
        <v>1101.5</v>
      </c>
      <c r="H14" s="310">
        <f t="shared" si="3"/>
        <v>3.8039037675896482E-2</v>
      </c>
      <c r="W14" s="162">
        <v>42342</v>
      </c>
      <c r="X14" s="12">
        <v>115.59</v>
      </c>
      <c r="Y14" s="12">
        <v>118.25</v>
      </c>
      <c r="Z14" s="12">
        <v>115.24</v>
      </c>
      <c r="AA14" s="12">
        <v>117.74</v>
      </c>
      <c r="AB14" s="117">
        <v>3588200</v>
      </c>
      <c r="AC14" s="12">
        <v>117.74</v>
      </c>
      <c r="AD14" s="2">
        <f t="shared" si="0"/>
        <v>3.0100000000000051</v>
      </c>
      <c r="AE14" s="167">
        <f t="shared" si="1"/>
        <v>2.3826086956521664E-2</v>
      </c>
    </row>
    <row r="15" spans="1:43" x14ac:dyDescent="0.25">
      <c r="B15" s="252">
        <v>42349</v>
      </c>
      <c r="C15" s="12">
        <v>10</v>
      </c>
      <c r="D15" s="53">
        <v>110.15</v>
      </c>
      <c r="E15" s="53">
        <v>115.98</v>
      </c>
      <c r="F15" s="53">
        <v>58.33</v>
      </c>
      <c r="G15" s="53">
        <f t="shared" si="2"/>
        <v>1101.5</v>
      </c>
      <c r="H15" s="310">
        <f t="shared" si="3"/>
        <v>5.2927825692237841E-2</v>
      </c>
      <c r="W15" s="162">
        <v>42341</v>
      </c>
      <c r="X15" s="12">
        <v>117.8</v>
      </c>
      <c r="Y15" s="12">
        <v>118.28</v>
      </c>
      <c r="Z15" s="12">
        <v>114.43</v>
      </c>
      <c r="AA15" s="12">
        <v>115</v>
      </c>
      <c r="AB15" s="117">
        <v>4286600</v>
      </c>
      <c r="AC15" s="12">
        <v>115</v>
      </c>
      <c r="AD15" s="2">
        <f t="shared" si="0"/>
        <v>3.8499999999999943</v>
      </c>
      <c r="AE15" s="167">
        <f t="shared" si="1"/>
        <v>-2.2441346480788882E-2</v>
      </c>
    </row>
    <row r="16" spans="1:43" x14ac:dyDescent="0.25">
      <c r="B16" s="252">
        <v>42355</v>
      </c>
      <c r="C16" s="12">
        <v>0</v>
      </c>
      <c r="D16" s="53">
        <v>0</v>
      </c>
      <c r="E16" s="53">
        <v>119.22</v>
      </c>
      <c r="F16" s="53">
        <v>100.51</v>
      </c>
      <c r="G16" s="53">
        <f t="shared" si="2"/>
        <v>0</v>
      </c>
      <c r="H16" s="310">
        <f t="shared" si="3"/>
        <v>0</v>
      </c>
      <c r="W16" s="162">
        <v>42340</v>
      </c>
      <c r="X16" s="12">
        <v>116.24</v>
      </c>
      <c r="Y16" s="12">
        <v>119.38</v>
      </c>
      <c r="Z16" s="12">
        <v>116.11</v>
      </c>
      <c r="AA16" s="12">
        <v>117.64</v>
      </c>
      <c r="AB16" s="117">
        <v>6071100</v>
      </c>
      <c r="AC16" s="12">
        <v>117.64</v>
      </c>
      <c r="AD16" s="2">
        <f t="shared" si="0"/>
        <v>3.269999999999996</v>
      </c>
      <c r="AE16" s="167" t="e">
        <f t="shared" si="1"/>
        <v>#DIV/0!</v>
      </c>
    </row>
    <row r="17" spans="2:31" x14ac:dyDescent="0.25">
      <c r="B17" s="12"/>
      <c r="C17" s="12"/>
      <c r="D17" s="53"/>
      <c r="E17" s="53"/>
      <c r="F17" s="53"/>
      <c r="G17" s="53"/>
      <c r="H17" s="310"/>
      <c r="W17" s="162">
        <v>42340</v>
      </c>
      <c r="X17" s="12" t="s">
        <v>184</v>
      </c>
      <c r="Y17" s="12"/>
      <c r="Z17" s="12"/>
      <c r="AA17" s="12"/>
      <c r="AB17" s="117"/>
      <c r="AC17" s="12"/>
      <c r="AD17" s="2">
        <f t="shared" si="0"/>
        <v>0</v>
      </c>
      <c r="AE17" s="167">
        <f t="shared" si="1"/>
        <v>-1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42339</v>
      </c>
      <c r="X18" s="12">
        <v>113.53</v>
      </c>
      <c r="Y18" s="12">
        <v>116.37</v>
      </c>
      <c r="Z18" s="12">
        <v>113.05</v>
      </c>
      <c r="AA18" s="12">
        <v>116.26</v>
      </c>
      <c r="AB18" s="117">
        <v>5467000</v>
      </c>
      <c r="AC18" s="12">
        <v>115.76</v>
      </c>
      <c r="AD18" s="2">
        <f t="shared" si="0"/>
        <v>3.3200000000000074</v>
      </c>
      <c r="AE18" s="167">
        <f t="shared" si="1"/>
        <v>3.1453265615254411E-2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42338</v>
      </c>
      <c r="X19" s="12">
        <v>114.56</v>
      </c>
      <c r="Y19" s="12">
        <v>114.82</v>
      </c>
      <c r="Z19" s="12">
        <v>112.62</v>
      </c>
      <c r="AA19" s="12">
        <v>112.71</v>
      </c>
      <c r="AB19" s="117">
        <v>4605200</v>
      </c>
      <c r="AC19" s="12">
        <v>112.23</v>
      </c>
      <c r="AD19" s="2">
        <f t="shared" si="0"/>
        <v>2.1999999999999886</v>
      </c>
      <c r="AE19" s="167">
        <f t="shared" si="1"/>
        <v>-1.4229249011857625E-2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42335</v>
      </c>
      <c r="X20" s="12">
        <v>114.49</v>
      </c>
      <c r="Y20" s="12">
        <v>115.9</v>
      </c>
      <c r="Z20" s="12">
        <v>114.08</v>
      </c>
      <c r="AA20" s="12">
        <v>114.34</v>
      </c>
      <c r="AB20" s="117">
        <v>1740400</v>
      </c>
      <c r="AC20" s="12">
        <v>113.85</v>
      </c>
      <c r="AD20" s="2">
        <f t="shared" si="0"/>
        <v>1.8200000000000074</v>
      </c>
      <c r="AE20" s="167">
        <f t="shared" si="1"/>
        <v>-6.1446629213490755E-4</v>
      </c>
    </row>
    <row r="21" spans="2:31" x14ac:dyDescent="0.25">
      <c r="G21" s="3"/>
      <c r="H21" s="311"/>
      <c r="W21" s="162">
        <v>42333</v>
      </c>
      <c r="X21" s="12">
        <v>113.47</v>
      </c>
      <c r="Y21" s="12">
        <v>115.05</v>
      </c>
      <c r="Z21" s="12">
        <v>113</v>
      </c>
      <c r="AA21" s="12">
        <v>114.41</v>
      </c>
      <c r="AB21" s="117">
        <v>2959200</v>
      </c>
      <c r="AC21" s="12">
        <v>113.92</v>
      </c>
      <c r="AD21" s="2">
        <f t="shared" si="0"/>
        <v>2.0499999999999972</v>
      </c>
      <c r="AE21" s="167">
        <f t="shared" si="1"/>
        <v>1.0825199645075445E-2</v>
      </c>
    </row>
    <row r="22" spans="2:31" x14ac:dyDescent="0.25">
      <c r="G22" s="3"/>
      <c r="H22" s="311"/>
      <c r="W22" s="162">
        <v>42332</v>
      </c>
      <c r="X22" s="12">
        <v>111.38</v>
      </c>
      <c r="Y22" s="12">
        <v>113.45</v>
      </c>
      <c r="Z22" s="12">
        <v>111.06</v>
      </c>
      <c r="AA22" s="12">
        <v>113.19</v>
      </c>
      <c r="AB22" s="117">
        <v>3244800</v>
      </c>
      <c r="AC22" s="12">
        <v>112.7</v>
      </c>
      <c r="AD22" s="2">
        <f t="shared" si="0"/>
        <v>2.3900000000000006</v>
      </c>
      <c r="AE22" s="167">
        <f t="shared" si="1"/>
        <v>9.133237822349427E-3</v>
      </c>
    </row>
    <row r="23" spans="2:31" x14ac:dyDescent="0.25">
      <c r="W23" s="162">
        <v>42331</v>
      </c>
      <c r="X23" s="12">
        <v>112.97</v>
      </c>
      <c r="Y23" s="12">
        <v>114.49</v>
      </c>
      <c r="Z23" s="12">
        <v>112.1</v>
      </c>
      <c r="AA23" s="12">
        <v>112.16</v>
      </c>
      <c r="AB23" s="117">
        <v>3780400</v>
      </c>
      <c r="AC23" s="12">
        <v>111.68</v>
      </c>
      <c r="AD23" s="2">
        <f t="shared" si="0"/>
        <v>2.3900000000000006</v>
      </c>
      <c r="AE23" s="167">
        <f t="shared" si="1"/>
        <v>-7.1123755334281391E-3</v>
      </c>
    </row>
    <row r="24" spans="2:31" x14ac:dyDescent="0.25">
      <c r="W24" s="162">
        <v>42328</v>
      </c>
      <c r="X24" s="12">
        <v>110.89</v>
      </c>
      <c r="Y24" s="12">
        <v>114.44</v>
      </c>
      <c r="Z24" s="12">
        <v>110.6</v>
      </c>
      <c r="AA24" s="12">
        <v>112.97</v>
      </c>
      <c r="AB24" s="117">
        <v>7059400</v>
      </c>
      <c r="AC24" s="12">
        <v>112.48</v>
      </c>
      <c r="AD24" s="2">
        <f t="shared" si="0"/>
        <v>3.8400000000000034</v>
      </c>
      <c r="AE24" s="167">
        <f t="shared" si="1"/>
        <v>2.1152973218338644E-2</v>
      </c>
    </row>
    <row r="25" spans="2:31" x14ac:dyDescent="0.25">
      <c r="W25" s="162">
        <v>42327</v>
      </c>
      <c r="X25" s="12">
        <v>109.79</v>
      </c>
      <c r="Y25" s="12">
        <v>113.71</v>
      </c>
      <c r="Z25" s="12">
        <v>109.61</v>
      </c>
      <c r="AA25" s="12">
        <v>110.63</v>
      </c>
      <c r="AB25" s="117">
        <v>15731900</v>
      </c>
      <c r="AC25" s="12">
        <v>110.15</v>
      </c>
      <c r="AD25" s="2">
        <f t="shared" si="0"/>
        <v>4.0999999999999943</v>
      </c>
      <c r="AE25" s="167">
        <f t="shared" si="1"/>
        <v>-5.6531049250535315E-2</v>
      </c>
    </row>
    <row r="26" spans="2:31" x14ac:dyDescent="0.25">
      <c r="W26" s="162">
        <v>42326</v>
      </c>
      <c r="X26" s="12">
        <v>114.25</v>
      </c>
      <c r="Y26" s="12">
        <v>117.53</v>
      </c>
      <c r="Z26" s="12">
        <v>113.75</v>
      </c>
      <c r="AA26" s="12">
        <v>117.25</v>
      </c>
      <c r="AB26" s="117">
        <v>3319900</v>
      </c>
      <c r="AC26" s="12">
        <v>116.75</v>
      </c>
      <c r="AD26" s="2">
        <f t="shared" si="0"/>
        <v>3.7800000000000011</v>
      </c>
      <c r="AE26" s="167">
        <f t="shared" si="1"/>
        <v>2.5021949078138706E-2</v>
      </c>
    </row>
    <row r="27" spans="2:31" x14ac:dyDescent="0.25">
      <c r="W27" s="162">
        <v>42325</v>
      </c>
      <c r="X27" s="12">
        <v>113.73</v>
      </c>
      <c r="Y27" s="12">
        <v>115.44</v>
      </c>
      <c r="Z27" s="12">
        <v>113.17</v>
      </c>
      <c r="AA27" s="12">
        <v>114.39</v>
      </c>
      <c r="AB27" s="117">
        <v>1981400</v>
      </c>
      <c r="AC27" s="12">
        <v>113.9</v>
      </c>
      <c r="AD27" s="2">
        <f t="shared" si="0"/>
        <v>2.269999999999996</v>
      </c>
      <c r="AE27" s="167">
        <f t="shared" si="1"/>
        <v>5.0295596929321729E-3</v>
      </c>
    </row>
    <row r="28" spans="2:31" x14ac:dyDescent="0.25">
      <c r="W28" s="162">
        <v>42324</v>
      </c>
      <c r="X28" s="12">
        <v>110.9</v>
      </c>
      <c r="Y28" s="12">
        <v>114.14</v>
      </c>
      <c r="Z28" s="12">
        <v>110.79</v>
      </c>
      <c r="AA28" s="12">
        <v>113.82</v>
      </c>
      <c r="AB28" s="117">
        <v>2450000</v>
      </c>
      <c r="AC28" s="12">
        <v>113.33</v>
      </c>
      <c r="AD28" s="2">
        <f t="shared" si="0"/>
        <v>3.3499999999999943</v>
      </c>
      <c r="AE28" s="167">
        <f t="shared" si="1"/>
        <v>2.1635265482736754E-2</v>
      </c>
    </row>
    <row r="29" spans="2:31" x14ac:dyDescent="0.25">
      <c r="W29" s="162">
        <v>42321</v>
      </c>
      <c r="X29" s="12">
        <v>112.49</v>
      </c>
      <c r="Y29" s="12">
        <v>113.02</v>
      </c>
      <c r="Z29" s="12">
        <v>111.18</v>
      </c>
      <c r="AA29" s="12">
        <v>111.41</v>
      </c>
      <c r="AB29" s="117">
        <v>3767300</v>
      </c>
      <c r="AC29" s="12">
        <v>110.93</v>
      </c>
      <c r="AD29" s="2">
        <f t="shared" si="0"/>
        <v>1.8399999999999892</v>
      </c>
      <c r="AE29" s="167">
        <f t="shared" si="1"/>
        <v>-1.2463277842072351E-2</v>
      </c>
    </row>
    <row r="30" spans="2:31" x14ac:dyDescent="0.25">
      <c r="W30" s="162">
        <v>42320</v>
      </c>
      <c r="X30" s="12">
        <v>113.76</v>
      </c>
      <c r="Y30" s="12">
        <v>114.74</v>
      </c>
      <c r="Z30" s="12">
        <v>112.53</v>
      </c>
      <c r="AA30" s="12">
        <v>112.82</v>
      </c>
      <c r="AB30" s="117">
        <v>3341300</v>
      </c>
      <c r="AC30" s="12">
        <v>112.33</v>
      </c>
      <c r="AD30" s="2">
        <f t="shared" si="0"/>
        <v>2.2099999999999937</v>
      </c>
      <c r="AE30" s="167">
        <f t="shared" si="1"/>
        <v>-1.5081104778605914E-2</v>
      </c>
    </row>
    <row r="31" spans="2:31" x14ac:dyDescent="0.25">
      <c r="W31" s="162">
        <v>42319</v>
      </c>
      <c r="X31" s="12">
        <v>116.35</v>
      </c>
      <c r="Y31" s="12">
        <v>116.86</v>
      </c>
      <c r="Z31" s="12">
        <v>114.35</v>
      </c>
      <c r="AA31" s="12">
        <v>114.54</v>
      </c>
      <c r="AB31" s="117">
        <v>2374200</v>
      </c>
      <c r="AC31" s="12">
        <v>114.05</v>
      </c>
      <c r="AD31" s="2">
        <f t="shared" si="0"/>
        <v>2.5100000000000051</v>
      </c>
      <c r="AE31" s="167">
        <f t="shared" si="1"/>
        <v>-1.1612791403067924E-2</v>
      </c>
    </row>
    <row r="32" spans="2:31" x14ac:dyDescent="0.25">
      <c r="W32" s="162">
        <v>42318</v>
      </c>
      <c r="X32" s="12">
        <v>114.27</v>
      </c>
      <c r="Y32" s="12">
        <v>116.2</v>
      </c>
      <c r="Z32" s="12">
        <v>114.03</v>
      </c>
      <c r="AA32" s="12">
        <v>115.89</v>
      </c>
      <c r="AB32" s="117">
        <v>2842600</v>
      </c>
      <c r="AC32" s="12">
        <v>115.39</v>
      </c>
      <c r="AD32" s="2">
        <f t="shared" si="0"/>
        <v>2.1700000000000017</v>
      </c>
      <c r="AE32" s="167">
        <f t="shared" si="1"/>
        <v>1.4239254636547516E-2</v>
      </c>
    </row>
    <row r="33" spans="15:31" x14ac:dyDescent="0.25">
      <c r="W33" s="162">
        <v>42317</v>
      </c>
      <c r="X33" s="12">
        <v>114.13</v>
      </c>
      <c r="Y33" s="12">
        <v>114.64</v>
      </c>
      <c r="Z33" s="12">
        <v>113.01</v>
      </c>
      <c r="AA33" s="12">
        <v>114.26</v>
      </c>
      <c r="AB33" s="117">
        <v>2755100</v>
      </c>
      <c r="AC33" s="12">
        <v>113.77</v>
      </c>
      <c r="AD33" s="2">
        <f t="shared" si="0"/>
        <v>1.6299999999999955</v>
      </c>
      <c r="AE33" s="167">
        <f t="shared" si="1"/>
        <v>-4.8110566829950852E-3</v>
      </c>
    </row>
    <row r="34" spans="15:31" x14ac:dyDescent="0.25">
      <c r="W34" s="162">
        <v>42314</v>
      </c>
      <c r="X34" s="12">
        <v>115.23</v>
      </c>
      <c r="Y34" s="12">
        <v>115.8</v>
      </c>
      <c r="Z34" s="12">
        <v>114.01</v>
      </c>
      <c r="AA34" s="12">
        <v>114.81</v>
      </c>
      <c r="AB34" s="117">
        <v>4106900</v>
      </c>
      <c r="AC34" s="12">
        <v>114.32</v>
      </c>
      <c r="AD34" s="2">
        <f t="shared" si="0"/>
        <v>1.789999999999992</v>
      </c>
      <c r="AE34" s="167">
        <f t="shared" si="1"/>
        <v>-1.2183530631642681E-2</v>
      </c>
    </row>
    <row r="35" spans="15:31" x14ac:dyDescent="0.25">
      <c r="W35" s="162">
        <v>42313</v>
      </c>
      <c r="X35" s="12">
        <v>114.98</v>
      </c>
      <c r="Y35" s="12">
        <v>116.77</v>
      </c>
      <c r="Z35" s="12">
        <v>113.63</v>
      </c>
      <c r="AA35" s="12">
        <v>116.23</v>
      </c>
      <c r="AB35" s="117">
        <v>4009100</v>
      </c>
      <c r="AC35" s="12">
        <v>115.73</v>
      </c>
      <c r="AD35" s="2">
        <f t="shared" si="0"/>
        <v>3.1400000000000006</v>
      </c>
      <c r="AE35" s="167">
        <f t="shared" si="1"/>
        <v>1.3841436706088395E-2</v>
      </c>
    </row>
    <row r="36" spans="15:31" x14ac:dyDescent="0.25">
      <c r="W36" s="162">
        <v>42312</v>
      </c>
      <c r="X36" s="12">
        <v>117.6</v>
      </c>
      <c r="Y36" s="12">
        <v>117.75</v>
      </c>
      <c r="Z36" s="12">
        <v>114.06</v>
      </c>
      <c r="AA36" s="12">
        <v>114.64</v>
      </c>
      <c r="AB36" s="117">
        <v>5396100</v>
      </c>
      <c r="AC36" s="12">
        <v>114.15</v>
      </c>
      <c r="AD36" s="2">
        <f t="shared" si="0"/>
        <v>3.6899999999999977</v>
      </c>
      <c r="AE36" s="167">
        <f t="shared" si="1"/>
        <v>-2.5608194622279146E-2</v>
      </c>
    </row>
    <row r="37" spans="15:31" x14ac:dyDescent="0.25">
      <c r="W37" s="162">
        <v>42311</v>
      </c>
      <c r="X37" s="12">
        <v>118.17</v>
      </c>
      <c r="Y37" s="12">
        <v>118.46</v>
      </c>
      <c r="Z37" s="12">
        <v>116.25</v>
      </c>
      <c r="AA37" s="12">
        <v>117.66</v>
      </c>
      <c r="AB37" s="117">
        <v>2758200</v>
      </c>
      <c r="AC37" s="12">
        <v>117.15</v>
      </c>
      <c r="AD37" s="2">
        <f t="shared" si="0"/>
        <v>2.2099999999999937</v>
      </c>
      <c r="AE37" s="167">
        <f t="shared" si="1"/>
        <v>-8.7155187002877499E-3</v>
      </c>
    </row>
    <row r="38" spans="15:31" x14ac:dyDescent="0.25">
      <c r="W38" s="162">
        <v>42310</v>
      </c>
      <c r="X38" s="12">
        <v>118.64</v>
      </c>
      <c r="Y38" s="12">
        <v>119.95</v>
      </c>
      <c r="Z38" s="12">
        <v>117.84</v>
      </c>
      <c r="AA38" s="12">
        <v>118.69</v>
      </c>
      <c r="AB38" s="117">
        <v>3874200</v>
      </c>
      <c r="AC38" s="12">
        <v>118.18</v>
      </c>
      <c r="AD38" s="2">
        <f t="shared" si="0"/>
        <v>2.1099999999999994</v>
      </c>
      <c r="AE38" s="167">
        <f t="shared" si="1"/>
        <v>7.7598703845827011E-3</v>
      </c>
    </row>
    <row r="39" spans="15:31" x14ac:dyDescent="0.25">
      <c r="W39" s="162">
        <v>42307</v>
      </c>
      <c r="X39" s="12">
        <v>119.93</v>
      </c>
      <c r="Y39" s="12">
        <v>120.37</v>
      </c>
      <c r="Z39" s="12">
        <v>117.78</v>
      </c>
      <c r="AA39" s="12">
        <v>117.78</v>
      </c>
      <c r="AB39" s="117">
        <v>4237800</v>
      </c>
      <c r="AC39" s="12">
        <v>117.27</v>
      </c>
      <c r="AD39" s="2">
        <f t="shared" si="0"/>
        <v>2.5900000000000034</v>
      </c>
      <c r="AE39" s="167">
        <f t="shared" si="1"/>
        <v>-1.6191275167785291E-2</v>
      </c>
    </row>
    <row r="40" spans="15:31" x14ac:dyDescent="0.25">
      <c r="O40" s="47"/>
      <c r="W40" s="162">
        <v>42306</v>
      </c>
      <c r="X40" s="12">
        <v>119.79</v>
      </c>
      <c r="Y40" s="12">
        <v>121.67</v>
      </c>
      <c r="Z40" s="12">
        <v>119.5</v>
      </c>
      <c r="AA40" s="12">
        <v>119.71</v>
      </c>
      <c r="AB40" s="117">
        <v>3257500</v>
      </c>
      <c r="AC40" s="12">
        <v>119.2</v>
      </c>
      <c r="AD40" s="2">
        <f t="shared" si="0"/>
        <v>2.1700000000000017</v>
      </c>
      <c r="AE40" s="167">
        <f t="shared" si="1"/>
        <v>-5.0310246520213209E-4</v>
      </c>
    </row>
    <row r="41" spans="15:31" ht="20.25" thickBot="1" x14ac:dyDescent="0.35">
      <c r="O41" s="343" t="s">
        <v>78</v>
      </c>
      <c r="P41" s="343"/>
      <c r="Q41" s="47"/>
      <c r="T41" s="113" t="s">
        <v>126</v>
      </c>
      <c r="W41" s="162">
        <v>42305</v>
      </c>
      <c r="X41" s="12">
        <v>119.76</v>
      </c>
      <c r="Y41" s="12">
        <v>120.14</v>
      </c>
      <c r="Z41" s="12">
        <v>115.91</v>
      </c>
      <c r="AA41" s="12">
        <v>119.78</v>
      </c>
      <c r="AB41" s="117">
        <v>4405500</v>
      </c>
      <c r="AC41" s="12">
        <v>119.26</v>
      </c>
      <c r="AD41" s="2">
        <f t="shared" si="0"/>
        <v>4.230000000000004</v>
      </c>
      <c r="AE41" s="167">
        <f t="shared" si="1"/>
        <v>3.3653037186607282E-3</v>
      </c>
    </row>
    <row r="42" spans="15:31" ht="15.75" thickTop="1" x14ac:dyDescent="0.25">
      <c r="O42" s="105">
        <v>1.1000000000000001</v>
      </c>
      <c r="P42" s="105">
        <f>O42*$Q$4</f>
        <v>130.559</v>
      </c>
      <c r="Q42" s="47"/>
      <c r="T42" s="157" t="s">
        <v>111</v>
      </c>
      <c r="U42" s="120">
        <v>117.41</v>
      </c>
      <c r="W42" s="162">
        <v>42304</v>
      </c>
      <c r="X42" s="12">
        <v>116.39</v>
      </c>
      <c r="Y42" s="12">
        <v>119.52</v>
      </c>
      <c r="Z42" s="12">
        <v>115.9</v>
      </c>
      <c r="AA42" s="12">
        <v>119.37</v>
      </c>
      <c r="AB42" s="117">
        <v>4008400</v>
      </c>
      <c r="AC42" s="12">
        <v>118.86</v>
      </c>
      <c r="AD42" s="2">
        <f t="shared" si="0"/>
        <v>3.6199999999999903</v>
      </c>
      <c r="AE42" s="167">
        <f t="shared" si="1"/>
        <v>2.4390243902439046E-2</v>
      </c>
    </row>
    <row r="43" spans="15:31" x14ac:dyDescent="0.25">
      <c r="O43" s="105">
        <v>1.0900000000000001</v>
      </c>
      <c r="P43" s="105">
        <f t="shared" ref="P43:P62" si="4">O43*$Q$4</f>
        <v>129.37210000000002</v>
      </c>
      <c r="Q43" s="47"/>
      <c r="T43" s="115" t="s">
        <v>112</v>
      </c>
      <c r="U43" s="110">
        <v>118.19</v>
      </c>
      <c r="W43" s="162">
        <v>42303</v>
      </c>
      <c r="X43" s="12">
        <v>115.92</v>
      </c>
      <c r="Y43" s="12">
        <v>117</v>
      </c>
      <c r="Z43" s="12">
        <v>115</v>
      </c>
      <c r="AA43" s="12">
        <v>116.53</v>
      </c>
      <c r="AB43" s="117">
        <v>3377100</v>
      </c>
      <c r="AC43" s="12">
        <v>116.03</v>
      </c>
      <c r="AD43" s="2">
        <f t="shared" si="0"/>
        <v>2</v>
      </c>
      <c r="AE43" s="167">
        <f t="shared" si="1"/>
        <v>5.2850459192514965E-3</v>
      </c>
    </row>
    <row r="44" spans="15:31" x14ac:dyDescent="0.25">
      <c r="O44" s="105">
        <v>1.08</v>
      </c>
      <c r="P44" s="105">
        <f t="shared" si="4"/>
        <v>128.18520000000001</v>
      </c>
      <c r="Q44" s="47"/>
      <c r="T44" s="115" t="s">
        <v>113</v>
      </c>
      <c r="U44" s="110" t="s">
        <v>416</v>
      </c>
      <c r="W44" s="162">
        <v>42300</v>
      </c>
      <c r="X44" s="12">
        <v>114.45</v>
      </c>
      <c r="Y44" s="12">
        <v>116.62</v>
      </c>
      <c r="Z44" s="12">
        <v>114.04</v>
      </c>
      <c r="AA44" s="12">
        <v>115.92</v>
      </c>
      <c r="AB44" s="117">
        <v>5497500</v>
      </c>
      <c r="AC44" s="12">
        <v>115.42</v>
      </c>
      <c r="AD44" s="2">
        <f t="shared" si="0"/>
        <v>2.5799999999999983</v>
      </c>
      <c r="AE44" s="167">
        <f t="shared" si="1"/>
        <v>1.8531591951994386E-2</v>
      </c>
    </row>
    <row r="45" spans="15:31" x14ac:dyDescent="0.25">
      <c r="O45" s="105">
        <v>1.07</v>
      </c>
      <c r="P45" s="105">
        <f t="shared" si="4"/>
        <v>126.9983</v>
      </c>
      <c r="Q45" s="105"/>
      <c r="T45" s="115" t="s">
        <v>114</v>
      </c>
      <c r="U45" s="110" t="s">
        <v>417</v>
      </c>
      <c r="W45" s="162">
        <v>42299</v>
      </c>
      <c r="X45" s="12">
        <v>118.21</v>
      </c>
      <c r="Y45" s="12">
        <v>119.03</v>
      </c>
      <c r="Z45" s="12">
        <v>110.07</v>
      </c>
      <c r="AA45" s="12">
        <v>113.81</v>
      </c>
      <c r="AB45" s="117">
        <v>10475000</v>
      </c>
      <c r="AC45" s="12">
        <v>113.32</v>
      </c>
      <c r="AD45" s="2">
        <f t="shared" si="0"/>
        <v>8.960000000000008</v>
      </c>
      <c r="AE45" s="167">
        <f t="shared" si="1"/>
        <v>-3.6394557823129281E-2</v>
      </c>
    </row>
    <row r="46" spans="15:31" x14ac:dyDescent="0.25">
      <c r="O46" s="105">
        <v>1.06</v>
      </c>
      <c r="P46" s="105">
        <f t="shared" si="4"/>
        <v>125.81140000000001</v>
      </c>
      <c r="Q46" s="105"/>
      <c r="T46" s="115" t="s">
        <v>115</v>
      </c>
      <c r="U46" s="110">
        <v>142.13</v>
      </c>
      <c r="W46" s="162">
        <v>42298</v>
      </c>
      <c r="X46" s="12">
        <v>120.69</v>
      </c>
      <c r="Y46" s="12">
        <v>120.8</v>
      </c>
      <c r="Z46" s="12">
        <v>115.27</v>
      </c>
      <c r="AA46" s="12">
        <v>118.11</v>
      </c>
      <c r="AB46" s="117">
        <v>5305600</v>
      </c>
      <c r="AC46" s="12">
        <v>117.6</v>
      </c>
      <c r="AD46" s="2">
        <f t="shared" si="0"/>
        <v>5.5300000000000011</v>
      </c>
      <c r="AE46" s="167">
        <f t="shared" si="1"/>
        <v>-1.9182652210175233E-2</v>
      </c>
    </row>
    <row r="47" spans="15:31" x14ac:dyDescent="0.25">
      <c r="O47" s="105">
        <v>1.05</v>
      </c>
      <c r="P47" s="105">
        <f t="shared" si="4"/>
        <v>124.6245</v>
      </c>
      <c r="Q47" s="105"/>
      <c r="T47" s="115" t="s">
        <v>116</v>
      </c>
      <c r="U47" s="110">
        <v>0.60593699999999995</v>
      </c>
      <c r="W47" s="162">
        <v>42297</v>
      </c>
      <c r="X47" s="12">
        <v>120.64</v>
      </c>
      <c r="Y47" s="12">
        <v>121.57</v>
      </c>
      <c r="Z47" s="12">
        <v>119.69</v>
      </c>
      <c r="AA47" s="12">
        <v>120.42</v>
      </c>
      <c r="AB47" s="117">
        <v>3278400</v>
      </c>
      <c r="AC47" s="12">
        <v>119.9</v>
      </c>
      <c r="AD47" s="2">
        <f t="shared" si="0"/>
        <v>1.8799999999999955</v>
      </c>
      <c r="AE47" s="167">
        <f t="shared" si="1"/>
        <v>-2.5788203976373492E-3</v>
      </c>
    </row>
    <row r="48" spans="15:31" x14ac:dyDescent="0.25">
      <c r="O48" s="105">
        <v>1.04</v>
      </c>
      <c r="P48" s="105">
        <f t="shared" si="4"/>
        <v>123.4376</v>
      </c>
      <c r="Q48" s="105"/>
      <c r="T48" s="115" t="s">
        <v>117</v>
      </c>
      <c r="U48" s="110" t="s">
        <v>153</v>
      </c>
      <c r="W48" s="162">
        <v>42296</v>
      </c>
      <c r="X48" s="12">
        <v>119.78</v>
      </c>
      <c r="Y48" s="12">
        <v>120.91</v>
      </c>
      <c r="Z48" s="12">
        <v>119.2</v>
      </c>
      <c r="AA48" s="12">
        <v>120.73</v>
      </c>
      <c r="AB48" s="117">
        <v>3707500</v>
      </c>
      <c r="AC48" s="12">
        <v>120.21</v>
      </c>
      <c r="AD48" s="2">
        <f t="shared" si="0"/>
        <v>1.7099999999999937</v>
      </c>
      <c r="AE48" s="167">
        <f t="shared" si="1"/>
        <v>6.2782521346056441E-3</v>
      </c>
    </row>
    <row r="49" spans="15:31" x14ac:dyDescent="0.25">
      <c r="O49" s="105">
        <v>1.03</v>
      </c>
      <c r="P49" s="105">
        <f t="shared" si="4"/>
        <v>122.25069999999999</v>
      </c>
      <c r="Q49" s="105"/>
      <c r="T49" s="115"/>
      <c r="U49" s="110"/>
      <c r="W49" s="162">
        <v>42293</v>
      </c>
      <c r="X49" s="12">
        <v>120.85</v>
      </c>
      <c r="Y49" s="12">
        <v>120.85</v>
      </c>
      <c r="Z49" s="12">
        <v>118.58</v>
      </c>
      <c r="AA49" s="12">
        <v>119.98</v>
      </c>
      <c r="AB49" s="117">
        <v>4412300</v>
      </c>
      <c r="AC49" s="12">
        <v>119.46</v>
      </c>
      <c r="AD49" s="2">
        <f t="shared" si="0"/>
        <v>2.269999999999996</v>
      </c>
      <c r="AE49" s="167">
        <f t="shared" si="1"/>
        <v>-1.5879648976181437E-3</v>
      </c>
    </row>
    <row r="50" spans="15:31" x14ac:dyDescent="0.25">
      <c r="O50" s="105">
        <v>1.02</v>
      </c>
      <c r="P50" s="105">
        <f t="shared" si="4"/>
        <v>121.0638</v>
      </c>
      <c r="Q50" s="105"/>
      <c r="T50" s="115" t="s">
        <v>118</v>
      </c>
      <c r="U50" s="110" t="s">
        <v>418</v>
      </c>
      <c r="W50" s="162">
        <v>42292</v>
      </c>
      <c r="X50" s="12">
        <v>119</v>
      </c>
      <c r="Y50" s="12">
        <v>120.5</v>
      </c>
      <c r="Z50" s="12">
        <v>115.96</v>
      </c>
      <c r="AA50" s="12">
        <v>120.17</v>
      </c>
      <c r="AB50" s="117">
        <v>8012400</v>
      </c>
      <c r="AC50" s="12">
        <v>119.65</v>
      </c>
      <c r="AD50" s="2">
        <f t="shared" si="0"/>
        <v>4.5400000000000063</v>
      </c>
      <c r="AE50" s="167">
        <f t="shared" si="1"/>
        <v>-1.5631427396133213E-2</v>
      </c>
    </row>
    <row r="51" spans="15:31" x14ac:dyDescent="0.25">
      <c r="O51" s="105">
        <v>1.01</v>
      </c>
      <c r="P51" s="105">
        <f t="shared" si="4"/>
        <v>119.87689999999999</v>
      </c>
      <c r="Q51" s="105"/>
      <c r="T51" s="115" t="s">
        <v>119</v>
      </c>
      <c r="U51" s="110" t="s">
        <v>225</v>
      </c>
      <c r="W51" s="162">
        <v>42291</v>
      </c>
      <c r="X51" s="12">
        <v>123.85</v>
      </c>
      <c r="Y51" s="12">
        <v>125</v>
      </c>
      <c r="Z51" s="12">
        <v>120.84</v>
      </c>
      <c r="AA51" s="12">
        <v>122.07</v>
      </c>
      <c r="AB51" s="117">
        <v>5592200</v>
      </c>
      <c r="AC51" s="12">
        <v>121.55</v>
      </c>
      <c r="AD51" s="2">
        <f t="shared" si="0"/>
        <v>4.1599999999999966</v>
      </c>
      <c r="AE51" s="167">
        <f t="shared" si="1"/>
        <v>-1.5470597764458138E-2</v>
      </c>
    </row>
    <row r="52" spans="15:31" x14ac:dyDescent="0.25">
      <c r="O52" s="105">
        <v>1</v>
      </c>
      <c r="P52" s="105">
        <f t="shared" si="4"/>
        <v>118.69</v>
      </c>
      <c r="Q52" s="105"/>
      <c r="T52" s="115" t="s">
        <v>120</v>
      </c>
      <c r="U52" s="112">
        <v>2821566</v>
      </c>
      <c r="W52" s="162">
        <v>42290</v>
      </c>
      <c r="X52" s="12">
        <v>123.16</v>
      </c>
      <c r="Y52" s="12">
        <v>125.99</v>
      </c>
      <c r="Z52" s="12">
        <v>121.59</v>
      </c>
      <c r="AA52" s="12">
        <v>123.99</v>
      </c>
      <c r="AB52" s="117">
        <v>6655700</v>
      </c>
      <c r="AC52" s="12">
        <v>123.46</v>
      </c>
      <c r="AD52" s="2">
        <f t="shared" si="0"/>
        <v>4.3999999999999915</v>
      </c>
      <c r="AE52" s="167">
        <f t="shared" si="1"/>
        <v>1.2133136579767001E-2</v>
      </c>
    </row>
    <row r="53" spans="15:31" x14ac:dyDescent="0.25">
      <c r="O53" s="105">
        <v>0.99</v>
      </c>
      <c r="P53" s="105">
        <f t="shared" si="4"/>
        <v>117.5031</v>
      </c>
      <c r="Q53" s="105"/>
      <c r="T53" s="115" t="s">
        <v>123</v>
      </c>
      <c r="U53" s="112">
        <v>4444300</v>
      </c>
      <c r="W53" s="162">
        <v>42289</v>
      </c>
      <c r="X53" s="12">
        <v>119.01</v>
      </c>
      <c r="Y53" s="12">
        <v>123.07</v>
      </c>
      <c r="Z53" s="12">
        <v>118.56</v>
      </c>
      <c r="AA53" s="12">
        <v>122.51</v>
      </c>
      <c r="AB53" s="117">
        <v>5840000</v>
      </c>
      <c r="AC53" s="12">
        <v>121.98</v>
      </c>
      <c r="AD53" s="2">
        <f t="shared" si="0"/>
        <v>4.5099999999999909</v>
      </c>
      <c r="AE53" s="167">
        <f t="shared" si="1"/>
        <v>2.711350623105413E-2</v>
      </c>
    </row>
    <row r="54" spans="15:31" x14ac:dyDescent="0.25">
      <c r="O54" s="105">
        <v>0.98</v>
      </c>
      <c r="P54" s="105">
        <f t="shared" si="4"/>
        <v>116.31619999999999</v>
      </c>
      <c r="Q54" s="105"/>
      <c r="T54" s="115" t="s">
        <v>121</v>
      </c>
      <c r="U54" s="110" t="s">
        <v>419</v>
      </c>
      <c r="W54" s="162">
        <v>42286</v>
      </c>
      <c r="X54" s="12">
        <v>115.99</v>
      </c>
      <c r="Y54" s="12">
        <v>119.47</v>
      </c>
      <c r="Z54" s="12">
        <v>115.96</v>
      </c>
      <c r="AA54" s="12">
        <v>119.27</v>
      </c>
      <c r="AB54" s="117">
        <v>4485100</v>
      </c>
      <c r="AC54" s="12">
        <v>118.76</v>
      </c>
      <c r="AD54" s="2">
        <f t="shared" si="0"/>
        <v>3.5100000000000051</v>
      </c>
      <c r="AE54" s="167">
        <f t="shared" si="1"/>
        <v>2.7513410624675716E-2</v>
      </c>
    </row>
    <row r="55" spans="15:31" x14ac:dyDescent="0.25">
      <c r="O55" s="105">
        <v>0.97</v>
      </c>
      <c r="P55" s="105">
        <f t="shared" si="4"/>
        <v>115.1293</v>
      </c>
      <c r="Q55" s="105"/>
      <c r="T55" s="115" t="s">
        <v>124</v>
      </c>
      <c r="U55" s="110">
        <v>18.64</v>
      </c>
      <c r="W55" s="162">
        <v>42285</v>
      </c>
      <c r="X55" s="12">
        <v>116.43</v>
      </c>
      <c r="Y55" s="12">
        <v>116.94</v>
      </c>
      <c r="Z55" s="12">
        <v>114.9</v>
      </c>
      <c r="AA55" s="12">
        <v>116.08</v>
      </c>
      <c r="AB55" s="117">
        <v>3646500</v>
      </c>
      <c r="AC55" s="12">
        <v>115.58</v>
      </c>
      <c r="AD55" s="2">
        <f t="shared" si="0"/>
        <v>2.039999999999992</v>
      </c>
      <c r="AE55" s="167">
        <f t="shared" si="1"/>
        <v>-3.0190632278099816E-3</v>
      </c>
    </row>
    <row r="56" spans="15:31" x14ac:dyDescent="0.25">
      <c r="O56" s="105">
        <v>0.96</v>
      </c>
      <c r="P56" s="105">
        <f t="shared" si="4"/>
        <v>113.94239999999999</v>
      </c>
      <c r="Q56" s="105"/>
      <c r="T56" s="115" t="s">
        <v>125</v>
      </c>
      <c r="U56" s="110">
        <v>6.3</v>
      </c>
      <c r="W56" s="162">
        <v>42284</v>
      </c>
      <c r="X56" s="12">
        <v>116.46</v>
      </c>
      <c r="Y56" s="12">
        <v>116.81</v>
      </c>
      <c r="Z56" s="12">
        <v>114.6</v>
      </c>
      <c r="AA56" s="12">
        <v>116.43</v>
      </c>
      <c r="AB56" s="117">
        <v>4282000</v>
      </c>
      <c r="AC56" s="12">
        <v>115.93</v>
      </c>
      <c r="AD56" s="2">
        <f t="shared" si="0"/>
        <v>2.210000000000008</v>
      </c>
      <c r="AE56" s="167">
        <f t="shared" si="1"/>
        <v>3.2886196451753502E-3</v>
      </c>
    </row>
    <row r="57" spans="15:31" x14ac:dyDescent="0.25">
      <c r="O57" s="105">
        <v>0.95</v>
      </c>
      <c r="P57" s="105">
        <f t="shared" si="4"/>
        <v>112.7555</v>
      </c>
      <c r="Q57" s="105"/>
      <c r="T57" s="115" t="s">
        <v>122</v>
      </c>
      <c r="U57" s="110" t="s">
        <v>420</v>
      </c>
      <c r="W57" s="162">
        <v>42283</v>
      </c>
      <c r="X57" s="12">
        <v>119.46</v>
      </c>
      <c r="Y57" s="12">
        <v>119.6</v>
      </c>
      <c r="Z57" s="12">
        <v>114.67</v>
      </c>
      <c r="AA57" s="12">
        <v>116.05</v>
      </c>
      <c r="AB57" s="117">
        <v>4652000</v>
      </c>
      <c r="AC57" s="12">
        <v>115.55</v>
      </c>
      <c r="AD57" s="2">
        <f t="shared" si="0"/>
        <v>4.9299999999999926</v>
      </c>
      <c r="AE57" s="167">
        <f t="shared" si="1"/>
        <v>-3.0132617089138836E-2</v>
      </c>
    </row>
    <row r="58" spans="15:31" x14ac:dyDescent="0.25">
      <c r="O58" s="105">
        <v>0.94</v>
      </c>
      <c r="P58" s="105">
        <f t="shared" si="4"/>
        <v>111.56859999999999</v>
      </c>
      <c r="Q58" s="105"/>
      <c r="W58" s="162">
        <v>42282</v>
      </c>
      <c r="X58" s="12">
        <v>119.67</v>
      </c>
      <c r="Y58" s="12">
        <v>120.34</v>
      </c>
      <c r="Z58" s="12">
        <v>118.13</v>
      </c>
      <c r="AA58" s="12">
        <v>119.65</v>
      </c>
      <c r="AB58" s="117">
        <v>3491200</v>
      </c>
      <c r="AC58" s="12">
        <v>119.14</v>
      </c>
      <c r="AD58" s="2">
        <f t="shared" si="0"/>
        <v>2.210000000000008</v>
      </c>
      <c r="AE58" s="167">
        <f t="shared" si="1"/>
        <v>6.9303583502366983E-3</v>
      </c>
    </row>
    <row r="59" spans="15:31" x14ac:dyDescent="0.25">
      <c r="O59" s="105">
        <v>0.93</v>
      </c>
      <c r="P59" s="105">
        <f t="shared" si="4"/>
        <v>110.38170000000001</v>
      </c>
      <c r="Q59" s="105"/>
      <c r="W59" s="162">
        <v>42279</v>
      </c>
      <c r="X59" s="12">
        <v>115.14</v>
      </c>
      <c r="Y59" s="12">
        <v>118.85</v>
      </c>
      <c r="Z59" s="12">
        <v>114.82</v>
      </c>
      <c r="AA59" s="12">
        <v>118.83</v>
      </c>
      <c r="AB59" s="117">
        <v>3521600</v>
      </c>
      <c r="AC59" s="12">
        <v>118.32</v>
      </c>
      <c r="AD59" s="2">
        <f t="shared" si="0"/>
        <v>4.0300000000000011</v>
      </c>
      <c r="AE59" s="167">
        <f t="shared" si="1"/>
        <v>1.9033674963396807E-2</v>
      </c>
    </row>
    <row r="60" spans="15:31" x14ac:dyDescent="0.25">
      <c r="O60" s="105">
        <v>0.92</v>
      </c>
      <c r="P60" s="105">
        <f t="shared" si="4"/>
        <v>109.1948</v>
      </c>
      <c r="Q60" s="105"/>
      <c r="W60" s="162">
        <v>42278</v>
      </c>
      <c r="X60" s="12">
        <v>115.94</v>
      </c>
      <c r="Y60" s="12">
        <v>116.71</v>
      </c>
      <c r="Z60" s="12">
        <v>114.91</v>
      </c>
      <c r="AA60" s="12">
        <v>116.61</v>
      </c>
      <c r="AB60" s="117">
        <v>3768300</v>
      </c>
      <c r="AC60" s="12">
        <v>116.11</v>
      </c>
      <c r="AD60" s="2">
        <f t="shared" si="0"/>
        <v>1.7999999999999972</v>
      </c>
      <c r="AE60" s="167">
        <f t="shared" si="1"/>
        <v>5.1943554670590419E-3</v>
      </c>
    </row>
    <row r="61" spans="15:31" x14ac:dyDescent="0.25">
      <c r="O61" s="105">
        <v>0.91</v>
      </c>
      <c r="P61" s="105">
        <f t="shared" si="4"/>
        <v>108.00790000000001</v>
      </c>
      <c r="Q61" s="105"/>
      <c r="W61" s="162">
        <v>42277</v>
      </c>
      <c r="X61" s="12">
        <v>115.39</v>
      </c>
      <c r="Y61" s="12">
        <v>116.92</v>
      </c>
      <c r="Z61" s="12">
        <v>114.88</v>
      </c>
      <c r="AA61" s="12">
        <v>116.01</v>
      </c>
      <c r="AB61" s="117">
        <v>4638600</v>
      </c>
      <c r="AC61" s="12">
        <v>115.51</v>
      </c>
      <c r="AD61" s="2">
        <f t="shared" si="0"/>
        <v>2.0400000000000063</v>
      </c>
      <c r="AE61" s="167">
        <f t="shared" si="1"/>
        <v>1.5651103490723628E-2</v>
      </c>
    </row>
    <row r="62" spans="15:31" x14ac:dyDescent="0.25">
      <c r="O62" s="105">
        <v>0.9</v>
      </c>
      <c r="P62" s="105">
        <f t="shared" si="4"/>
        <v>106.821</v>
      </c>
      <c r="Q62" s="105"/>
      <c r="W62" s="162">
        <v>42276</v>
      </c>
      <c r="X62" s="12">
        <v>112.89</v>
      </c>
      <c r="Y62" s="12">
        <v>114.86</v>
      </c>
      <c r="Z62" s="12">
        <v>111.61</v>
      </c>
      <c r="AA62" s="12">
        <v>114.22</v>
      </c>
      <c r="AB62" s="117">
        <v>5142700</v>
      </c>
      <c r="AC62" s="12">
        <v>113.73</v>
      </c>
      <c r="AD62" s="2">
        <f t="shared" si="0"/>
        <v>3.25</v>
      </c>
      <c r="AE62" s="167">
        <f t="shared" si="1"/>
        <v>1.345571199429707E-2</v>
      </c>
    </row>
    <row r="63" spans="15:31" x14ac:dyDescent="0.25">
      <c r="O63" s="47"/>
      <c r="W63" s="162">
        <v>42275</v>
      </c>
      <c r="X63" s="12">
        <v>115.55</v>
      </c>
      <c r="Y63" s="12">
        <v>115.82</v>
      </c>
      <c r="Z63" s="12">
        <v>111.01</v>
      </c>
      <c r="AA63" s="12">
        <v>112.7</v>
      </c>
      <c r="AB63" s="117">
        <v>5727000</v>
      </c>
      <c r="AC63" s="12">
        <v>112.22</v>
      </c>
      <c r="AD63" s="2">
        <f t="shared" si="0"/>
        <v>4.8099999999999881</v>
      </c>
      <c r="AE63" s="167">
        <f t="shared" si="1"/>
        <v>-3.1500819884353159E-2</v>
      </c>
    </row>
    <row r="64" spans="15:31" x14ac:dyDescent="0.25">
      <c r="O64" s="47"/>
      <c r="W64" s="162">
        <v>42272</v>
      </c>
      <c r="X64" s="12">
        <v>122.18</v>
      </c>
      <c r="Y64" s="12">
        <v>122.41</v>
      </c>
      <c r="Z64" s="12">
        <v>115.23</v>
      </c>
      <c r="AA64" s="12">
        <v>116.37</v>
      </c>
      <c r="AB64" s="117">
        <v>8060200</v>
      </c>
      <c r="AC64" s="12">
        <v>115.87</v>
      </c>
      <c r="AD64" s="2">
        <f t="shared" si="0"/>
        <v>7.1799999999999926</v>
      </c>
      <c r="AE64" s="167">
        <f t="shared" si="1"/>
        <v>-3.8981504520195664E-2</v>
      </c>
    </row>
    <row r="65" spans="23:31" x14ac:dyDescent="0.25">
      <c r="W65" s="162">
        <v>42271</v>
      </c>
      <c r="X65" s="12">
        <v>122.35</v>
      </c>
      <c r="Y65" s="12">
        <v>122.63</v>
      </c>
      <c r="Z65" s="12">
        <v>119.27</v>
      </c>
      <c r="AA65" s="12">
        <v>121.09</v>
      </c>
      <c r="AB65" s="117">
        <v>4735800</v>
      </c>
      <c r="AC65" s="12">
        <v>120.57</v>
      </c>
      <c r="AD65" s="2">
        <f t="shared" si="0"/>
        <v>3.3599999999999994</v>
      </c>
      <c r="AE65" s="167">
        <f t="shared" si="1"/>
        <v>-1.775967413441959E-2</v>
      </c>
    </row>
    <row r="66" spans="23:31" x14ac:dyDescent="0.25">
      <c r="W66" s="162">
        <v>42270</v>
      </c>
      <c r="X66" s="12">
        <v>123</v>
      </c>
      <c r="Y66" s="12">
        <v>124.21</v>
      </c>
      <c r="Z66" s="12">
        <v>122.04</v>
      </c>
      <c r="AA66" s="12">
        <v>123.28</v>
      </c>
      <c r="AB66" s="117">
        <v>3131300</v>
      </c>
      <c r="AC66" s="12">
        <v>122.75</v>
      </c>
      <c r="AD66" s="2">
        <f t="shared" si="0"/>
        <v>2.1699999999999875</v>
      </c>
      <c r="AE66" s="167">
        <f t="shared" si="1"/>
        <v>2.8594771241829964E-3</v>
      </c>
    </row>
    <row r="67" spans="23:31" x14ac:dyDescent="0.25">
      <c r="W67" s="162">
        <v>42269</v>
      </c>
      <c r="X67" s="12">
        <v>121.44</v>
      </c>
      <c r="Y67" s="12">
        <v>123.79</v>
      </c>
      <c r="Z67" s="12">
        <v>121.44</v>
      </c>
      <c r="AA67" s="12">
        <v>122.93</v>
      </c>
      <c r="AB67" s="117">
        <v>4566800</v>
      </c>
      <c r="AC67" s="12">
        <v>122.4</v>
      </c>
      <c r="AD67" s="2">
        <f t="shared" ref="AD67:AD68" si="5">Y67-Z67</f>
        <v>2.3500000000000085</v>
      </c>
      <c r="AE67" s="167">
        <f t="shared" ref="AE67" si="6">AC67/AC68-1</f>
        <v>-8.1841017745725164E-3</v>
      </c>
    </row>
    <row r="68" spans="23:31" x14ac:dyDescent="0.25">
      <c r="W68" s="162">
        <v>42268</v>
      </c>
      <c r="X68" s="12">
        <v>123.49</v>
      </c>
      <c r="Y68" s="12">
        <v>124.27</v>
      </c>
      <c r="Z68" s="12">
        <v>121.39</v>
      </c>
      <c r="AA68" s="12">
        <v>123.94</v>
      </c>
      <c r="AB68" s="117">
        <v>3476700</v>
      </c>
      <c r="AC68" s="12">
        <v>123.41</v>
      </c>
      <c r="AD68" s="2">
        <f t="shared" si="5"/>
        <v>2.8799999999999955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231</v>
      </c>
      <c r="AI1" s="13" t="s">
        <v>232</v>
      </c>
      <c r="AJ1" s="13" t="s">
        <v>233</v>
      </c>
      <c r="AK1" s="13" t="s">
        <v>234</v>
      </c>
      <c r="AN1" s="13" t="s">
        <v>235</v>
      </c>
      <c r="AO1" s="13" t="s">
        <v>59</v>
      </c>
      <c r="AP1" s="13" t="s">
        <v>237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2">
        <v>42360</v>
      </c>
      <c r="X2" s="12">
        <v>298</v>
      </c>
      <c r="Y2" s="12">
        <v>301.83999999999997</v>
      </c>
      <c r="Z2" s="12">
        <v>296.35000000000002</v>
      </c>
      <c r="AA2" s="12">
        <v>300.77</v>
      </c>
      <c r="AB2" s="117">
        <v>1211900</v>
      </c>
      <c r="AC2" s="12">
        <v>300.77</v>
      </c>
      <c r="AD2" s="2">
        <f>Y2-Z2</f>
        <v>5.4899999999999523</v>
      </c>
      <c r="AE2" s="167">
        <f>AC2/AC3-1</f>
        <v>1.0787740287673042E-2</v>
      </c>
      <c r="AO2" t="s">
        <v>236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300.19</v>
      </c>
      <c r="W3" s="162">
        <v>42359</v>
      </c>
      <c r="X3" s="12">
        <v>294.83999999999997</v>
      </c>
      <c r="Y3" s="12">
        <v>297.86</v>
      </c>
      <c r="Z3" s="12">
        <v>293.5</v>
      </c>
      <c r="AA3" s="12">
        <v>297.56</v>
      </c>
      <c r="AB3" s="117">
        <v>1128900</v>
      </c>
      <c r="AC3" s="12">
        <v>297.56</v>
      </c>
      <c r="AD3" s="2">
        <f t="shared" ref="AD3:AD66" si="1">Y3-Z3</f>
        <v>4.3600000000000136</v>
      </c>
      <c r="AE3" s="167">
        <f t="shared" ref="AE3:AE66" si="2">AC3/AC4-1</f>
        <v>1.428230562088828E-2</v>
      </c>
      <c r="AG3" s="1">
        <v>42336</v>
      </c>
      <c r="AH3" t="s">
        <v>244</v>
      </c>
      <c r="AI3">
        <v>5</v>
      </c>
      <c r="AJ3">
        <v>298.81</v>
      </c>
      <c r="AK3" s="314">
        <v>1494.05</v>
      </c>
      <c r="AN3" s="314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300.19</v>
      </c>
      <c r="T4" s="1">
        <v>42263</v>
      </c>
      <c r="U4" t="s">
        <v>145</v>
      </c>
      <c r="W4" s="162">
        <v>42356</v>
      </c>
      <c r="X4" s="12">
        <v>294.8</v>
      </c>
      <c r="Y4" s="12">
        <v>299.82</v>
      </c>
      <c r="Z4" s="12">
        <v>293.05</v>
      </c>
      <c r="AA4" s="12">
        <v>293.37</v>
      </c>
      <c r="AB4" s="117">
        <v>2762600</v>
      </c>
      <c r="AC4" s="12">
        <v>293.37</v>
      </c>
      <c r="AD4" s="2">
        <f t="shared" si="1"/>
        <v>6.7699999999999818</v>
      </c>
      <c r="AE4" s="167">
        <f t="shared" si="2"/>
        <v>-1.2787293468385141E-2</v>
      </c>
      <c r="AH4" t="s">
        <v>245</v>
      </c>
      <c r="AI4">
        <v>10</v>
      </c>
      <c r="AJ4">
        <v>262.25</v>
      </c>
      <c r="AK4" s="314">
        <v>2622.5</v>
      </c>
      <c r="AN4" s="314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2">
        <v>42355</v>
      </c>
      <c r="X5" s="12">
        <v>299.04000000000002</v>
      </c>
      <c r="Y5" s="12">
        <v>300.87</v>
      </c>
      <c r="Z5" s="12">
        <v>296.38</v>
      </c>
      <c r="AA5" s="12">
        <v>297.17</v>
      </c>
      <c r="AB5" s="117">
        <v>1704000</v>
      </c>
      <c r="AC5" s="12">
        <v>297.17</v>
      </c>
      <c r="AD5" s="2">
        <f t="shared" si="1"/>
        <v>4.4900000000000091</v>
      </c>
      <c r="AE5" s="167">
        <f t="shared" si="2"/>
        <v>-7.0834307861940005E-3</v>
      </c>
      <c r="AH5" t="s">
        <v>246</v>
      </c>
      <c r="AI5">
        <v>5</v>
      </c>
      <c r="AJ5">
        <v>274</v>
      </c>
      <c r="AK5" s="314">
        <v>1370</v>
      </c>
      <c r="AN5" s="314">
        <v>1466.05</v>
      </c>
      <c r="AO5">
        <v>96.05</v>
      </c>
      <c r="AP5">
        <v>7.01</v>
      </c>
    </row>
    <row r="6" spans="1:42" x14ac:dyDescent="0.25">
      <c r="B6" s="344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2">
        <v>42354</v>
      </c>
      <c r="X6" s="12">
        <v>292.23</v>
      </c>
      <c r="Y6" s="12">
        <v>299.68</v>
      </c>
      <c r="Z6" s="12">
        <v>290</v>
      </c>
      <c r="AA6" s="12">
        <v>299.29000000000002</v>
      </c>
      <c r="AB6" s="117">
        <v>2093200</v>
      </c>
      <c r="AC6" s="12">
        <v>299.29000000000002</v>
      </c>
      <c r="AD6" s="2">
        <f t="shared" si="1"/>
        <v>9.6800000000000068</v>
      </c>
      <c r="AE6" s="167">
        <f t="shared" si="2"/>
        <v>3.5211511189512601E-2</v>
      </c>
      <c r="AH6" t="s">
        <v>246</v>
      </c>
      <c r="AI6">
        <v>10</v>
      </c>
      <c r="AJ6">
        <v>269.8</v>
      </c>
      <c r="AK6" s="314">
        <v>2698</v>
      </c>
      <c r="AN6" s="314">
        <v>2932.1</v>
      </c>
      <c r="AO6">
        <v>234.1</v>
      </c>
      <c r="AP6">
        <v>8.68</v>
      </c>
    </row>
    <row r="7" spans="1:42" ht="15.75" x14ac:dyDescent="0.25">
      <c r="B7" s="344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4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300" t="s">
        <v>320</v>
      </c>
      <c r="W7" s="162">
        <v>42353</v>
      </c>
      <c r="X7" s="12">
        <v>285.01</v>
      </c>
      <c r="Y7" s="12">
        <v>291.69</v>
      </c>
      <c r="Z7" s="12">
        <v>282.56</v>
      </c>
      <c r="AA7" s="12">
        <v>289.11</v>
      </c>
      <c r="AB7" s="117">
        <v>1614800</v>
      </c>
      <c r="AC7" s="12">
        <v>289.11</v>
      </c>
      <c r="AD7" s="2">
        <f t="shared" si="1"/>
        <v>9.1299999999999955</v>
      </c>
      <c r="AE7" s="167">
        <f t="shared" si="2"/>
        <v>2.3796876659938571E-2</v>
      </c>
      <c r="AH7" t="s">
        <v>247</v>
      </c>
      <c r="AI7">
        <v>5</v>
      </c>
      <c r="AJ7">
        <v>283</v>
      </c>
      <c r="AK7" s="314">
        <v>1415</v>
      </c>
      <c r="AN7" s="314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4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7">
        <f>(Q4-Q3)/Q3</f>
        <v>0</v>
      </c>
      <c r="W8" s="162">
        <v>42352</v>
      </c>
      <c r="X8" s="12">
        <v>283.77</v>
      </c>
      <c r="Y8" s="12">
        <v>285</v>
      </c>
      <c r="Z8" s="12">
        <v>276.43</v>
      </c>
      <c r="AA8" s="12">
        <v>282.39</v>
      </c>
      <c r="AB8" s="117">
        <v>1649800</v>
      </c>
      <c r="AC8" s="12">
        <v>282.39</v>
      </c>
      <c r="AD8" s="2">
        <f t="shared" si="1"/>
        <v>8.5699999999999932</v>
      </c>
      <c r="AE8" s="167">
        <f t="shared" si="2"/>
        <v>-3.7747830381711367E-3</v>
      </c>
      <c r="AH8" t="s">
        <v>248</v>
      </c>
      <c r="AI8">
        <v>5</v>
      </c>
      <c r="AJ8">
        <v>299.60000000000002</v>
      </c>
      <c r="AK8" s="314">
        <v>1497.99</v>
      </c>
      <c r="AN8" s="314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4">
        <v>25</v>
      </c>
      <c r="I9" s="57">
        <v>295</v>
      </c>
      <c r="J9" s="57">
        <v>0.14000000000000001</v>
      </c>
      <c r="K9" s="57">
        <f t="shared" si="0"/>
        <v>7374.86</v>
      </c>
      <c r="T9" s="195">
        <v>42298</v>
      </c>
      <c r="U9" t="s">
        <v>165</v>
      </c>
      <c r="W9" s="162">
        <v>42349</v>
      </c>
      <c r="X9" s="12">
        <v>285.54000000000002</v>
      </c>
      <c r="Y9" s="12">
        <v>288.58999999999997</v>
      </c>
      <c r="Z9" s="12">
        <v>282.23</v>
      </c>
      <c r="AA9" s="12">
        <v>283.45999999999998</v>
      </c>
      <c r="AB9" s="117">
        <v>1990800</v>
      </c>
      <c r="AC9" s="12">
        <v>283.45999999999998</v>
      </c>
      <c r="AD9" s="2">
        <f t="shared" si="1"/>
        <v>6.3599999999999568</v>
      </c>
      <c r="AE9" s="167">
        <f t="shared" si="2"/>
        <v>-2.2147095349799972E-2</v>
      </c>
      <c r="AH9" t="s">
        <v>240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2">
        <v>42348</v>
      </c>
      <c r="X10" s="12">
        <v>285.36</v>
      </c>
      <c r="Y10" s="12">
        <v>291.22000000000003</v>
      </c>
      <c r="Z10" s="12">
        <v>284.68</v>
      </c>
      <c r="AA10" s="12">
        <v>289.88</v>
      </c>
      <c r="AB10" s="117">
        <v>1420300</v>
      </c>
      <c r="AC10" s="12">
        <v>289.88</v>
      </c>
      <c r="AD10" s="2">
        <f t="shared" si="1"/>
        <v>6.5400000000000205</v>
      </c>
      <c r="AE10" s="167">
        <f t="shared" si="2"/>
        <v>1.8516566529636957E-2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2">
        <v>42347</v>
      </c>
      <c r="X11" s="12">
        <v>286.20999999999998</v>
      </c>
      <c r="Y11" s="12">
        <v>290.08999999999997</v>
      </c>
      <c r="Z11" s="12">
        <v>283.02</v>
      </c>
      <c r="AA11" s="12">
        <v>284.61</v>
      </c>
      <c r="AB11" s="117">
        <v>1520000</v>
      </c>
      <c r="AC11" s="12">
        <v>284.61</v>
      </c>
      <c r="AD11" s="2">
        <f t="shared" si="1"/>
        <v>7.0699999999999932</v>
      </c>
      <c r="AE11" s="167">
        <f t="shared" si="2"/>
        <v>-1.3346737849268431E-2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2">
        <v>42346</v>
      </c>
      <c r="X12" s="12">
        <v>279.89</v>
      </c>
      <c r="Y12" s="12">
        <v>289.76</v>
      </c>
      <c r="Z12" s="12">
        <v>278</v>
      </c>
      <c r="AA12" s="12">
        <v>288.45999999999998</v>
      </c>
      <c r="AB12" s="117">
        <v>1749500</v>
      </c>
      <c r="AC12" s="12">
        <v>288.45999999999998</v>
      </c>
      <c r="AD12" s="2">
        <f t="shared" si="1"/>
        <v>11.759999999999991</v>
      </c>
      <c r="AE12" s="167">
        <f t="shared" si="2"/>
        <v>2.4251677733196031E-2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2">
        <v>42345</v>
      </c>
      <c r="X13" s="12">
        <v>283.31</v>
      </c>
      <c r="Y13" s="12">
        <v>284.98</v>
      </c>
      <c r="Z13" s="12">
        <v>279.7</v>
      </c>
      <c r="AA13" s="12">
        <v>281.63</v>
      </c>
      <c r="AB13" s="117">
        <v>1736400</v>
      </c>
      <c r="AC13" s="12">
        <v>281.63</v>
      </c>
      <c r="AD13" s="2">
        <f t="shared" si="1"/>
        <v>5.2800000000000296</v>
      </c>
      <c r="AE13" s="167">
        <f t="shared" si="2"/>
        <v>-9.9138688697486543E-3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2">
        <v>42342</v>
      </c>
      <c r="X14" s="12">
        <v>277</v>
      </c>
      <c r="Y14" s="12">
        <v>284.75</v>
      </c>
      <c r="Z14" s="12">
        <v>276.13</v>
      </c>
      <c r="AA14" s="12">
        <v>284.45</v>
      </c>
      <c r="AB14" s="117">
        <v>1906600</v>
      </c>
      <c r="AC14" s="12">
        <v>284.45</v>
      </c>
      <c r="AD14" s="2">
        <f t="shared" si="1"/>
        <v>8.6200000000000045</v>
      </c>
      <c r="AE14" s="167">
        <f t="shared" si="2"/>
        <v>3.2711298286378199E-2</v>
      </c>
    </row>
    <row r="15" spans="1:42" x14ac:dyDescent="0.25">
      <c r="C15" s="4"/>
      <c r="D15" s="3"/>
      <c r="E15" s="3"/>
      <c r="F15" s="3"/>
      <c r="G15" s="1"/>
      <c r="W15" s="162">
        <v>42341</v>
      </c>
      <c r="X15" s="12">
        <v>284.22000000000003</v>
      </c>
      <c r="Y15" s="12">
        <v>285.58</v>
      </c>
      <c r="Z15" s="12">
        <v>274.23</v>
      </c>
      <c r="AA15" s="12">
        <v>275.44</v>
      </c>
      <c r="AB15" s="117">
        <v>1901000</v>
      </c>
      <c r="AC15" s="12">
        <v>275.44</v>
      </c>
      <c r="AD15" s="2">
        <f t="shared" si="1"/>
        <v>11.349999999999966</v>
      </c>
      <c r="AE15" s="167">
        <f t="shared" si="2"/>
        <v>-3.3408197641774273E-2</v>
      </c>
    </row>
    <row r="16" spans="1:42" x14ac:dyDescent="0.25">
      <c r="G16" s="1"/>
      <c r="W16" s="162">
        <v>42340</v>
      </c>
      <c r="X16" s="12">
        <v>289.14</v>
      </c>
      <c r="Y16" s="12">
        <v>290.39</v>
      </c>
      <c r="Z16" s="12">
        <v>284.58</v>
      </c>
      <c r="AA16" s="12">
        <v>284.95999999999998</v>
      </c>
      <c r="AB16" s="117">
        <v>1347700</v>
      </c>
      <c r="AC16" s="12">
        <v>284.95999999999998</v>
      </c>
      <c r="AD16" s="2">
        <f t="shared" si="1"/>
        <v>5.8100000000000023</v>
      </c>
      <c r="AE16" s="167">
        <f t="shared" si="2"/>
        <v>-1.751482554130479E-2</v>
      </c>
    </row>
    <row r="17" spans="1:31" x14ac:dyDescent="0.25">
      <c r="G17" s="1"/>
      <c r="W17" s="162">
        <v>42339</v>
      </c>
      <c r="X17" s="12">
        <v>289.3</v>
      </c>
      <c r="Y17" s="12">
        <v>290.58999999999997</v>
      </c>
      <c r="Z17" s="12">
        <v>285.8</v>
      </c>
      <c r="AA17" s="12">
        <v>290.04000000000002</v>
      </c>
      <c r="AB17" s="117">
        <v>1677700</v>
      </c>
      <c r="AC17" s="12">
        <v>290.04000000000002</v>
      </c>
      <c r="AD17" s="2">
        <f t="shared" si="1"/>
        <v>4.7899999999999636</v>
      </c>
      <c r="AE17" s="167">
        <f t="shared" si="2"/>
        <v>1.1085546956703718E-2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4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2">
        <v>42338</v>
      </c>
      <c r="X18" s="12">
        <v>293.16000000000003</v>
      </c>
      <c r="Y18" s="12">
        <v>294.26</v>
      </c>
      <c r="Z18" s="12">
        <v>285.10000000000002</v>
      </c>
      <c r="AA18" s="12">
        <v>286.86</v>
      </c>
      <c r="AB18" s="117">
        <v>1628200</v>
      </c>
      <c r="AC18" s="12">
        <v>286.86</v>
      </c>
      <c r="AD18" s="2">
        <f t="shared" si="1"/>
        <v>9.1599999999999682</v>
      </c>
      <c r="AE18" s="167">
        <f t="shared" si="2"/>
        <v>-2.1656832986596486E-2</v>
      </c>
    </row>
    <row r="19" spans="1:31" x14ac:dyDescent="0.25">
      <c r="W19" s="162">
        <v>42335</v>
      </c>
      <c r="X19" s="12">
        <v>292.97000000000003</v>
      </c>
      <c r="Y19" s="12">
        <v>294.10000000000002</v>
      </c>
      <c r="Z19" s="12">
        <v>290.77999999999997</v>
      </c>
      <c r="AA19" s="12">
        <v>293.20999999999998</v>
      </c>
      <c r="AB19" s="117">
        <v>463600</v>
      </c>
      <c r="AC19" s="12">
        <v>293.20999999999998</v>
      </c>
      <c r="AD19" s="2">
        <f t="shared" si="1"/>
        <v>3.32000000000005</v>
      </c>
      <c r="AE19" s="167">
        <f t="shared" si="2"/>
        <v>3.1132398221005442E-3</v>
      </c>
    </row>
    <row r="20" spans="1:31" x14ac:dyDescent="0.25">
      <c r="B20" s="250" t="s">
        <v>127</v>
      </c>
      <c r="C20" s="250" t="s">
        <v>211</v>
      </c>
      <c r="D20" s="251" t="s">
        <v>210</v>
      </c>
      <c r="E20" s="253" t="s">
        <v>212</v>
      </c>
      <c r="F20" s="254" t="s">
        <v>65</v>
      </c>
      <c r="G20" s="299" t="s">
        <v>218</v>
      </c>
      <c r="H20" s="254" t="s">
        <v>96</v>
      </c>
      <c r="W20" s="162">
        <v>42333</v>
      </c>
      <c r="X20" s="12">
        <v>290</v>
      </c>
      <c r="Y20" s="12">
        <v>292.86</v>
      </c>
      <c r="Z20" s="12">
        <v>289.29000000000002</v>
      </c>
      <c r="AA20" s="12">
        <v>292.3</v>
      </c>
      <c r="AB20" s="117">
        <v>1140100</v>
      </c>
      <c r="AC20" s="12">
        <v>292.3</v>
      </c>
      <c r="AD20" s="2">
        <f t="shared" si="1"/>
        <v>3.5699999999999932</v>
      </c>
      <c r="AE20" s="167">
        <f t="shared" si="2"/>
        <v>1.0893999654158826E-2</v>
      </c>
    </row>
    <row r="21" spans="1:31" x14ac:dyDescent="0.25">
      <c r="B21" s="252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0">
        <f>IF(C21=0, D21, (E21-D21)/D21)</f>
        <v>8.1970232832301801E-2</v>
      </c>
      <c r="W21" s="162">
        <v>42332</v>
      </c>
      <c r="X21" s="12">
        <v>290.95999999999998</v>
      </c>
      <c r="Y21" s="12">
        <v>292.61</v>
      </c>
      <c r="Z21" s="12">
        <v>288.01</v>
      </c>
      <c r="AA21" s="12">
        <v>289.14999999999998</v>
      </c>
      <c r="AB21" s="117">
        <v>1325400</v>
      </c>
      <c r="AC21" s="12">
        <v>289.14999999999998</v>
      </c>
      <c r="AD21" s="2">
        <f t="shared" si="1"/>
        <v>4.6000000000000227</v>
      </c>
      <c r="AE21" s="167">
        <f t="shared" si="2"/>
        <v>-1.733220050977069E-2</v>
      </c>
    </row>
    <row r="22" spans="1:31" x14ac:dyDescent="0.25">
      <c r="B22" s="252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0">
        <f t="shared" ref="H22" si="6">IF(C22=0, D22, (E22-D22)/D22)</f>
        <v>0.1336026331538</v>
      </c>
      <c r="W22" s="162">
        <v>42331</v>
      </c>
      <c r="X22" s="12">
        <v>290.39999999999998</v>
      </c>
      <c r="Y22" s="12">
        <v>297.88</v>
      </c>
      <c r="Z22" s="12">
        <v>290.26</v>
      </c>
      <c r="AA22" s="12">
        <v>294.25</v>
      </c>
      <c r="AB22" s="117">
        <v>1392000</v>
      </c>
      <c r="AC22" s="12">
        <v>294.25</v>
      </c>
      <c r="AD22" s="2">
        <f t="shared" si="1"/>
        <v>7.6200000000000045</v>
      </c>
      <c r="AE22" s="167">
        <f t="shared" si="2"/>
        <v>1.4095671353735684E-2</v>
      </c>
    </row>
    <row r="23" spans="1:31" x14ac:dyDescent="0.25">
      <c r="B23" s="252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10">
        <f t="shared" ref="H23:H27" si="8">IF(C23=0, D23, (E23-D23)/D23)</f>
        <v>0.10265767260127526</v>
      </c>
      <c r="W23" s="162">
        <v>42328</v>
      </c>
      <c r="X23" s="12">
        <v>291.85000000000002</v>
      </c>
      <c r="Y23" s="12">
        <v>292.43</v>
      </c>
      <c r="Z23" s="12">
        <v>289.91000000000003</v>
      </c>
      <c r="AA23" s="12">
        <v>290.16000000000003</v>
      </c>
      <c r="AB23" s="117">
        <v>1723700</v>
      </c>
      <c r="AC23" s="12">
        <v>290.16000000000003</v>
      </c>
      <c r="AD23" s="2">
        <f t="shared" si="1"/>
        <v>2.5199999999999818</v>
      </c>
      <c r="AE23" s="167">
        <f t="shared" si="2"/>
        <v>2.4875621890547706E-3</v>
      </c>
    </row>
    <row r="24" spans="1:31" x14ac:dyDescent="0.25">
      <c r="B24" s="252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0">
        <f t="shared" si="8"/>
        <v>0.14681853888452484</v>
      </c>
      <c r="W24" s="162">
        <v>42327</v>
      </c>
      <c r="X24" s="12">
        <v>292</v>
      </c>
      <c r="Y24" s="12">
        <v>292.5</v>
      </c>
      <c r="Z24" s="12">
        <v>286.52999999999997</v>
      </c>
      <c r="AA24" s="12">
        <v>289.44</v>
      </c>
      <c r="AB24" s="117">
        <v>1625100</v>
      </c>
      <c r="AC24" s="12">
        <v>289.44</v>
      </c>
      <c r="AD24" s="2">
        <f t="shared" si="1"/>
        <v>5.9700000000000273</v>
      </c>
      <c r="AE24" s="167">
        <f t="shared" si="2"/>
        <v>-8.6992259743818856E-3</v>
      </c>
    </row>
    <row r="25" spans="1:31" x14ac:dyDescent="0.25">
      <c r="B25" s="252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0">
        <f t="shared" si="8"/>
        <v>8.2123052548191328E-2</v>
      </c>
      <c r="W25" s="162">
        <v>42326</v>
      </c>
      <c r="X25" s="12">
        <v>280.64999999999998</v>
      </c>
      <c r="Y25" s="12">
        <v>292.68</v>
      </c>
      <c r="Z25" s="12">
        <v>279.31</v>
      </c>
      <c r="AA25" s="12">
        <v>291.98</v>
      </c>
      <c r="AB25" s="117">
        <v>2253200</v>
      </c>
      <c r="AC25" s="12">
        <v>291.98</v>
      </c>
      <c r="AD25" s="2">
        <f t="shared" si="1"/>
        <v>13.370000000000005</v>
      </c>
      <c r="AE25" s="167">
        <f t="shared" si="2"/>
        <v>4.4688539840423758E-2</v>
      </c>
    </row>
    <row r="26" spans="1:31" x14ac:dyDescent="0.25">
      <c r="B26" s="252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10">
        <f t="shared" si="8"/>
        <v>0.18496146636117466</v>
      </c>
      <c r="W26" s="162">
        <v>42325</v>
      </c>
      <c r="X26" s="12">
        <v>284.2</v>
      </c>
      <c r="Y26" s="12">
        <v>285.77</v>
      </c>
      <c r="Z26" s="12">
        <v>278.55</v>
      </c>
      <c r="AA26" s="12">
        <v>279.49</v>
      </c>
      <c r="AB26" s="117">
        <v>2348500</v>
      </c>
      <c r="AC26" s="12">
        <v>279.49</v>
      </c>
      <c r="AD26" s="2">
        <f t="shared" si="1"/>
        <v>7.2199999999999704</v>
      </c>
      <c r="AE26" s="167">
        <f t="shared" si="2"/>
        <v>-1.4248933093499727E-2</v>
      </c>
    </row>
    <row r="27" spans="1:31" x14ac:dyDescent="0.25">
      <c r="B27" s="252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10">
        <f t="shared" si="8"/>
        <v>0</v>
      </c>
      <c r="W27" s="162">
        <v>42324</v>
      </c>
      <c r="X27" s="12">
        <v>285.93</v>
      </c>
      <c r="Y27" s="12">
        <v>286.75</v>
      </c>
      <c r="Z27" s="12">
        <v>278.27999999999997</v>
      </c>
      <c r="AA27" s="12">
        <v>283.52999999999997</v>
      </c>
      <c r="AB27" s="117">
        <v>1960100</v>
      </c>
      <c r="AC27" s="12">
        <v>283.52999999999997</v>
      </c>
      <c r="AD27" s="2">
        <f t="shared" si="1"/>
        <v>8.4700000000000273</v>
      </c>
      <c r="AE27" s="167">
        <f t="shared" si="2"/>
        <v>-4.5990731638815285E-3</v>
      </c>
    </row>
    <row r="28" spans="1:31" x14ac:dyDescent="0.25">
      <c r="B28" s="12"/>
      <c r="C28" s="12"/>
      <c r="D28" s="53"/>
      <c r="E28" s="53"/>
      <c r="F28" s="53"/>
      <c r="G28" s="53"/>
      <c r="H28" s="310"/>
      <c r="W28" s="162">
        <v>42321</v>
      </c>
      <c r="X28" s="12">
        <v>290.18</v>
      </c>
      <c r="Y28" s="12">
        <v>293.29000000000002</v>
      </c>
      <c r="Z28" s="12">
        <v>283.83</v>
      </c>
      <c r="AA28" s="12">
        <v>284.83999999999997</v>
      </c>
      <c r="AB28" s="117">
        <v>1926800</v>
      </c>
      <c r="AC28" s="12">
        <v>284.83999999999997</v>
      </c>
      <c r="AD28" s="2">
        <f t="shared" si="1"/>
        <v>9.4600000000000364</v>
      </c>
      <c r="AE28" s="167">
        <f t="shared" si="2"/>
        <v>-2.2277142759070556E-2</v>
      </c>
    </row>
    <row r="29" spans="1:31" x14ac:dyDescent="0.25">
      <c r="B29" s="12"/>
      <c r="C29" s="12"/>
      <c r="D29" s="53"/>
      <c r="E29" s="53"/>
      <c r="F29" s="53"/>
      <c r="G29" s="53"/>
      <c r="H29" s="310"/>
      <c r="W29" s="162">
        <v>42320</v>
      </c>
      <c r="X29" s="12">
        <v>292.5</v>
      </c>
      <c r="Y29" s="12">
        <v>297.27999999999997</v>
      </c>
      <c r="Z29" s="12">
        <v>290.91000000000003</v>
      </c>
      <c r="AA29" s="12">
        <v>291.33</v>
      </c>
      <c r="AB29" s="117">
        <v>1457200</v>
      </c>
      <c r="AC29" s="12">
        <v>291.33</v>
      </c>
      <c r="AD29" s="2">
        <f t="shared" si="1"/>
        <v>6.3699999999999477</v>
      </c>
      <c r="AE29" s="167">
        <f t="shared" si="2"/>
        <v>-8.7107421143965968E-3</v>
      </c>
    </row>
    <row r="30" spans="1:31" x14ac:dyDescent="0.25">
      <c r="B30" s="12"/>
      <c r="C30" s="12"/>
      <c r="D30" s="53"/>
      <c r="E30" s="53"/>
      <c r="F30" s="53"/>
      <c r="G30" s="53"/>
      <c r="H30" s="310"/>
      <c r="W30" s="162">
        <v>42319</v>
      </c>
      <c r="X30" s="12">
        <v>297.94</v>
      </c>
      <c r="Y30" s="12">
        <v>303.3</v>
      </c>
      <c r="Z30" s="12">
        <v>293.79000000000002</v>
      </c>
      <c r="AA30" s="12">
        <v>293.89</v>
      </c>
      <c r="AB30" s="117">
        <v>2084700</v>
      </c>
      <c r="AC30" s="12">
        <v>293.89</v>
      </c>
      <c r="AD30" s="2">
        <f t="shared" si="1"/>
        <v>9.5099999999999909</v>
      </c>
      <c r="AE30" s="167">
        <f t="shared" si="2"/>
        <v>-1.1203822084651205E-2</v>
      </c>
    </row>
    <row r="31" spans="1:31" x14ac:dyDescent="0.25">
      <c r="W31" s="162">
        <v>42318</v>
      </c>
      <c r="X31" s="12">
        <v>294.36</v>
      </c>
      <c r="Y31" s="12">
        <v>298.98</v>
      </c>
      <c r="Z31" s="12">
        <v>291.23</v>
      </c>
      <c r="AA31" s="12">
        <v>297.22000000000003</v>
      </c>
      <c r="AB31" s="117">
        <v>1801000</v>
      </c>
      <c r="AC31" s="12">
        <v>297.22000000000003</v>
      </c>
      <c r="AD31" s="2">
        <f t="shared" si="1"/>
        <v>7.75</v>
      </c>
      <c r="AE31" s="167">
        <f t="shared" si="2"/>
        <v>1.3019768234492357E-2</v>
      </c>
    </row>
    <row r="32" spans="1:31" x14ac:dyDescent="0.25">
      <c r="W32" s="162">
        <v>42317</v>
      </c>
      <c r="X32" s="12">
        <v>294</v>
      </c>
      <c r="Y32" s="12">
        <v>298</v>
      </c>
      <c r="Z32" s="12">
        <v>291.76</v>
      </c>
      <c r="AA32" s="12">
        <v>293.39999999999998</v>
      </c>
      <c r="AB32" s="117">
        <v>1786200</v>
      </c>
      <c r="AC32" s="12">
        <v>293.39999999999998</v>
      </c>
      <c r="AD32" s="2">
        <f t="shared" si="1"/>
        <v>6.2400000000000091</v>
      </c>
      <c r="AE32" s="167">
        <f t="shared" si="2"/>
        <v>-6.6023362112749284E-3</v>
      </c>
    </row>
    <row r="33" spans="15:31" x14ac:dyDescent="0.25">
      <c r="W33" s="162">
        <v>42314</v>
      </c>
      <c r="X33" s="12">
        <v>293.08999999999997</v>
      </c>
      <c r="Y33" s="12">
        <v>296.10000000000002</v>
      </c>
      <c r="Z33" s="12">
        <v>287.73</v>
      </c>
      <c r="AA33" s="12">
        <v>295.35000000000002</v>
      </c>
      <c r="AB33" s="117">
        <v>2449600</v>
      </c>
      <c r="AC33" s="12">
        <v>295.35000000000002</v>
      </c>
      <c r="AD33" s="2">
        <f t="shared" si="1"/>
        <v>8.3700000000000045</v>
      </c>
      <c r="AE33" s="167">
        <f t="shared" si="2"/>
        <v>7.917278094393243E-3</v>
      </c>
    </row>
    <row r="34" spans="15:31" x14ac:dyDescent="0.25">
      <c r="W34" s="162">
        <v>42313</v>
      </c>
      <c r="X34" s="12">
        <v>294.14999999999998</v>
      </c>
      <c r="Y34" s="12">
        <v>295.01</v>
      </c>
      <c r="Z34" s="12">
        <v>288.5</v>
      </c>
      <c r="AA34" s="12">
        <v>293.02999999999997</v>
      </c>
      <c r="AB34" s="117">
        <v>2259900</v>
      </c>
      <c r="AC34" s="12">
        <v>293.02999999999997</v>
      </c>
      <c r="AD34" s="2">
        <f t="shared" si="1"/>
        <v>6.5099999999999909</v>
      </c>
      <c r="AE34" s="167">
        <f t="shared" si="2"/>
        <v>-1.1936473682435889E-2</v>
      </c>
    </row>
    <row r="35" spans="15:31" x14ac:dyDescent="0.25">
      <c r="W35" s="162">
        <v>42312</v>
      </c>
      <c r="X35" s="12">
        <v>299.83999999999997</v>
      </c>
      <c r="Y35" s="12">
        <v>302.39</v>
      </c>
      <c r="Z35" s="12">
        <v>293.05</v>
      </c>
      <c r="AA35" s="12">
        <v>296.57</v>
      </c>
      <c r="AB35" s="117">
        <v>2437700</v>
      </c>
      <c r="AC35" s="12">
        <v>296.57</v>
      </c>
      <c r="AD35" s="2">
        <f t="shared" si="1"/>
        <v>9.339999999999975</v>
      </c>
      <c r="AE35" s="167">
        <f t="shared" si="2"/>
        <v>-8.5912950457979198E-3</v>
      </c>
    </row>
    <row r="36" spans="15:31" x14ac:dyDescent="0.25">
      <c r="W36" s="162">
        <v>42311</v>
      </c>
      <c r="X36" s="12">
        <v>302.05</v>
      </c>
      <c r="Y36" s="12">
        <v>304.37</v>
      </c>
      <c r="Z36" s="12">
        <v>298.24</v>
      </c>
      <c r="AA36" s="12">
        <v>299.14</v>
      </c>
      <c r="AB36" s="117">
        <v>2102400</v>
      </c>
      <c r="AC36" s="12">
        <v>299.14</v>
      </c>
      <c r="AD36" s="2">
        <f t="shared" si="1"/>
        <v>6.1299999999999955</v>
      </c>
      <c r="AE36" s="167">
        <f t="shared" si="2"/>
        <v>-1.2999868021644434E-2</v>
      </c>
    </row>
    <row r="37" spans="15:31" x14ac:dyDescent="0.25">
      <c r="W37" s="162">
        <v>42310</v>
      </c>
      <c r="X37" s="12">
        <v>294.52</v>
      </c>
      <c r="Y37" s="12">
        <v>303.31</v>
      </c>
      <c r="Z37" s="12">
        <v>293.33</v>
      </c>
      <c r="AA37" s="12">
        <v>303.08</v>
      </c>
      <c r="AB37" s="117">
        <v>2785800</v>
      </c>
      <c r="AC37" s="12">
        <v>303.08</v>
      </c>
      <c r="AD37" s="2">
        <f t="shared" si="1"/>
        <v>9.9800000000000182</v>
      </c>
      <c r="AE37" s="167">
        <f t="shared" si="2"/>
        <v>4.3268734294860778E-2</v>
      </c>
    </row>
    <row r="38" spans="15:31" x14ac:dyDescent="0.25">
      <c r="W38" s="162">
        <v>42307</v>
      </c>
      <c r="X38" s="12">
        <v>294</v>
      </c>
      <c r="Y38" s="12">
        <v>295.04000000000002</v>
      </c>
      <c r="Z38" s="12">
        <v>290</v>
      </c>
      <c r="AA38" s="12">
        <v>290.51</v>
      </c>
      <c r="AB38" s="117">
        <v>5209100</v>
      </c>
      <c r="AC38" s="12">
        <v>290.51</v>
      </c>
      <c r="AD38" s="2">
        <f t="shared" si="1"/>
        <v>5.0400000000000205</v>
      </c>
      <c r="AE38" s="167">
        <f t="shared" si="2"/>
        <v>-1.0928775704752924E-2</v>
      </c>
    </row>
    <row r="39" spans="15:31" x14ac:dyDescent="0.25">
      <c r="W39" s="162">
        <v>42306</v>
      </c>
      <c r="X39" s="12">
        <v>294.3</v>
      </c>
      <c r="Y39" s="12">
        <v>299.41000000000003</v>
      </c>
      <c r="Z39" s="12">
        <v>290.77</v>
      </c>
      <c r="AA39" s="12">
        <v>293.72000000000003</v>
      </c>
      <c r="AB39" s="117">
        <v>3612000</v>
      </c>
      <c r="AC39" s="12">
        <v>293.72000000000003</v>
      </c>
      <c r="AD39" s="2">
        <f t="shared" si="1"/>
        <v>8.6400000000000432</v>
      </c>
      <c r="AE39" s="167">
        <f t="shared" si="2"/>
        <v>1.0214852395384888E-4</v>
      </c>
    </row>
    <row r="40" spans="15:31" x14ac:dyDescent="0.25">
      <c r="W40" s="162">
        <v>42305</v>
      </c>
      <c r="X40" s="12">
        <v>291.95</v>
      </c>
      <c r="Y40" s="12">
        <v>294.06</v>
      </c>
      <c r="Z40" s="12">
        <v>285.5</v>
      </c>
      <c r="AA40" s="12">
        <v>293.69</v>
      </c>
      <c r="AB40" s="117">
        <v>3306700</v>
      </c>
      <c r="AC40" s="12">
        <v>293.69</v>
      </c>
      <c r="AD40" s="2">
        <f t="shared" si="1"/>
        <v>8.5600000000000023</v>
      </c>
      <c r="AE40" s="167">
        <f t="shared" si="2"/>
        <v>1.0528851116540006E-2</v>
      </c>
    </row>
    <row r="41" spans="15:31" x14ac:dyDescent="0.25">
      <c r="W41" s="162">
        <v>42304</v>
      </c>
      <c r="X41" s="12">
        <v>276</v>
      </c>
      <c r="Y41" s="12">
        <v>291.77</v>
      </c>
      <c r="Z41" s="12">
        <v>275.11</v>
      </c>
      <c r="AA41" s="12">
        <v>290.63</v>
      </c>
      <c r="AB41" s="117">
        <v>3722600</v>
      </c>
      <c r="AC41" s="12">
        <v>290.63</v>
      </c>
      <c r="AD41" s="2">
        <f t="shared" si="1"/>
        <v>16.659999999999968</v>
      </c>
      <c r="AE41" s="167">
        <f t="shared" si="2"/>
        <v>5.8375819373634341E-2</v>
      </c>
    </row>
    <row r="42" spans="15:31" ht="20.25" thickBot="1" x14ac:dyDescent="0.35">
      <c r="O42" s="343" t="s">
        <v>78</v>
      </c>
      <c r="P42" s="343"/>
      <c r="T42" s="134" t="s">
        <v>126</v>
      </c>
      <c r="U42" s="11"/>
      <c r="W42" s="162">
        <v>42303</v>
      </c>
      <c r="X42" s="12">
        <v>279.82</v>
      </c>
      <c r="Y42" s="12">
        <v>282.14999999999998</v>
      </c>
      <c r="Z42" s="12">
        <v>273.37</v>
      </c>
      <c r="AA42" s="12">
        <v>274.60000000000002</v>
      </c>
      <c r="AB42" s="117">
        <v>3149200</v>
      </c>
      <c r="AC42" s="12">
        <v>274.60000000000002</v>
      </c>
      <c r="AD42" s="2">
        <f t="shared" si="1"/>
        <v>8.7799999999999727</v>
      </c>
      <c r="AE42" s="167">
        <f t="shared" si="2"/>
        <v>-8.6284703418895159E-3</v>
      </c>
    </row>
    <row r="43" spans="15:31" ht="15.75" thickTop="1" x14ac:dyDescent="0.25">
      <c r="O43" s="105">
        <v>1.1000000000000001</v>
      </c>
      <c r="P43" s="105">
        <f>O43*$Q$4</f>
        <v>330.209</v>
      </c>
      <c r="Q43" s="2"/>
      <c r="T43" s="240" t="s">
        <v>111</v>
      </c>
      <c r="U43" s="240">
        <v>297.56</v>
      </c>
      <c r="W43" s="162">
        <v>42300</v>
      </c>
      <c r="X43" s="12">
        <v>279</v>
      </c>
      <c r="Y43" s="12">
        <v>280.88</v>
      </c>
      <c r="Z43" s="12">
        <v>270.7</v>
      </c>
      <c r="AA43" s="12">
        <v>276.99</v>
      </c>
      <c r="AB43" s="117">
        <v>3866400</v>
      </c>
      <c r="AC43" s="12">
        <v>276.99</v>
      </c>
      <c r="AD43" s="2">
        <f t="shared" si="1"/>
        <v>10.180000000000007</v>
      </c>
      <c r="AE43" s="167">
        <f t="shared" si="2"/>
        <v>5.7797204060272556E-4</v>
      </c>
    </row>
    <row r="44" spans="15:31" x14ac:dyDescent="0.25">
      <c r="O44" s="105">
        <v>1.0900000000000001</v>
      </c>
      <c r="P44" s="105">
        <f t="shared" ref="P44:P63" si="9">O44*$Q$4</f>
        <v>327.20710000000003</v>
      </c>
      <c r="Q44" s="2"/>
      <c r="T44" s="240" t="s">
        <v>112</v>
      </c>
      <c r="U44" s="240">
        <v>298</v>
      </c>
      <c r="W44" s="162">
        <v>42299</v>
      </c>
      <c r="X44" s="12">
        <v>276.33</v>
      </c>
      <c r="Y44" s="12">
        <v>283.48</v>
      </c>
      <c r="Z44" s="12">
        <v>270.07</v>
      </c>
      <c r="AA44" s="12">
        <v>276.83</v>
      </c>
      <c r="AB44" s="117">
        <v>4522700</v>
      </c>
      <c r="AC44" s="12">
        <v>276.83</v>
      </c>
      <c r="AD44" s="2">
        <f t="shared" si="1"/>
        <v>13.410000000000025</v>
      </c>
      <c r="AE44" s="167">
        <f t="shared" si="2"/>
        <v>1.7731779691685379E-3</v>
      </c>
    </row>
    <row r="45" spans="15:31" x14ac:dyDescent="0.25">
      <c r="O45" s="105">
        <v>1.08</v>
      </c>
      <c r="P45" s="105">
        <f t="shared" si="9"/>
        <v>324.20519999999999</v>
      </c>
      <c r="Q45" s="2"/>
      <c r="T45" s="240" t="s">
        <v>113</v>
      </c>
      <c r="U45" s="240" t="s">
        <v>421</v>
      </c>
      <c r="W45" s="162">
        <v>42298</v>
      </c>
      <c r="X45" s="12">
        <v>285</v>
      </c>
      <c r="Y45" s="12">
        <v>291.01</v>
      </c>
      <c r="Z45" s="12">
        <v>262.45</v>
      </c>
      <c r="AA45" s="12">
        <v>276.33999999999997</v>
      </c>
      <c r="AB45" s="117">
        <v>8374300</v>
      </c>
      <c r="AC45" s="12">
        <v>276.33999999999997</v>
      </c>
      <c r="AD45" s="2">
        <f t="shared" si="1"/>
        <v>28.560000000000002</v>
      </c>
      <c r="AE45" s="167">
        <f t="shared" si="2"/>
        <v>3.9614762424287964E-2</v>
      </c>
    </row>
    <row r="46" spans="15:31" x14ac:dyDescent="0.25">
      <c r="O46" s="105">
        <v>1.07</v>
      </c>
      <c r="P46" s="105">
        <f t="shared" si="9"/>
        <v>321.20330000000001</v>
      </c>
      <c r="Q46" s="2"/>
      <c r="T46" s="240" t="s">
        <v>114</v>
      </c>
      <c r="U46" s="240" t="s">
        <v>422</v>
      </c>
      <c r="W46" s="162">
        <v>42297</v>
      </c>
      <c r="X46" s="12">
        <v>273.06</v>
      </c>
      <c r="Y46" s="12">
        <v>277.29000000000002</v>
      </c>
      <c r="Z46" s="12">
        <v>264.58</v>
      </c>
      <c r="AA46" s="12">
        <v>265.81</v>
      </c>
      <c r="AB46" s="117">
        <v>3539800</v>
      </c>
      <c r="AC46" s="12">
        <v>265.81</v>
      </c>
      <c r="AD46" s="2">
        <f t="shared" si="1"/>
        <v>12.710000000000036</v>
      </c>
      <c r="AE46" s="167">
        <f t="shared" si="2"/>
        <v>-2.6408321734671336E-2</v>
      </c>
    </row>
    <row r="47" spans="15:31" x14ac:dyDescent="0.25">
      <c r="O47" s="105">
        <v>1.06</v>
      </c>
      <c r="P47" s="105">
        <f t="shared" si="9"/>
        <v>318.20140000000004</v>
      </c>
      <c r="Q47" s="2"/>
      <c r="T47" s="240" t="s">
        <v>115</v>
      </c>
      <c r="U47" s="240">
        <v>363</v>
      </c>
      <c r="W47" s="162">
        <v>42296</v>
      </c>
      <c r="X47" s="12">
        <v>270.87</v>
      </c>
      <c r="Y47" s="12">
        <v>276.5</v>
      </c>
      <c r="Z47" s="12">
        <v>268.04000000000002</v>
      </c>
      <c r="AA47" s="12">
        <v>273.02</v>
      </c>
      <c r="AB47" s="117">
        <v>2940000</v>
      </c>
      <c r="AC47" s="12">
        <v>273.02</v>
      </c>
      <c r="AD47" s="2">
        <f t="shared" si="1"/>
        <v>8.4599999999999795</v>
      </c>
      <c r="AE47" s="167">
        <f t="shared" si="2"/>
        <v>2.3864595954032897E-3</v>
      </c>
    </row>
    <row r="48" spans="15:31" x14ac:dyDescent="0.25">
      <c r="O48" s="105">
        <v>1.05</v>
      </c>
      <c r="P48" s="105">
        <f t="shared" si="9"/>
        <v>315.1995</v>
      </c>
      <c r="Q48" s="2"/>
      <c r="T48" s="240" t="s">
        <v>116</v>
      </c>
      <c r="U48" s="240">
        <v>0.411966</v>
      </c>
      <c r="W48" s="162">
        <v>42293</v>
      </c>
      <c r="X48" s="12">
        <v>270.18</v>
      </c>
      <c r="Y48" s="12">
        <v>272.99</v>
      </c>
      <c r="Z48" s="12">
        <v>267</v>
      </c>
      <c r="AA48" s="12">
        <v>272.37</v>
      </c>
      <c r="AB48" s="117">
        <v>2843400</v>
      </c>
      <c r="AC48" s="12">
        <v>272.37</v>
      </c>
      <c r="AD48" s="2">
        <f t="shared" si="1"/>
        <v>5.9900000000000091</v>
      </c>
      <c r="AE48" s="167">
        <f t="shared" si="2"/>
        <v>1.475354867553369E-2</v>
      </c>
    </row>
    <row r="49" spans="15:31" x14ac:dyDescent="0.25">
      <c r="O49" s="105">
        <v>1.04</v>
      </c>
      <c r="P49" s="105">
        <f t="shared" si="9"/>
        <v>312.19760000000002</v>
      </c>
      <c r="Q49" s="2"/>
      <c r="T49" s="240" t="s">
        <v>117</v>
      </c>
      <c r="U49" s="240" t="s">
        <v>153</v>
      </c>
      <c r="W49" s="162">
        <v>42292</v>
      </c>
      <c r="X49" s="12">
        <v>256.31</v>
      </c>
      <c r="Y49" s="12">
        <v>268.52999999999997</v>
      </c>
      <c r="Z49" s="12">
        <v>254</v>
      </c>
      <c r="AA49" s="12">
        <v>268.41000000000003</v>
      </c>
      <c r="AB49" s="117">
        <v>2750300</v>
      </c>
      <c r="AC49" s="12">
        <v>268.41000000000003</v>
      </c>
      <c r="AD49" s="2">
        <f t="shared" si="1"/>
        <v>14.529999999999973</v>
      </c>
      <c r="AE49" s="167">
        <f t="shared" si="2"/>
        <v>4.5250983293741998E-2</v>
      </c>
    </row>
    <row r="50" spans="15:31" x14ac:dyDescent="0.25">
      <c r="O50" s="105">
        <v>1.03</v>
      </c>
      <c r="P50" s="105">
        <f t="shared" si="9"/>
        <v>309.19569999999999</v>
      </c>
      <c r="Q50" s="2"/>
      <c r="T50" s="240"/>
      <c r="U50" s="240"/>
      <c r="W50" s="162">
        <v>42291</v>
      </c>
      <c r="X50" s="12">
        <v>260.44</v>
      </c>
      <c r="Y50" s="12">
        <v>262.85000000000002</v>
      </c>
      <c r="Z50" s="12">
        <v>254.4</v>
      </c>
      <c r="AA50" s="12">
        <v>256.79000000000002</v>
      </c>
      <c r="AB50" s="117">
        <v>3961400</v>
      </c>
      <c r="AC50" s="12">
        <v>256.79000000000002</v>
      </c>
      <c r="AD50" s="2">
        <f t="shared" si="1"/>
        <v>8.4500000000000171</v>
      </c>
      <c r="AE50" s="167">
        <f t="shared" si="2"/>
        <v>2.9292298078424928E-3</v>
      </c>
    </row>
    <row r="51" spans="15:31" x14ac:dyDescent="0.25">
      <c r="O51" s="105">
        <v>1.02</v>
      </c>
      <c r="P51" s="105">
        <f t="shared" si="9"/>
        <v>306.19380000000001</v>
      </c>
      <c r="Q51" s="2"/>
      <c r="T51" s="240" t="s">
        <v>118</v>
      </c>
      <c r="U51" s="240" t="s">
        <v>423</v>
      </c>
      <c r="W51" s="162">
        <v>42290</v>
      </c>
      <c r="X51" s="12">
        <v>262</v>
      </c>
      <c r="Y51" s="12">
        <v>270.82</v>
      </c>
      <c r="Z51" s="12">
        <v>254.78</v>
      </c>
      <c r="AA51" s="12">
        <v>256.04000000000002</v>
      </c>
      <c r="AB51" s="117">
        <v>4302900</v>
      </c>
      <c r="AC51" s="12">
        <v>256.04000000000002</v>
      </c>
      <c r="AD51" s="2">
        <f t="shared" si="1"/>
        <v>16.039999999999992</v>
      </c>
      <c r="AE51" s="167">
        <f t="shared" si="2"/>
        <v>-3.2606642233725003E-2</v>
      </c>
    </row>
    <row r="52" spans="15:31" x14ac:dyDescent="0.25">
      <c r="O52" s="105">
        <v>1.01</v>
      </c>
      <c r="P52" s="105">
        <f t="shared" si="9"/>
        <v>303.19189999999998</v>
      </c>
      <c r="Q52" s="2"/>
      <c r="T52" s="240" t="s">
        <v>119</v>
      </c>
      <c r="U52" s="240" t="s">
        <v>201</v>
      </c>
      <c r="W52" s="162">
        <v>42289</v>
      </c>
      <c r="X52" s="12">
        <v>270.92</v>
      </c>
      <c r="Y52" s="12">
        <v>270.92</v>
      </c>
      <c r="Z52" s="12">
        <v>263.51</v>
      </c>
      <c r="AA52" s="12">
        <v>264.67</v>
      </c>
      <c r="AB52" s="117">
        <v>3686800</v>
      </c>
      <c r="AC52" s="12">
        <v>264.67</v>
      </c>
      <c r="AD52" s="2">
        <f t="shared" si="1"/>
        <v>7.410000000000025</v>
      </c>
      <c r="AE52" s="167">
        <f t="shared" si="2"/>
        <v>-1.6681527715856737E-2</v>
      </c>
    </row>
    <row r="53" spans="15:31" x14ac:dyDescent="0.25">
      <c r="O53" s="105">
        <v>1</v>
      </c>
      <c r="P53" s="105">
        <f t="shared" si="9"/>
        <v>300.19</v>
      </c>
      <c r="Q53" s="2"/>
      <c r="T53" s="240" t="s">
        <v>120</v>
      </c>
      <c r="U53" s="241">
        <v>1215815</v>
      </c>
      <c r="W53" s="162">
        <v>42286</v>
      </c>
      <c r="X53" s="12">
        <v>279.63</v>
      </c>
      <c r="Y53" s="12">
        <v>280</v>
      </c>
      <c r="Z53" s="12">
        <v>267.27</v>
      </c>
      <c r="AA53" s="12">
        <v>269.16000000000003</v>
      </c>
      <c r="AB53" s="117">
        <v>4047200</v>
      </c>
      <c r="AC53" s="12">
        <v>269.16000000000003</v>
      </c>
      <c r="AD53" s="2">
        <f t="shared" si="1"/>
        <v>12.730000000000018</v>
      </c>
      <c r="AE53" s="167">
        <f t="shared" si="2"/>
        <v>-3.8302129484064529E-2</v>
      </c>
    </row>
    <row r="54" spans="15:31" x14ac:dyDescent="0.25">
      <c r="O54" s="105">
        <v>0.99</v>
      </c>
      <c r="P54" s="105">
        <f t="shared" si="9"/>
        <v>297.18810000000002</v>
      </c>
      <c r="Q54" s="2"/>
      <c r="T54" s="240" t="s">
        <v>123</v>
      </c>
      <c r="U54" s="241">
        <v>2602450</v>
      </c>
      <c r="W54" s="162">
        <v>42285</v>
      </c>
      <c r="X54" s="12">
        <v>278.33</v>
      </c>
      <c r="Y54" s="12">
        <v>281.5</v>
      </c>
      <c r="Z54" s="12">
        <v>272.27999999999997</v>
      </c>
      <c r="AA54" s="12">
        <v>279.88</v>
      </c>
      <c r="AB54" s="117">
        <v>2558900</v>
      </c>
      <c r="AC54" s="12">
        <v>279.88</v>
      </c>
      <c r="AD54" s="2">
        <f t="shared" si="1"/>
        <v>9.2200000000000273</v>
      </c>
      <c r="AE54" s="167">
        <f t="shared" si="2"/>
        <v>2.2919352528290027E-3</v>
      </c>
    </row>
    <row r="55" spans="15:31" x14ac:dyDescent="0.25">
      <c r="O55" s="105">
        <v>0.98</v>
      </c>
      <c r="P55" s="105">
        <f t="shared" si="9"/>
        <v>294.18619999999999</v>
      </c>
      <c r="Q55" s="2"/>
      <c r="T55" s="240" t="s">
        <v>121</v>
      </c>
      <c r="U55" s="240" t="s">
        <v>424</v>
      </c>
      <c r="W55" s="162">
        <v>42284</v>
      </c>
      <c r="X55" s="12">
        <v>279.86</v>
      </c>
      <c r="Y55" s="12">
        <v>284.62</v>
      </c>
      <c r="Z55" s="12">
        <v>274.01</v>
      </c>
      <c r="AA55" s="12">
        <v>279.24</v>
      </c>
      <c r="AB55" s="117">
        <v>3469900</v>
      </c>
      <c r="AC55" s="12">
        <v>279.24</v>
      </c>
      <c r="AD55" s="2">
        <f t="shared" si="1"/>
        <v>10.610000000000014</v>
      </c>
      <c r="AE55" s="167">
        <f t="shared" si="2"/>
        <v>1.1775788977861579E-2</v>
      </c>
    </row>
    <row r="56" spans="15:31" x14ac:dyDescent="0.25">
      <c r="O56" s="105">
        <v>0.97</v>
      </c>
      <c r="P56" s="105">
        <f t="shared" si="9"/>
        <v>291.18430000000001</v>
      </c>
      <c r="T56" s="240" t="s">
        <v>124</v>
      </c>
      <c r="U56" s="240">
        <v>19.66</v>
      </c>
      <c r="W56" s="162">
        <v>42283</v>
      </c>
      <c r="X56" s="12">
        <v>282.41000000000003</v>
      </c>
      <c r="Y56" s="12">
        <v>282.98</v>
      </c>
      <c r="Z56" s="12">
        <v>269</v>
      </c>
      <c r="AA56" s="12">
        <v>275.99</v>
      </c>
      <c r="AB56" s="117">
        <v>4313700</v>
      </c>
      <c r="AC56" s="12">
        <v>275.99</v>
      </c>
      <c r="AD56" s="2">
        <f t="shared" si="1"/>
        <v>13.980000000000018</v>
      </c>
      <c r="AE56" s="167">
        <f t="shared" si="2"/>
        <v>-3.6852207293666006E-2</v>
      </c>
    </row>
    <row r="57" spans="15:31" x14ac:dyDescent="0.25">
      <c r="O57" s="105">
        <v>0.96</v>
      </c>
      <c r="P57" s="105">
        <f t="shared" si="9"/>
        <v>288.18239999999997</v>
      </c>
      <c r="T57" s="240" t="s">
        <v>125</v>
      </c>
      <c r="U57" s="240">
        <v>15.3</v>
      </c>
      <c r="W57" s="162">
        <v>42282</v>
      </c>
      <c r="X57" s="12">
        <v>291.43</v>
      </c>
      <c r="Y57" s="12">
        <v>292.48</v>
      </c>
      <c r="Z57" s="12">
        <v>282.76</v>
      </c>
      <c r="AA57" s="12">
        <v>286.55</v>
      </c>
      <c r="AB57" s="117">
        <v>2703000</v>
      </c>
      <c r="AC57" s="12">
        <v>286.55</v>
      </c>
      <c r="AD57" s="2">
        <f t="shared" si="1"/>
        <v>9.7200000000000273</v>
      </c>
      <c r="AE57" s="167">
        <f t="shared" si="2"/>
        <v>-1.308765283278801E-2</v>
      </c>
    </row>
    <row r="58" spans="15:31" x14ac:dyDescent="0.25">
      <c r="O58" s="105">
        <v>0.95</v>
      </c>
      <c r="P58" s="105">
        <f t="shared" si="9"/>
        <v>285.18049999999999</v>
      </c>
      <c r="T58" s="240" t="s">
        <v>122</v>
      </c>
      <c r="U58" s="240" t="s">
        <v>138</v>
      </c>
      <c r="W58" s="162">
        <v>42279</v>
      </c>
      <c r="X58" s="12">
        <v>283.38</v>
      </c>
      <c r="Y58" s="12">
        <v>290.75</v>
      </c>
      <c r="Z58" s="12">
        <v>280.72000000000003</v>
      </c>
      <c r="AA58" s="12">
        <v>290.35000000000002</v>
      </c>
      <c r="AB58" s="117">
        <v>2982000</v>
      </c>
      <c r="AC58" s="12">
        <v>290.35000000000002</v>
      </c>
      <c r="AD58" s="2">
        <f t="shared" si="1"/>
        <v>10.029999999999973</v>
      </c>
      <c r="AE58" s="167">
        <f t="shared" si="2"/>
        <v>1.0616080751827406E-2</v>
      </c>
    </row>
    <row r="59" spans="15:31" x14ac:dyDescent="0.25">
      <c r="O59" s="105">
        <v>0.94</v>
      </c>
      <c r="P59" s="105">
        <f t="shared" si="9"/>
        <v>282.17859999999996</v>
      </c>
      <c r="W59" s="162">
        <v>42278</v>
      </c>
      <c r="X59" s="12">
        <v>291.99</v>
      </c>
      <c r="Y59" s="12">
        <v>292.89</v>
      </c>
      <c r="Z59" s="12">
        <v>282.45</v>
      </c>
      <c r="AA59" s="12">
        <v>287.3</v>
      </c>
      <c r="AB59" s="117">
        <v>2871900</v>
      </c>
      <c r="AC59" s="12">
        <v>287.3</v>
      </c>
      <c r="AD59" s="2">
        <f t="shared" si="1"/>
        <v>10.439999999999998</v>
      </c>
      <c r="AE59" s="167">
        <f t="shared" si="2"/>
        <v>-1.5455261985538482E-2</v>
      </c>
    </row>
    <row r="60" spans="15:31" x14ac:dyDescent="0.25">
      <c r="O60" s="105">
        <v>0.93</v>
      </c>
      <c r="P60" s="105">
        <f t="shared" si="9"/>
        <v>279.17670000000004</v>
      </c>
      <c r="W60" s="162">
        <v>42277</v>
      </c>
      <c r="X60" s="12">
        <v>283.98</v>
      </c>
      <c r="Y60" s="12">
        <v>292</v>
      </c>
      <c r="Z60" s="12">
        <v>283.06</v>
      </c>
      <c r="AA60" s="12">
        <v>291.81</v>
      </c>
      <c r="AB60" s="117">
        <v>2935600</v>
      </c>
      <c r="AC60" s="12">
        <v>291.81</v>
      </c>
      <c r="AD60" s="2">
        <f t="shared" si="1"/>
        <v>8.9399999999999977</v>
      </c>
      <c r="AE60" s="167">
        <f t="shared" si="2"/>
        <v>4.8808539697372533E-2</v>
      </c>
    </row>
    <row r="61" spans="15:31" x14ac:dyDescent="0.25">
      <c r="O61" s="105">
        <v>0.92</v>
      </c>
      <c r="P61" s="105">
        <f t="shared" si="9"/>
        <v>276.1748</v>
      </c>
      <c r="W61" s="162">
        <v>42276</v>
      </c>
      <c r="X61" s="12">
        <v>270.60000000000002</v>
      </c>
      <c r="Y61" s="12">
        <v>288.57</v>
      </c>
      <c r="Z61" s="12">
        <v>270.60000000000002</v>
      </c>
      <c r="AA61" s="12">
        <v>278.23</v>
      </c>
      <c r="AB61" s="117">
        <v>3819700</v>
      </c>
      <c r="AC61" s="12">
        <v>278.23</v>
      </c>
      <c r="AD61" s="2">
        <f t="shared" si="1"/>
        <v>17.96999999999997</v>
      </c>
      <c r="AE61" s="167">
        <f t="shared" si="2"/>
        <v>2.1852504774497072E-2</v>
      </c>
    </row>
    <row r="62" spans="15:31" x14ac:dyDescent="0.25">
      <c r="O62" s="105">
        <v>0.91</v>
      </c>
      <c r="P62" s="105">
        <f t="shared" si="9"/>
        <v>273.17290000000003</v>
      </c>
      <c r="W62" s="162">
        <v>42275</v>
      </c>
      <c r="X62" s="12">
        <v>282.54000000000002</v>
      </c>
      <c r="Y62" s="12">
        <v>284</v>
      </c>
      <c r="Z62" s="12">
        <v>267</v>
      </c>
      <c r="AA62" s="12">
        <v>272.27999999999997</v>
      </c>
      <c r="AB62" s="117">
        <v>4908200</v>
      </c>
      <c r="AC62" s="12">
        <v>272.27999999999997</v>
      </c>
      <c r="AD62" s="2">
        <f t="shared" si="1"/>
        <v>17</v>
      </c>
      <c r="AE62" s="167">
        <f t="shared" si="2"/>
        <v>-4.3927104182029053E-2</v>
      </c>
    </row>
    <row r="63" spans="15:31" x14ac:dyDescent="0.25">
      <c r="O63" s="105">
        <v>0.9</v>
      </c>
      <c r="P63" s="105">
        <f t="shared" si="9"/>
        <v>270.17099999999999</v>
      </c>
      <c r="W63" s="162">
        <v>42272</v>
      </c>
      <c r="X63" s="12">
        <v>298.77999999999997</v>
      </c>
      <c r="Y63" s="12">
        <v>298.77999999999997</v>
      </c>
      <c r="Z63" s="12">
        <v>280.32</v>
      </c>
      <c r="AA63" s="12">
        <v>284.79000000000002</v>
      </c>
      <c r="AB63" s="117">
        <v>3366100</v>
      </c>
      <c r="AC63" s="12">
        <v>284.79000000000002</v>
      </c>
      <c r="AD63" s="2">
        <f t="shared" si="1"/>
        <v>18.45999999999998</v>
      </c>
      <c r="AE63" s="167">
        <f t="shared" si="2"/>
        <v>-2.8053650046073408E-2</v>
      </c>
    </row>
    <row r="64" spans="15:31" x14ac:dyDescent="0.25">
      <c r="W64" s="162">
        <v>42271</v>
      </c>
      <c r="X64" s="12">
        <v>295.58</v>
      </c>
      <c r="Y64" s="12">
        <v>298.14999999999998</v>
      </c>
      <c r="Z64" s="12">
        <v>287.12</v>
      </c>
      <c r="AA64" s="12">
        <v>293.01</v>
      </c>
      <c r="AB64" s="117">
        <v>2663100</v>
      </c>
      <c r="AC64" s="12">
        <v>293.01</v>
      </c>
      <c r="AD64" s="2">
        <f t="shared" si="1"/>
        <v>11.029999999999973</v>
      </c>
      <c r="AE64" s="167">
        <f t="shared" si="2"/>
        <v>-1.78655225581551E-2</v>
      </c>
    </row>
    <row r="65" spans="23:31" x14ac:dyDescent="0.25">
      <c r="W65" s="162">
        <v>42270</v>
      </c>
      <c r="X65" s="12">
        <v>299.27</v>
      </c>
      <c r="Y65" s="12">
        <v>303.79000000000002</v>
      </c>
      <c r="Z65" s="12">
        <v>296.3</v>
      </c>
      <c r="AA65" s="12">
        <v>298.33999999999997</v>
      </c>
      <c r="AB65" s="117">
        <v>1642900</v>
      </c>
      <c r="AC65" s="12">
        <v>298.33999999999997</v>
      </c>
      <c r="AD65" s="2">
        <f t="shared" si="1"/>
        <v>7.4900000000000091</v>
      </c>
      <c r="AE65" s="167">
        <f t="shared" si="2"/>
        <v>-2.4075436367284597E-3</v>
      </c>
    </row>
    <row r="66" spans="23:31" x14ac:dyDescent="0.25">
      <c r="W66" s="162">
        <v>42269</v>
      </c>
      <c r="X66" s="12">
        <v>292.52</v>
      </c>
      <c r="Y66" s="12">
        <v>300</v>
      </c>
      <c r="Z66" s="12">
        <v>289</v>
      </c>
      <c r="AA66" s="12">
        <v>299.06</v>
      </c>
      <c r="AB66" s="117">
        <v>4391700</v>
      </c>
      <c r="AC66" s="12">
        <v>299.06</v>
      </c>
      <c r="AD66" s="2">
        <f t="shared" si="1"/>
        <v>11</v>
      </c>
      <c r="AE66" s="167">
        <f t="shared" si="2"/>
        <v>6.3938618925829527E-3</v>
      </c>
    </row>
    <row r="67" spans="23:31" x14ac:dyDescent="0.25">
      <c r="W67" s="162">
        <v>42268</v>
      </c>
      <c r="X67" s="12">
        <v>315.29000000000002</v>
      </c>
      <c r="Y67" s="12">
        <v>315.43</v>
      </c>
      <c r="Z67" s="12">
        <v>294.62</v>
      </c>
      <c r="AA67" s="12">
        <v>297.16000000000003</v>
      </c>
      <c r="AB67" s="117">
        <v>4161900</v>
      </c>
      <c r="AC67" s="12">
        <v>297.16000000000003</v>
      </c>
      <c r="AD67" s="2">
        <f t="shared" ref="AD67:AD68" si="10">Y67-Z67</f>
        <v>20.810000000000002</v>
      </c>
      <c r="AE67" s="167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231</v>
      </c>
      <c r="AI1" s="13" t="s">
        <v>232</v>
      </c>
      <c r="AJ1" s="13" t="s">
        <v>233</v>
      </c>
      <c r="AK1" s="13" t="s">
        <v>234</v>
      </c>
      <c r="AN1" s="13" t="s">
        <v>235</v>
      </c>
      <c r="AO1" s="13" t="s">
        <v>59</v>
      </c>
      <c r="AP1" s="13" t="s">
        <v>237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6">
        <v>80</v>
      </c>
      <c r="I2" s="307">
        <v>8.7200000000000006</v>
      </c>
      <c r="J2" s="307">
        <v>0.01</v>
      </c>
      <c r="K2" s="307">
        <f>I2*H2-J2</f>
        <v>697.59</v>
      </c>
      <c r="L2" t="s">
        <v>173</v>
      </c>
      <c r="O2" s="13" t="s">
        <v>57</v>
      </c>
      <c r="Q2" s="93">
        <f>C11-H11</f>
        <v>3</v>
      </c>
      <c r="T2" s="1">
        <v>42321</v>
      </c>
      <c r="U2" t="s">
        <v>110</v>
      </c>
      <c r="W2" s="162">
        <v>42360</v>
      </c>
      <c r="X2" s="12">
        <v>9.7100000000000009</v>
      </c>
      <c r="Y2" s="12">
        <v>9.7799999999999994</v>
      </c>
      <c r="Z2" s="12">
        <v>9.15</v>
      </c>
      <c r="AA2" s="12">
        <v>9.27</v>
      </c>
      <c r="AB2" s="117">
        <v>222300</v>
      </c>
      <c r="AC2" s="12">
        <v>9.27</v>
      </c>
      <c r="AD2" s="2">
        <f>Y2-Z2</f>
        <v>0.62999999999999901</v>
      </c>
      <c r="AE2" s="167">
        <f>AC2/AC3-1</f>
        <v>-4.3343653250773939E-2</v>
      </c>
      <c r="AO2" t="s">
        <v>236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4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(F11-K11)/Q2)</f>
        <v>536.97666666666657</v>
      </c>
      <c r="W3" s="162">
        <v>42359</v>
      </c>
      <c r="X3" s="12">
        <v>9.31</v>
      </c>
      <c r="Y3" s="12">
        <v>9.69</v>
      </c>
      <c r="Z3" s="12">
        <v>8.99</v>
      </c>
      <c r="AA3" s="12">
        <v>9.69</v>
      </c>
      <c r="AB3" s="117">
        <v>231000</v>
      </c>
      <c r="AC3" s="12">
        <v>9.69</v>
      </c>
      <c r="AD3" s="2">
        <f t="shared" ref="AD3:AD66" si="1">Y3-Z3</f>
        <v>0.69999999999999929</v>
      </c>
      <c r="AE3" s="167">
        <f t="shared" ref="AE3:AE66" si="2">AC3/AC4-1</f>
        <v>4.9837486457204649E-2</v>
      </c>
      <c r="AG3" s="1">
        <v>42336</v>
      </c>
      <c r="AH3" t="s">
        <v>238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3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70">
        <v>9.31</v>
      </c>
      <c r="W4" s="162">
        <v>42356</v>
      </c>
      <c r="X4" s="12">
        <v>8.9</v>
      </c>
      <c r="Y4" s="12">
        <v>9.49</v>
      </c>
      <c r="Z4" s="12">
        <v>8.9</v>
      </c>
      <c r="AA4" s="12">
        <v>9.23</v>
      </c>
      <c r="AB4" s="117">
        <v>391800</v>
      </c>
      <c r="AC4" s="12">
        <v>9.23</v>
      </c>
      <c r="AD4" s="2">
        <f t="shared" si="1"/>
        <v>0.58999999999999986</v>
      </c>
      <c r="AE4" s="167">
        <f t="shared" si="2"/>
        <v>3.7078651685393371E-2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27.93</v>
      </c>
      <c r="W5" s="162">
        <v>42355</v>
      </c>
      <c r="X5" s="12">
        <v>9.1199999999999992</v>
      </c>
      <c r="Y5" s="12">
        <v>9.24</v>
      </c>
      <c r="Z5" s="12">
        <v>8.76</v>
      </c>
      <c r="AA5" s="12">
        <v>8.9</v>
      </c>
      <c r="AB5" s="117">
        <v>185400</v>
      </c>
      <c r="AC5" s="12">
        <v>8.9</v>
      </c>
      <c r="AD5" s="2">
        <f t="shared" si="1"/>
        <v>0.48000000000000043</v>
      </c>
      <c r="AE5" s="167">
        <f t="shared" si="2"/>
        <v>-2.0902090209020896E-2</v>
      </c>
    </row>
    <row r="6" spans="1:42" x14ac:dyDescent="0.25">
      <c r="B6" s="344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1610.9299999999998</v>
      </c>
      <c r="W6" s="162">
        <v>42354</v>
      </c>
      <c r="X6" s="12">
        <v>8.9</v>
      </c>
      <c r="Y6" s="12">
        <v>9.1999999999999993</v>
      </c>
      <c r="Z6" s="12">
        <v>8.6300000000000008</v>
      </c>
      <c r="AA6" s="12">
        <v>9.09</v>
      </c>
      <c r="AB6" s="117">
        <v>236500</v>
      </c>
      <c r="AC6" s="12">
        <v>9.09</v>
      </c>
      <c r="AD6" s="2">
        <f t="shared" si="1"/>
        <v>0.56999999999999851</v>
      </c>
      <c r="AE6" s="167">
        <f t="shared" si="2"/>
        <v>2.7118644067796627E-2</v>
      </c>
    </row>
    <row r="7" spans="1:42" ht="15.75" x14ac:dyDescent="0.25">
      <c r="B7" s="349"/>
      <c r="C7" s="308">
        <v>80</v>
      </c>
      <c r="D7" s="307">
        <v>8.59</v>
      </c>
      <c r="E7" s="307">
        <v>0</v>
      </c>
      <c r="F7" s="307">
        <f t="shared" si="0"/>
        <v>687.2</v>
      </c>
      <c r="H7" s="93"/>
      <c r="O7" s="13" t="s">
        <v>65</v>
      </c>
      <c r="Q7" s="2">
        <f>IF(Q2=0, K11+M11-F11,Q5-Q6)</f>
        <v>-1582.9999999999998</v>
      </c>
      <c r="R7" s="202"/>
      <c r="W7" s="162">
        <v>42353</v>
      </c>
      <c r="X7" s="12">
        <v>8.51</v>
      </c>
      <c r="Y7" s="12">
        <v>9.01</v>
      </c>
      <c r="Z7" s="12">
        <v>8.43</v>
      </c>
      <c r="AA7" s="12">
        <v>8.85</v>
      </c>
      <c r="AB7" s="117">
        <v>187000</v>
      </c>
      <c r="AC7" s="12">
        <v>8.85</v>
      </c>
      <c r="AD7" s="2">
        <f t="shared" si="1"/>
        <v>0.58000000000000007</v>
      </c>
      <c r="AE7" s="167">
        <f t="shared" si="2"/>
        <v>5.8612440191387671E-2</v>
      </c>
    </row>
    <row r="8" spans="1:42" x14ac:dyDescent="0.25">
      <c r="B8" s="350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3"/>
      <c r="O8" s="13" t="s">
        <v>96</v>
      </c>
      <c r="Q8" s="167">
        <f>(Q4-Q3)/Q3</f>
        <v>-0.98266218892192714</v>
      </c>
      <c r="W8" s="162">
        <v>42352</v>
      </c>
      <c r="X8" s="12">
        <v>8.5</v>
      </c>
      <c r="Y8" s="12">
        <v>8.6999999999999993</v>
      </c>
      <c r="Z8" s="12">
        <v>8.2899999999999991</v>
      </c>
      <c r="AA8" s="12">
        <v>8.36</v>
      </c>
      <c r="AB8" s="117">
        <v>201200</v>
      </c>
      <c r="AC8" s="12">
        <v>8.36</v>
      </c>
      <c r="AD8" s="2">
        <f t="shared" si="1"/>
        <v>0.41000000000000014</v>
      </c>
      <c r="AE8" s="167">
        <f t="shared" si="2"/>
        <v>-2.1077283372365363E-2</v>
      </c>
    </row>
    <row r="9" spans="1:42" x14ac:dyDescent="0.25">
      <c r="B9" s="344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2">
        <v>42349</v>
      </c>
      <c r="X9" s="12">
        <v>9.15</v>
      </c>
      <c r="Y9" s="12">
        <v>9.15</v>
      </c>
      <c r="Z9" s="12">
        <v>8.4499999999999993</v>
      </c>
      <c r="AA9" s="12">
        <v>8.5399999999999991</v>
      </c>
      <c r="AB9" s="117">
        <v>258100</v>
      </c>
      <c r="AC9" s="12">
        <v>8.5399999999999991</v>
      </c>
      <c r="AD9" s="2">
        <f t="shared" si="1"/>
        <v>0.70000000000000107</v>
      </c>
      <c r="AE9" s="167">
        <f t="shared" si="2"/>
        <v>-5.6353591160221206E-2</v>
      </c>
    </row>
    <row r="10" spans="1:42" x14ac:dyDescent="0.25">
      <c r="W10" s="162">
        <v>42348</v>
      </c>
      <c r="X10" s="12">
        <v>9.02</v>
      </c>
      <c r="Y10" s="12">
        <v>9.2200000000000006</v>
      </c>
      <c r="Z10" s="12">
        <v>8.91</v>
      </c>
      <c r="AA10" s="12">
        <v>9.0500000000000007</v>
      </c>
      <c r="AB10" s="117">
        <v>171000</v>
      </c>
      <c r="AC10" s="12">
        <v>9.0500000000000007</v>
      </c>
      <c r="AD10" s="2">
        <f t="shared" si="1"/>
        <v>0.3100000000000005</v>
      </c>
      <c r="AE10" s="167">
        <f t="shared" si="2"/>
        <v>1.1061946902657382E-3</v>
      </c>
    </row>
    <row r="11" spans="1:42" x14ac:dyDescent="0.25">
      <c r="A11" s="45" t="s">
        <v>81</v>
      </c>
      <c r="B11" s="16"/>
      <c r="C11" s="16">
        <f>SUM(C2:C9)</f>
        <v>243</v>
      </c>
      <c r="D11" s="21"/>
      <c r="E11" s="21"/>
      <c r="F11" s="21">
        <f>SUM(F2:F9)</f>
        <v>3782.9</v>
      </c>
      <c r="G11" s="21"/>
      <c r="H11" s="94">
        <f>SUM(H2:H6)</f>
        <v>240</v>
      </c>
      <c r="I11" s="21"/>
      <c r="J11" s="21"/>
      <c r="K11" s="21">
        <f>SUM(K2:K6)</f>
        <v>2171.9700000000003</v>
      </c>
      <c r="L11" s="21"/>
      <c r="M11" s="21"/>
      <c r="W11" s="162">
        <v>42347</v>
      </c>
      <c r="X11" s="12">
        <v>9.23</v>
      </c>
      <c r="Y11" s="12">
        <v>9.4</v>
      </c>
      <c r="Z11" s="12">
        <v>8.9499999999999993</v>
      </c>
      <c r="AA11" s="12">
        <v>9.0399999999999991</v>
      </c>
      <c r="AB11" s="117">
        <v>218200</v>
      </c>
      <c r="AC11" s="12">
        <v>9.0399999999999991</v>
      </c>
      <c r="AD11" s="2">
        <f t="shared" si="1"/>
        <v>0.45000000000000107</v>
      </c>
      <c r="AE11" s="167">
        <f t="shared" si="2"/>
        <v>-2.6910656620021567E-2</v>
      </c>
    </row>
    <row r="12" spans="1:42" x14ac:dyDescent="0.25">
      <c r="W12" s="162">
        <v>42346</v>
      </c>
      <c r="X12" s="12">
        <v>8.8000000000000007</v>
      </c>
      <c r="Y12" s="12">
        <v>9.42</v>
      </c>
      <c r="Z12" s="12">
        <v>8.8000000000000007</v>
      </c>
      <c r="AA12" s="12">
        <v>9.2899999999999991</v>
      </c>
      <c r="AB12" s="117">
        <v>189000</v>
      </c>
      <c r="AC12" s="12">
        <v>9.2899999999999991</v>
      </c>
      <c r="AD12" s="2">
        <f t="shared" si="1"/>
        <v>0.61999999999999922</v>
      </c>
      <c r="AE12" s="167">
        <f t="shared" si="2"/>
        <v>4.031354983202684E-2</v>
      </c>
    </row>
    <row r="13" spans="1:42" x14ac:dyDescent="0.25">
      <c r="W13" s="162">
        <v>42345</v>
      </c>
      <c r="X13" s="12">
        <v>9.3800000000000008</v>
      </c>
      <c r="Y13" s="12">
        <v>9.3800000000000008</v>
      </c>
      <c r="Z13" s="12">
        <v>8.82</v>
      </c>
      <c r="AA13" s="12">
        <v>8.93</v>
      </c>
      <c r="AB13" s="117">
        <v>214700</v>
      </c>
      <c r="AC13" s="12">
        <v>8.93</v>
      </c>
      <c r="AD13" s="2">
        <f t="shared" si="1"/>
        <v>0.5600000000000005</v>
      </c>
      <c r="AE13" s="167">
        <f t="shared" si="2"/>
        <v>-4.7974413646055591E-2</v>
      </c>
    </row>
    <row r="14" spans="1:42" x14ac:dyDescent="0.25">
      <c r="B14" s="250" t="s">
        <v>127</v>
      </c>
      <c r="C14" s="250" t="s">
        <v>211</v>
      </c>
      <c r="D14" s="251" t="s">
        <v>210</v>
      </c>
      <c r="E14" s="253" t="s">
        <v>212</v>
      </c>
      <c r="F14" s="254" t="s">
        <v>65</v>
      </c>
      <c r="G14" s="299" t="s">
        <v>218</v>
      </c>
      <c r="H14" s="299" t="s">
        <v>96</v>
      </c>
      <c r="I14" s="299" t="s">
        <v>230</v>
      </c>
      <c r="W14" s="162">
        <v>42342</v>
      </c>
      <c r="X14" s="12">
        <v>9.2899999999999991</v>
      </c>
      <c r="Y14" s="12">
        <v>9.56</v>
      </c>
      <c r="Z14" s="12">
        <v>9.19</v>
      </c>
      <c r="AA14" s="12">
        <v>9.3800000000000008</v>
      </c>
      <c r="AB14" s="117">
        <v>207700</v>
      </c>
      <c r="AC14" s="12">
        <v>9.3800000000000008</v>
      </c>
      <c r="AD14" s="2">
        <f t="shared" si="1"/>
        <v>0.37000000000000099</v>
      </c>
      <c r="AE14" s="167">
        <f t="shared" si="2"/>
        <v>1.5151515151515138E-2</v>
      </c>
    </row>
    <row r="15" spans="1:42" x14ac:dyDescent="0.25">
      <c r="B15" s="252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09">
        <f>(E15-D15)/D15</f>
        <v>-0.72908232118758431</v>
      </c>
      <c r="I15" s="53"/>
      <c r="W15" s="162">
        <v>42341</v>
      </c>
      <c r="X15" s="12">
        <v>10.050000000000001</v>
      </c>
      <c r="Y15" s="12">
        <v>10.119999999999999</v>
      </c>
      <c r="Z15" s="12">
        <v>9.14</v>
      </c>
      <c r="AA15" s="12">
        <v>9.24</v>
      </c>
      <c r="AB15" s="117">
        <v>270000</v>
      </c>
      <c r="AC15" s="12">
        <v>9.24</v>
      </c>
      <c r="AD15" s="2">
        <f t="shared" si="1"/>
        <v>0.97999999999999865</v>
      </c>
      <c r="AE15" s="167">
        <f t="shared" si="2"/>
        <v>-7.7844311377245456E-2</v>
      </c>
    </row>
    <row r="16" spans="1:42" x14ac:dyDescent="0.25">
      <c r="B16" s="252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09">
        <f t="shared" ref="H16:H19" si="3">(E16-D16)/D16</f>
        <v>-0.70324786324786326</v>
      </c>
      <c r="I16" s="53"/>
      <c r="W16" s="162">
        <v>42340</v>
      </c>
      <c r="X16" s="12">
        <v>9.9499999999999993</v>
      </c>
      <c r="Y16" s="12">
        <v>10.31</v>
      </c>
      <c r="Z16" s="12">
        <v>9.77</v>
      </c>
      <c r="AA16" s="12">
        <v>10.02</v>
      </c>
      <c r="AB16" s="117">
        <v>266900</v>
      </c>
      <c r="AC16" s="12">
        <v>10.02</v>
      </c>
      <c r="AD16" s="2">
        <f t="shared" si="1"/>
        <v>0.54000000000000092</v>
      </c>
      <c r="AE16" s="167">
        <f t="shared" si="2"/>
        <v>8.0482897384306362E-3</v>
      </c>
    </row>
    <row r="17" spans="2:31" x14ac:dyDescent="0.25">
      <c r="B17" s="252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09">
        <f t="shared" si="3"/>
        <v>-0.99445810570179149</v>
      </c>
      <c r="I17" s="53"/>
      <c r="W17" s="162">
        <v>42339</v>
      </c>
      <c r="X17" s="12">
        <v>10.54</v>
      </c>
      <c r="Y17" s="12">
        <v>10.68</v>
      </c>
      <c r="Z17" s="12">
        <v>9.73</v>
      </c>
      <c r="AA17" s="12">
        <v>9.94</v>
      </c>
      <c r="AB17" s="117">
        <v>367700</v>
      </c>
      <c r="AC17" s="12">
        <v>9.94</v>
      </c>
      <c r="AD17" s="2">
        <f t="shared" si="1"/>
        <v>0.94999999999999929</v>
      </c>
      <c r="AE17" s="167">
        <f t="shared" si="2"/>
        <v>-5.1526717557252022E-2</v>
      </c>
    </row>
    <row r="18" spans="2:31" x14ac:dyDescent="0.25">
      <c r="B18" s="252">
        <v>42349</v>
      </c>
      <c r="C18" s="12">
        <v>83</v>
      </c>
      <c r="D18" s="53">
        <v>28.52</v>
      </c>
      <c r="E18" s="53">
        <v>8.5399999999999991</v>
      </c>
      <c r="F18" s="53">
        <v>-1658</v>
      </c>
      <c r="G18" s="53">
        <v>2366.92</v>
      </c>
      <c r="H18" s="309">
        <f t="shared" si="3"/>
        <v>-0.70056100981767189</v>
      </c>
      <c r="I18" s="53">
        <v>28</v>
      </c>
      <c r="W18" s="162">
        <v>42338</v>
      </c>
      <c r="X18" s="12">
        <v>10.14</v>
      </c>
      <c r="Y18" s="12">
        <v>10.69</v>
      </c>
      <c r="Z18" s="12">
        <v>10.06</v>
      </c>
      <c r="AA18" s="12">
        <v>10.48</v>
      </c>
      <c r="AB18" s="117">
        <v>609700</v>
      </c>
      <c r="AC18" s="12">
        <v>10.48</v>
      </c>
      <c r="AD18" s="2">
        <f t="shared" si="1"/>
        <v>0.62999999999999901</v>
      </c>
      <c r="AE18" s="167">
        <f t="shared" si="2"/>
        <v>3.7623762376237657E-2</v>
      </c>
    </row>
    <row r="19" spans="2:31" x14ac:dyDescent="0.25">
      <c r="B19" s="252">
        <v>42359</v>
      </c>
      <c r="C19" s="12">
        <v>3</v>
      </c>
      <c r="D19" s="53">
        <v>536.98</v>
      </c>
      <c r="E19" s="53">
        <v>9.33</v>
      </c>
      <c r="F19" s="53">
        <v>-1583</v>
      </c>
      <c r="G19" s="53">
        <v>1610.93</v>
      </c>
      <c r="H19" s="309">
        <f t="shared" si="3"/>
        <v>-0.98262505121233557</v>
      </c>
      <c r="I19" s="53"/>
      <c r="W19" s="162">
        <v>42335</v>
      </c>
      <c r="X19" s="12">
        <v>9.99</v>
      </c>
      <c r="Y19" s="12">
        <v>10.33</v>
      </c>
      <c r="Z19" s="12">
        <v>9.94</v>
      </c>
      <c r="AA19" s="12">
        <v>10.1</v>
      </c>
      <c r="AB19" s="117">
        <v>270700</v>
      </c>
      <c r="AC19" s="12">
        <v>10.1</v>
      </c>
      <c r="AD19" s="2">
        <f t="shared" si="1"/>
        <v>0.39000000000000057</v>
      </c>
      <c r="AE19" s="167">
        <f t="shared" si="2"/>
        <v>1.5075376884422065E-2</v>
      </c>
    </row>
    <row r="20" spans="2:31" x14ac:dyDescent="0.25">
      <c r="B20" s="12"/>
      <c r="C20" s="12"/>
      <c r="D20" s="53"/>
      <c r="E20" s="53"/>
      <c r="F20" s="53"/>
      <c r="G20" s="53"/>
      <c r="H20" s="309"/>
      <c r="I20" s="53"/>
      <c r="W20" s="162">
        <v>42333</v>
      </c>
      <c r="X20" s="12">
        <v>9.5500000000000007</v>
      </c>
      <c r="Y20" s="12">
        <v>9.9600000000000009</v>
      </c>
      <c r="Z20" s="12">
        <v>9.48</v>
      </c>
      <c r="AA20" s="12">
        <v>9.9499999999999993</v>
      </c>
      <c r="AB20" s="117">
        <v>409200</v>
      </c>
      <c r="AC20" s="12">
        <v>9.9499999999999993</v>
      </c>
      <c r="AD20" s="2">
        <f t="shared" si="1"/>
        <v>0.48000000000000043</v>
      </c>
      <c r="AE20" s="167">
        <f t="shared" si="2"/>
        <v>4.6267087276550933E-2</v>
      </c>
    </row>
    <row r="21" spans="2:31" x14ac:dyDescent="0.25">
      <c r="B21" s="12"/>
      <c r="C21" s="12"/>
      <c r="D21" s="53"/>
      <c r="E21" s="53"/>
      <c r="F21" s="53"/>
      <c r="G21" s="53"/>
      <c r="H21" s="309"/>
      <c r="I21" s="53"/>
      <c r="W21" s="162">
        <v>42332</v>
      </c>
      <c r="X21" s="12">
        <v>9.07</v>
      </c>
      <c r="Y21" s="12">
        <v>9.59</v>
      </c>
      <c r="Z21" s="12">
        <v>8.98</v>
      </c>
      <c r="AA21" s="12">
        <v>9.51</v>
      </c>
      <c r="AB21" s="117">
        <v>362000</v>
      </c>
      <c r="AC21" s="12">
        <v>9.51</v>
      </c>
      <c r="AD21" s="2">
        <f t="shared" si="1"/>
        <v>0.60999999999999943</v>
      </c>
      <c r="AE21" s="167">
        <f t="shared" si="2"/>
        <v>3.9344262295081922E-2</v>
      </c>
    </row>
    <row r="22" spans="2:31" x14ac:dyDescent="0.25">
      <c r="B22" s="12"/>
      <c r="C22" s="12"/>
      <c r="D22" s="53"/>
      <c r="E22" s="53"/>
      <c r="F22" s="53"/>
      <c r="G22" s="53"/>
      <c r="H22" s="309"/>
      <c r="I22" s="53"/>
      <c r="W22" s="162">
        <v>42331</v>
      </c>
      <c r="X22" s="12">
        <v>8.69</v>
      </c>
      <c r="Y22" s="12">
        <v>9.17</v>
      </c>
      <c r="Z22" s="12">
        <v>8.64</v>
      </c>
      <c r="AA22" s="12">
        <v>9.15</v>
      </c>
      <c r="AB22" s="117">
        <v>320600</v>
      </c>
      <c r="AC22" s="12">
        <v>9.15</v>
      </c>
      <c r="AD22" s="2">
        <f t="shared" si="1"/>
        <v>0.52999999999999936</v>
      </c>
      <c r="AE22" s="167">
        <f t="shared" si="2"/>
        <v>5.0516647531572811E-2</v>
      </c>
    </row>
    <row r="23" spans="2:31" x14ac:dyDescent="0.25">
      <c r="B23" s="12"/>
      <c r="C23" s="12"/>
      <c r="D23" s="53"/>
      <c r="E23" s="53"/>
      <c r="F23" s="53"/>
      <c r="G23" s="53"/>
      <c r="H23" s="309"/>
      <c r="I23" s="53"/>
      <c r="W23" s="162">
        <v>42328</v>
      </c>
      <c r="X23" s="12">
        <v>8.5299999999999994</v>
      </c>
      <c r="Y23" s="12">
        <v>8.81</v>
      </c>
      <c r="Z23" s="12">
        <v>8.4</v>
      </c>
      <c r="AA23" s="12">
        <v>8.7100000000000009</v>
      </c>
      <c r="AB23" s="117">
        <v>303000</v>
      </c>
      <c r="AC23" s="12">
        <v>8.7100000000000009</v>
      </c>
      <c r="AD23" s="2">
        <f t="shared" si="1"/>
        <v>0.41000000000000014</v>
      </c>
      <c r="AE23" s="167">
        <f t="shared" si="2"/>
        <v>2.9550827423167947E-2</v>
      </c>
    </row>
    <row r="24" spans="2:31" x14ac:dyDescent="0.25">
      <c r="B24" s="12"/>
      <c r="C24" s="12"/>
      <c r="D24" s="53"/>
      <c r="E24" s="53"/>
      <c r="F24" s="53"/>
      <c r="G24" s="53"/>
      <c r="H24" s="309"/>
      <c r="I24" s="53"/>
      <c r="W24" s="162">
        <v>42327</v>
      </c>
      <c r="X24" s="12">
        <v>8.41</v>
      </c>
      <c r="Y24" s="12">
        <v>8.61</v>
      </c>
      <c r="Z24" s="12">
        <v>8.19</v>
      </c>
      <c r="AA24" s="12">
        <v>8.4600000000000009</v>
      </c>
      <c r="AB24" s="117">
        <v>403100</v>
      </c>
      <c r="AC24" s="12">
        <v>8.4600000000000009</v>
      </c>
      <c r="AD24" s="2">
        <f t="shared" si="1"/>
        <v>0.41999999999999993</v>
      </c>
      <c r="AE24" s="167">
        <f t="shared" si="2"/>
        <v>3.558718861210064E-3</v>
      </c>
    </row>
    <row r="25" spans="2:31" x14ac:dyDescent="0.25">
      <c r="B25" s="12"/>
      <c r="C25" s="12"/>
      <c r="D25" s="53"/>
      <c r="E25" s="53"/>
      <c r="F25" s="53"/>
      <c r="G25" s="53"/>
      <c r="H25" s="309"/>
      <c r="I25" s="53"/>
      <c r="W25" s="162">
        <v>42326</v>
      </c>
      <c r="X25" s="12">
        <v>7.75</v>
      </c>
      <c r="Y25" s="12">
        <v>8.48</v>
      </c>
      <c r="Z25" s="12">
        <v>7.75</v>
      </c>
      <c r="AA25" s="12">
        <v>8.43</v>
      </c>
      <c r="AB25" s="117">
        <v>603900</v>
      </c>
      <c r="AC25" s="12">
        <v>8.43</v>
      </c>
      <c r="AD25" s="2">
        <f t="shared" si="1"/>
        <v>0.73000000000000043</v>
      </c>
      <c r="AE25" s="167">
        <f t="shared" si="2"/>
        <v>8.7741935483870881E-2</v>
      </c>
    </row>
    <row r="26" spans="2:31" x14ac:dyDescent="0.25">
      <c r="B26" s="12"/>
      <c r="C26" s="12"/>
      <c r="D26" s="53"/>
      <c r="E26" s="53"/>
      <c r="F26" s="53"/>
      <c r="G26" s="53"/>
      <c r="H26" s="309"/>
      <c r="I26" s="53"/>
      <c r="W26" s="162">
        <v>42325</v>
      </c>
      <c r="X26" s="12">
        <v>7.87</v>
      </c>
      <c r="Y26" s="12">
        <v>8.1999999999999993</v>
      </c>
      <c r="Z26" s="12">
        <v>7.65</v>
      </c>
      <c r="AA26" s="12">
        <v>7.75</v>
      </c>
      <c r="AB26" s="117">
        <v>226300</v>
      </c>
      <c r="AC26" s="12">
        <v>7.75</v>
      </c>
      <c r="AD26" s="2">
        <f t="shared" si="1"/>
        <v>0.54999999999999893</v>
      </c>
      <c r="AE26" s="167">
        <f t="shared" si="2"/>
        <v>-1.1479591836734637E-2</v>
      </c>
    </row>
    <row r="27" spans="2:31" x14ac:dyDescent="0.25">
      <c r="W27" s="162">
        <v>42324</v>
      </c>
      <c r="X27" s="12">
        <v>8.0299999999999994</v>
      </c>
      <c r="Y27" s="12">
        <v>8.2100000000000009</v>
      </c>
      <c r="Z27" s="12">
        <v>7.62</v>
      </c>
      <c r="AA27" s="12">
        <v>7.84</v>
      </c>
      <c r="AB27" s="117">
        <v>232500</v>
      </c>
      <c r="AC27" s="12">
        <v>7.84</v>
      </c>
      <c r="AD27" s="2">
        <f t="shared" si="1"/>
        <v>0.59000000000000075</v>
      </c>
      <c r="AE27" s="167">
        <f t="shared" si="2"/>
        <v>-2.9702970297029729E-2</v>
      </c>
    </row>
    <row r="28" spans="2:31" x14ac:dyDescent="0.25">
      <c r="W28" s="162">
        <v>42321</v>
      </c>
      <c r="X28" s="12">
        <v>7.73</v>
      </c>
      <c r="Y28" s="12">
        <v>8.25</v>
      </c>
      <c r="Z28" s="12">
        <v>7.65</v>
      </c>
      <c r="AA28" s="12">
        <v>8.08</v>
      </c>
      <c r="AB28" s="117">
        <v>262300</v>
      </c>
      <c r="AC28" s="12">
        <v>8.08</v>
      </c>
      <c r="AD28" s="2">
        <f t="shared" si="1"/>
        <v>0.59999999999999964</v>
      </c>
      <c r="AE28" s="167">
        <f t="shared" si="2"/>
        <v>3.8560411311054033E-2</v>
      </c>
    </row>
    <row r="29" spans="2:31" x14ac:dyDescent="0.25">
      <c r="W29" s="162">
        <v>42320</v>
      </c>
      <c r="X29" s="12">
        <v>7.81</v>
      </c>
      <c r="Y29" s="12">
        <v>7.95</v>
      </c>
      <c r="Z29" s="12">
        <v>7.61</v>
      </c>
      <c r="AA29" s="12">
        <v>7.78</v>
      </c>
      <c r="AB29" s="117">
        <v>271600</v>
      </c>
      <c r="AC29" s="12">
        <v>7.78</v>
      </c>
      <c r="AD29" s="2">
        <f t="shared" si="1"/>
        <v>0.33999999999999986</v>
      </c>
      <c r="AE29" s="167">
        <f t="shared" si="2"/>
        <v>-1.5189873417721489E-2</v>
      </c>
    </row>
    <row r="30" spans="2:31" x14ac:dyDescent="0.25">
      <c r="W30" s="162">
        <v>42319</v>
      </c>
      <c r="X30" s="12">
        <v>7.99</v>
      </c>
      <c r="Y30" s="12">
        <v>8.1300000000000008</v>
      </c>
      <c r="Z30" s="12">
        <v>7.89</v>
      </c>
      <c r="AA30" s="12">
        <v>7.9</v>
      </c>
      <c r="AB30" s="117">
        <v>177900</v>
      </c>
      <c r="AC30" s="12">
        <v>7.9</v>
      </c>
      <c r="AD30" s="2">
        <f t="shared" si="1"/>
        <v>0.2400000000000011</v>
      </c>
      <c r="AE30" s="167">
        <f t="shared" si="2"/>
        <v>-1.126408010012514E-2</v>
      </c>
    </row>
    <row r="31" spans="2:31" x14ac:dyDescent="0.25">
      <c r="W31" s="162">
        <v>42318</v>
      </c>
      <c r="X31" s="12">
        <v>9.1999999999999993</v>
      </c>
      <c r="Y31" s="12">
        <v>9.1999999999999993</v>
      </c>
      <c r="Z31" s="12">
        <v>7.77</v>
      </c>
      <c r="AA31" s="12">
        <v>7.99</v>
      </c>
      <c r="AB31" s="117">
        <v>939200</v>
      </c>
      <c r="AC31" s="12">
        <v>7.99</v>
      </c>
      <c r="AD31" s="2">
        <f t="shared" si="1"/>
        <v>1.4299999999999997</v>
      </c>
      <c r="AE31" s="167">
        <f t="shared" si="2"/>
        <v>-0.14636752136752129</v>
      </c>
    </row>
    <row r="32" spans="2:31" x14ac:dyDescent="0.25">
      <c r="W32" s="162">
        <v>42317</v>
      </c>
      <c r="X32" s="12">
        <v>9.32</v>
      </c>
      <c r="Y32" s="12">
        <v>9.5</v>
      </c>
      <c r="Z32" s="12">
        <v>9.2200000000000006</v>
      </c>
      <c r="AA32" s="12">
        <v>9.36</v>
      </c>
      <c r="AB32" s="117">
        <v>320500</v>
      </c>
      <c r="AC32" s="12">
        <v>9.36</v>
      </c>
      <c r="AD32" s="2">
        <f t="shared" si="1"/>
        <v>0.27999999999999936</v>
      </c>
      <c r="AE32" s="167">
        <f t="shared" si="2"/>
        <v>4.2918454935620964E-3</v>
      </c>
    </row>
    <row r="33" spans="15:31" x14ac:dyDescent="0.25">
      <c r="W33" s="162">
        <v>42314</v>
      </c>
      <c r="X33" s="12">
        <v>9.1199999999999992</v>
      </c>
      <c r="Y33" s="12">
        <v>9.39</v>
      </c>
      <c r="Z33" s="12">
        <v>8.86</v>
      </c>
      <c r="AA33" s="12">
        <v>9.32</v>
      </c>
      <c r="AB33" s="117">
        <v>362700</v>
      </c>
      <c r="AC33" s="12">
        <v>9.32</v>
      </c>
      <c r="AD33" s="2">
        <f t="shared" si="1"/>
        <v>0.53000000000000114</v>
      </c>
      <c r="AE33" s="167">
        <f t="shared" si="2"/>
        <v>2.5302530253025424E-2</v>
      </c>
    </row>
    <row r="34" spans="15:31" x14ac:dyDescent="0.25">
      <c r="W34" s="162">
        <v>42313</v>
      </c>
      <c r="X34" s="12">
        <v>9.4</v>
      </c>
      <c r="Y34" s="12">
        <v>9.4</v>
      </c>
      <c r="Z34" s="12">
        <v>8.9</v>
      </c>
      <c r="AA34" s="12">
        <v>9.09</v>
      </c>
      <c r="AB34" s="117">
        <v>249000</v>
      </c>
      <c r="AC34" s="12">
        <v>9.09</v>
      </c>
      <c r="AD34" s="2">
        <f t="shared" si="1"/>
        <v>0.5</v>
      </c>
      <c r="AE34" s="167">
        <f t="shared" si="2"/>
        <v>-3.4006376195536703E-2</v>
      </c>
    </row>
    <row r="35" spans="15:31" x14ac:dyDescent="0.25">
      <c r="W35" s="162">
        <v>42312</v>
      </c>
      <c r="X35" s="12">
        <v>9.31</v>
      </c>
      <c r="Y35" s="12">
        <v>9.52</v>
      </c>
      <c r="Z35" s="12">
        <v>9.16</v>
      </c>
      <c r="AA35" s="12">
        <v>9.41</v>
      </c>
      <c r="AB35" s="117">
        <v>361300</v>
      </c>
      <c r="AC35" s="12">
        <v>9.41</v>
      </c>
      <c r="AD35" s="2">
        <f t="shared" si="1"/>
        <v>0.35999999999999943</v>
      </c>
      <c r="AE35" s="167">
        <f t="shared" si="2"/>
        <v>1.4008620689655249E-2</v>
      </c>
    </row>
    <row r="36" spans="15:31" x14ac:dyDescent="0.25">
      <c r="W36" s="162">
        <v>42311</v>
      </c>
      <c r="X36" s="12">
        <v>9.0500000000000007</v>
      </c>
      <c r="Y36" s="12">
        <v>9.39</v>
      </c>
      <c r="Z36" s="12">
        <v>8.9499999999999993</v>
      </c>
      <c r="AA36" s="12">
        <v>9.2799999999999994</v>
      </c>
      <c r="AB36" s="117">
        <v>459000</v>
      </c>
      <c r="AC36" s="12">
        <v>9.2799999999999994</v>
      </c>
      <c r="AD36" s="2">
        <f t="shared" si="1"/>
        <v>0.44000000000000128</v>
      </c>
      <c r="AE36" s="167">
        <f t="shared" si="2"/>
        <v>2.5414364640883758E-2</v>
      </c>
    </row>
    <row r="37" spans="15:31" x14ac:dyDescent="0.25">
      <c r="W37" s="162">
        <v>42310</v>
      </c>
      <c r="X37" s="12">
        <v>8.4700000000000006</v>
      </c>
      <c r="Y37" s="12">
        <v>9.36</v>
      </c>
      <c r="Z37" s="12">
        <v>8.4700000000000006</v>
      </c>
      <c r="AA37" s="12">
        <v>9.0500000000000007</v>
      </c>
      <c r="AB37" s="117">
        <v>676900</v>
      </c>
      <c r="AC37" s="12">
        <v>9.0500000000000007</v>
      </c>
      <c r="AD37" s="2">
        <f t="shared" si="1"/>
        <v>0.88999999999999879</v>
      </c>
      <c r="AE37" s="167">
        <f t="shared" si="2"/>
        <v>7.3546856465006138E-2</v>
      </c>
    </row>
    <row r="38" spans="15:31" x14ac:dyDescent="0.25">
      <c r="W38" s="162">
        <v>42307</v>
      </c>
      <c r="X38" s="12">
        <v>8.4499999999999993</v>
      </c>
      <c r="Y38" s="12">
        <v>8.6</v>
      </c>
      <c r="Z38" s="12">
        <v>8.3000000000000007</v>
      </c>
      <c r="AA38" s="12">
        <v>8.43</v>
      </c>
      <c r="AB38" s="117">
        <v>370600</v>
      </c>
      <c r="AC38" s="12">
        <v>8.43</v>
      </c>
      <c r="AD38" s="2">
        <f t="shared" si="1"/>
        <v>0.29999999999999893</v>
      </c>
      <c r="AE38" s="167">
        <f t="shared" si="2"/>
        <v>-3.5460992907803135E-3</v>
      </c>
    </row>
    <row r="39" spans="15:31" x14ac:dyDescent="0.25">
      <c r="W39" s="162">
        <v>42306</v>
      </c>
      <c r="X39" s="12">
        <v>8.52</v>
      </c>
      <c r="Y39" s="12">
        <v>8.9499999999999993</v>
      </c>
      <c r="Z39" s="12">
        <v>8.36</v>
      </c>
      <c r="AA39" s="12">
        <v>8.4600000000000009</v>
      </c>
      <c r="AB39" s="117">
        <v>349900</v>
      </c>
      <c r="AC39" s="12">
        <v>8.4600000000000009</v>
      </c>
      <c r="AD39" s="2">
        <f t="shared" si="1"/>
        <v>0.58999999999999986</v>
      </c>
      <c r="AE39" s="167">
        <f t="shared" si="2"/>
        <v>-1.0526315789473717E-2</v>
      </c>
    </row>
    <row r="40" spans="15:31" ht="20.25" thickBot="1" x14ac:dyDescent="0.35">
      <c r="P40" s="197" t="s">
        <v>78</v>
      </c>
      <c r="Q40" s="197"/>
      <c r="T40" s="113" t="s">
        <v>126</v>
      </c>
      <c r="W40" s="162">
        <v>42305</v>
      </c>
      <c r="X40" s="12">
        <v>8.0399999999999991</v>
      </c>
      <c r="Y40" s="12">
        <v>8.58</v>
      </c>
      <c r="Z40" s="12">
        <v>7.84</v>
      </c>
      <c r="AA40" s="12">
        <v>8.5500000000000007</v>
      </c>
      <c r="AB40" s="117">
        <v>402500</v>
      </c>
      <c r="AC40" s="12">
        <v>8.5500000000000007</v>
      </c>
      <c r="AD40" s="2">
        <f t="shared" si="1"/>
        <v>0.74000000000000021</v>
      </c>
      <c r="AE40" s="167">
        <f t="shared" si="2"/>
        <v>6.4757160647571865E-2</v>
      </c>
    </row>
    <row r="41" spans="15:31" ht="15.75" thickTop="1" x14ac:dyDescent="0.25">
      <c r="P41" s="105">
        <v>1.1000000000000001</v>
      </c>
      <c r="Q41" s="105">
        <f>P41*$Q$4</f>
        <v>10.241000000000001</v>
      </c>
      <c r="T41" s="157" t="s">
        <v>111</v>
      </c>
      <c r="U41" s="120">
        <v>9.69</v>
      </c>
      <c r="W41" s="162">
        <v>42304</v>
      </c>
      <c r="X41" s="12">
        <v>7.47</v>
      </c>
      <c r="Y41" s="12">
        <v>8.0500000000000007</v>
      </c>
      <c r="Z41" s="12">
        <v>7.4</v>
      </c>
      <c r="AA41" s="12">
        <v>8.0299999999999994</v>
      </c>
      <c r="AB41" s="117">
        <v>654900</v>
      </c>
      <c r="AC41" s="12">
        <v>8.0299999999999994</v>
      </c>
      <c r="AD41" s="2">
        <f t="shared" si="1"/>
        <v>0.65000000000000036</v>
      </c>
      <c r="AE41" s="167">
        <f t="shared" si="2"/>
        <v>7.2096128170894502E-2</v>
      </c>
    </row>
    <row r="42" spans="15:31" x14ac:dyDescent="0.25">
      <c r="P42" s="105">
        <v>1.0900000000000001</v>
      </c>
      <c r="Q42" s="105">
        <f t="shared" ref="Q42:Q61" si="4">P42*$Q$4</f>
        <v>10.147900000000002</v>
      </c>
      <c r="T42" s="115" t="s">
        <v>112</v>
      </c>
      <c r="U42" s="110">
        <v>9.7100000000000009</v>
      </c>
      <c r="W42" s="162">
        <v>42303</v>
      </c>
      <c r="X42" s="12">
        <v>7.66</v>
      </c>
      <c r="Y42" s="12">
        <v>7.9</v>
      </c>
      <c r="Z42" s="12">
        <v>7.46</v>
      </c>
      <c r="AA42" s="12">
        <v>7.49</v>
      </c>
      <c r="AB42" s="117">
        <v>353900</v>
      </c>
      <c r="AC42" s="12">
        <v>7.49</v>
      </c>
      <c r="AD42" s="2">
        <f t="shared" si="1"/>
        <v>0.44000000000000039</v>
      </c>
      <c r="AE42" s="167">
        <f t="shared" si="2"/>
        <v>-2.2193211488250597E-2</v>
      </c>
    </row>
    <row r="43" spans="15:31" x14ac:dyDescent="0.25">
      <c r="P43" s="105">
        <v>1.08</v>
      </c>
      <c r="Q43" s="105">
        <f t="shared" si="4"/>
        <v>10.054800000000002</v>
      </c>
      <c r="T43" s="115" t="s">
        <v>113</v>
      </c>
      <c r="U43" s="110" t="s">
        <v>425</v>
      </c>
      <c r="W43" s="162">
        <v>42300</v>
      </c>
      <c r="X43" s="12">
        <v>7.72</v>
      </c>
      <c r="Y43" s="12">
        <v>7.93</v>
      </c>
      <c r="Z43" s="12">
        <v>7.53</v>
      </c>
      <c r="AA43" s="12">
        <v>7.66</v>
      </c>
      <c r="AB43" s="117">
        <v>332200</v>
      </c>
      <c r="AC43" s="12">
        <v>7.66</v>
      </c>
      <c r="AD43" s="2">
        <f t="shared" si="1"/>
        <v>0.39999999999999947</v>
      </c>
      <c r="AE43" s="167">
        <f t="shared" si="2"/>
        <v>2.6178010471205049E-3</v>
      </c>
    </row>
    <row r="44" spans="15:31" x14ac:dyDescent="0.25">
      <c r="P44" s="105">
        <v>1.07</v>
      </c>
      <c r="Q44" s="105">
        <f t="shared" si="4"/>
        <v>9.9617000000000004</v>
      </c>
      <c r="T44" s="115" t="s">
        <v>114</v>
      </c>
      <c r="U44" s="110" t="s">
        <v>426</v>
      </c>
      <c r="W44" s="162">
        <v>42299</v>
      </c>
      <c r="X44" s="12">
        <v>7.87</v>
      </c>
      <c r="Y44" s="12">
        <v>8.01</v>
      </c>
      <c r="Z44" s="12">
        <v>7.5</v>
      </c>
      <c r="AA44" s="12">
        <v>7.64</v>
      </c>
      <c r="AB44" s="117">
        <v>464200</v>
      </c>
      <c r="AC44" s="12">
        <v>7.64</v>
      </c>
      <c r="AD44" s="2">
        <f t="shared" si="1"/>
        <v>0.50999999999999979</v>
      </c>
      <c r="AE44" s="167">
        <f t="shared" si="2"/>
        <v>-2.5510204081632626E-2</v>
      </c>
    </row>
    <row r="45" spans="15:31" x14ac:dyDescent="0.25">
      <c r="O45" s="2"/>
      <c r="P45" s="105">
        <v>1.06</v>
      </c>
      <c r="Q45" s="105">
        <f t="shared" si="4"/>
        <v>9.8686000000000007</v>
      </c>
      <c r="T45" s="115" t="s">
        <v>115</v>
      </c>
      <c r="U45" s="110">
        <v>19.7</v>
      </c>
      <c r="W45" s="162">
        <v>42298</v>
      </c>
      <c r="X45" s="12">
        <v>8.2200000000000006</v>
      </c>
      <c r="Y45" s="12">
        <v>8.27</v>
      </c>
      <c r="Z45" s="12">
        <v>7.63</v>
      </c>
      <c r="AA45" s="12">
        <v>7.84</v>
      </c>
      <c r="AB45" s="117">
        <v>622400</v>
      </c>
      <c r="AC45" s="12">
        <v>7.84</v>
      </c>
      <c r="AD45" s="2">
        <f t="shared" si="1"/>
        <v>0.63999999999999968</v>
      </c>
      <c r="AE45" s="167">
        <f t="shared" si="2"/>
        <v>-5.084745762711862E-2</v>
      </c>
    </row>
    <row r="46" spans="15:31" x14ac:dyDescent="0.25">
      <c r="O46" s="2"/>
      <c r="P46" s="105">
        <v>1.05</v>
      </c>
      <c r="Q46" s="105">
        <f t="shared" si="4"/>
        <v>9.775500000000001</v>
      </c>
      <c r="T46" s="115" t="s">
        <v>116</v>
      </c>
      <c r="U46" s="110" t="s">
        <v>153</v>
      </c>
      <c r="W46" s="162">
        <v>42297</v>
      </c>
      <c r="X46" s="12">
        <v>8.51</v>
      </c>
      <c r="Y46" s="12">
        <v>8.7100000000000009</v>
      </c>
      <c r="Z46" s="12">
        <v>8.17</v>
      </c>
      <c r="AA46" s="12">
        <v>8.26</v>
      </c>
      <c r="AB46" s="117">
        <v>239700</v>
      </c>
      <c r="AC46" s="12">
        <v>8.26</v>
      </c>
      <c r="AD46" s="2">
        <f t="shared" si="1"/>
        <v>0.54000000000000092</v>
      </c>
      <c r="AE46" s="167">
        <f t="shared" si="2"/>
        <v>-3.2786885245901565E-2</v>
      </c>
    </row>
    <row r="47" spans="15:31" x14ac:dyDescent="0.25">
      <c r="O47" s="2"/>
      <c r="P47" s="105">
        <v>1.04</v>
      </c>
      <c r="Q47" s="105">
        <f t="shared" si="4"/>
        <v>9.6824000000000012</v>
      </c>
      <c r="T47" s="115" t="s">
        <v>117</v>
      </c>
      <c r="U47" s="110" t="s">
        <v>153</v>
      </c>
      <c r="W47" s="162">
        <v>42296</v>
      </c>
      <c r="X47" s="12">
        <v>8.4600000000000009</v>
      </c>
      <c r="Y47" s="12">
        <v>8.6300000000000008</v>
      </c>
      <c r="Z47" s="12">
        <v>8.31</v>
      </c>
      <c r="AA47" s="12">
        <v>8.5399999999999991</v>
      </c>
      <c r="AB47" s="117">
        <v>489200</v>
      </c>
      <c r="AC47" s="12">
        <v>8.5399999999999991</v>
      </c>
      <c r="AD47" s="2">
        <f t="shared" si="1"/>
        <v>0.32000000000000028</v>
      </c>
      <c r="AE47" s="167">
        <f t="shared" si="2"/>
        <v>5.8892815076558858E-3</v>
      </c>
    </row>
    <row r="48" spans="15:31" x14ac:dyDescent="0.25">
      <c r="O48" s="2"/>
      <c r="P48" s="105">
        <v>1.03</v>
      </c>
      <c r="Q48" s="105">
        <f t="shared" si="4"/>
        <v>9.5893000000000015</v>
      </c>
      <c r="T48" s="115"/>
      <c r="U48" s="110"/>
      <c r="W48" s="162">
        <v>42293</v>
      </c>
      <c r="X48" s="12">
        <v>8.33</v>
      </c>
      <c r="Y48" s="12">
        <v>8.56</v>
      </c>
      <c r="Z48" s="12">
        <v>8.2100000000000009</v>
      </c>
      <c r="AA48" s="12">
        <v>8.49</v>
      </c>
      <c r="AB48" s="117">
        <v>355600</v>
      </c>
      <c r="AC48" s="12">
        <v>8.49</v>
      </c>
      <c r="AD48" s="2">
        <f t="shared" si="1"/>
        <v>0.34999999999999964</v>
      </c>
      <c r="AE48" s="167">
        <f t="shared" si="2"/>
        <v>1.6766467065868262E-2</v>
      </c>
    </row>
    <row r="49" spans="15:31" x14ac:dyDescent="0.25">
      <c r="O49" s="2"/>
      <c r="P49" s="105">
        <v>1.02</v>
      </c>
      <c r="Q49" s="105">
        <f t="shared" si="4"/>
        <v>9.4962</v>
      </c>
      <c r="T49" s="115" t="s">
        <v>118</v>
      </c>
      <c r="U49" s="110" t="s">
        <v>427</v>
      </c>
      <c r="W49" s="162">
        <v>42292</v>
      </c>
      <c r="X49" s="12">
        <v>7.96</v>
      </c>
      <c r="Y49" s="12">
        <v>8.39</v>
      </c>
      <c r="Z49" s="12">
        <v>7.96</v>
      </c>
      <c r="AA49" s="12">
        <v>8.35</v>
      </c>
      <c r="AB49" s="117">
        <v>530900</v>
      </c>
      <c r="AC49" s="12">
        <v>8.35</v>
      </c>
      <c r="AD49" s="2">
        <f t="shared" si="1"/>
        <v>0.4300000000000006</v>
      </c>
      <c r="AE49" s="167">
        <f t="shared" si="2"/>
        <v>4.505632040050056E-2</v>
      </c>
    </row>
    <row r="50" spans="15:31" x14ac:dyDescent="0.25">
      <c r="O50" s="2"/>
      <c r="P50" s="105">
        <v>1.01</v>
      </c>
      <c r="Q50" s="105">
        <f t="shared" si="4"/>
        <v>9.4031000000000002</v>
      </c>
      <c r="T50" s="115" t="s">
        <v>119</v>
      </c>
      <c r="U50" s="110" t="s">
        <v>209</v>
      </c>
      <c r="W50" s="162">
        <v>42291</v>
      </c>
      <c r="X50" s="12">
        <v>7.87</v>
      </c>
      <c r="Y50" s="12">
        <v>8.14</v>
      </c>
      <c r="Z50" s="12">
        <v>7.8</v>
      </c>
      <c r="AA50" s="12">
        <v>7.99</v>
      </c>
      <c r="AB50" s="117">
        <v>407900</v>
      </c>
      <c r="AC50" s="12">
        <v>7.99</v>
      </c>
      <c r="AD50" s="2">
        <f t="shared" si="1"/>
        <v>0.34000000000000075</v>
      </c>
      <c r="AE50" s="167">
        <f t="shared" si="2"/>
        <v>2.1739130434782705E-2</v>
      </c>
    </row>
    <row r="51" spans="15:31" x14ac:dyDescent="0.25">
      <c r="O51" s="2"/>
      <c r="P51" s="105">
        <v>1</v>
      </c>
      <c r="Q51" s="105">
        <f t="shared" si="4"/>
        <v>9.31</v>
      </c>
      <c r="T51" s="115" t="s">
        <v>120</v>
      </c>
      <c r="U51" s="112">
        <v>222298</v>
      </c>
      <c r="W51" s="162">
        <v>42290</v>
      </c>
      <c r="X51" s="12">
        <v>8.18</v>
      </c>
      <c r="Y51" s="12">
        <v>8.4700000000000006</v>
      </c>
      <c r="Z51" s="12">
        <v>7.8</v>
      </c>
      <c r="AA51" s="12">
        <v>7.82</v>
      </c>
      <c r="AB51" s="117">
        <v>391800</v>
      </c>
      <c r="AC51" s="12">
        <v>7.82</v>
      </c>
      <c r="AD51" s="2">
        <f t="shared" si="1"/>
        <v>0.67000000000000082</v>
      </c>
      <c r="AE51" s="167">
        <f t="shared" si="2"/>
        <v>-4.6341463414634076E-2</v>
      </c>
    </row>
    <row r="52" spans="15:31" x14ac:dyDescent="0.25">
      <c r="O52" s="2"/>
      <c r="P52" s="105">
        <v>0.99</v>
      </c>
      <c r="Q52" s="105">
        <f t="shared" si="4"/>
        <v>9.2169000000000008</v>
      </c>
      <c r="T52" s="115" t="s">
        <v>123</v>
      </c>
      <c r="U52" s="112">
        <v>375609</v>
      </c>
      <c r="W52" s="162">
        <v>42289</v>
      </c>
      <c r="X52" s="12">
        <v>8.49</v>
      </c>
      <c r="Y52" s="12">
        <v>8.65</v>
      </c>
      <c r="Z52" s="12">
        <v>8.08</v>
      </c>
      <c r="AA52" s="12">
        <v>8.1999999999999993</v>
      </c>
      <c r="AB52" s="117">
        <v>189400</v>
      </c>
      <c r="AC52" s="12">
        <v>8.1999999999999993</v>
      </c>
      <c r="AD52" s="2">
        <f t="shared" si="1"/>
        <v>0.57000000000000028</v>
      </c>
      <c r="AE52" s="167">
        <f t="shared" si="2"/>
        <v>-3.3018867924528461E-2</v>
      </c>
    </row>
    <row r="53" spans="15:31" x14ac:dyDescent="0.25">
      <c r="O53" s="2"/>
      <c r="P53" s="105">
        <v>0.98</v>
      </c>
      <c r="Q53" s="105">
        <f t="shared" si="4"/>
        <v>9.123800000000001</v>
      </c>
      <c r="T53" s="115" t="s">
        <v>121</v>
      </c>
      <c r="U53" s="110" t="s">
        <v>428</v>
      </c>
      <c r="W53" s="162">
        <v>42286</v>
      </c>
      <c r="X53" s="12">
        <v>8.48</v>
      </c>
      <c r="Y53" s="12">
        <v>8.6300000000000008</v>
      </c>
      <c r="Z53" s="12">
        <v>8.3800000000000008</v>
      </c>
      <c r="AA53" s="12">
        <v>8.48</v>
      </c>
      <c r="AB53" s="117">
        <v>292300</v>
      </c>
      <c r="AC53" s="12">
        <v>8.48</v>
      </c>
      <c r="AD53" s="2">
        <f t="shared" si="1"/>
        <v>0.25</v>
      </c>
      <c r="AE53" s="167">
        <f t="shared" si="2"/>
        <v>1.1806375442737771E-3</v>
      </c>
    </row>
    <row r="54" spans="15:31" x14ac:dyDescent="0.25">
      <c r="O54" s="2"/>
      <c r="P54" s="105">
        <v>0.97</v>
      </c>
      <c r="Q54" s="105">
        <f t="shared" si="4"/>
        <v>9.0306999999999995</v>
      </c>
      <c r="T54" s="115" t="s">
        <v>124</v>
      </c>
      <c r="U54" s="110" t="s">
        <v>153</v>
      </c>
      <c r="W54" s="162">
        <v>42285</v>
      </c>
      <c r="X54" s="12">
        <v>8.59</v>
      </c>
      <c r="Y54" s="12">
        <v>8.68</v>
      </c>
      <c r="Z54" s="12">
        <v>8.11</v>
      </c>
      <c r="AA54" s="12">
        <v>8.4700000000000006</v>
      </c>
      <c r="AB54" s="117">
        <v>366200</v>
      </c>
      <c r="AC54" s="12">
        <v>8.4700000000000006</v>
      </c>
      <c r="AD54" s="2">
        <f t="shared" si="1"/>
        <v>0.57000000000000028</v>
      </c>
      <c r="AE54" s="167">
        <f t="shared" si="2"/>
        <v>-2.0809248554913284E-2</v>
      </c>
    </row>
    <row r="55" spans="15:31" x14ac:dyDescent="0.25">
      <c r="O55" s="2"/>
      <c r="P55" s="105">
        <v>0.96</v>
      </c>
      <c r="Q55" s="105">
        <f t="shared" si="4"/>
        <v>8.9375999999999998</v>
      </c>
      <c r="T55" s="115" t="s">
        <v>125</v>
      </c>
      <c r="U55" s="110">
        <v>-1.77</v>
      </c>
      <c r="W55" s="162">
        <v>42284</v>
      </c>
      <c r="X55" s="12">
        <v>8.51</v>
      </c>
      <c r="Y55" s="12">
        <v>8.9</v>
      </c>
      <c r="Z55" s="12">
        <v>8.3699999999999992</v>
      </c>
      <c r="AA55" s="12">
        <v>8.65</v>
      </c>
      <c r="AB55" s="117">
        <v>381200</v>
      </c>
      <c r="AC55" s="12">
        <v>8.65</v>
      </c>
      <c r="AD55" s="2">
        <f t="shared" si="1"/>
        <v>0.53000000000000114</v>
      </c>
      <c r="AE55" s="167">
        <f t="shared" si="2"/>
        <v>2.1251475796930208E-2</v>
      </c>
    </row>
    <row r="56" spans="15:31" x14ac:dyDescent="0.25">
      <c r="O56" s="2"/>
      <c r="P56" s="105">
        <v>0.95</v>
      </c>
      <c r="Q56" s="105">
        <f t="shared" si="4"/>
        <v>8.8445</v>
      </c>
      <c r="T56" s="115" t="s">
        <v>122</v>
      </c>
      <c r="U56" s="110" t="s">
        <v>138</v>
      </c>
      <c r="W56" s="162">
        <v>42283</v>
      </c>
      <c r="X56" s="12">
        <v>8.6300000000000008</v>
      </c>
      <c r="Y56" s="12">
        <v>8.76</v>
      </c>
      <c r="Z56" s="12">
        <v>8.14</v>
      </c>
      <c r="AA56" s="12">
        <v>8.4700000000000006</v>
      </c>
      <c r="AB56" s="117">
        <v>417100</v>
      </c>
      <c r="AC56" s="12">
        <v>8.4700000000000006</v>
      </c>
      <c r="AD56" s="2">
        <f t="shared" si="1"/>
        <v>0.61999999999999922</v>
      </c>
      <c r="AE56" s="167">
        <f t="shared" si="2"/>
        <v>-2.4193548387096642E-2</v>
      </c>
    </row>
    <row r="57" spans="15:31" x14ac:dyDescent="0.25">
      <c r="O57" s="2"/>
      <c r="P57" s="105">
        <v>0.94</v>
      </c>
      <c r="Q57" s="105">
        <f t="shared" si="4"/>
        <v>8.7514000000000003</v>
      </c>
      <c r="W57" s="162">
        <v>42282</v>
      </c>
      <c r="X57" s="12">
        <v>8.73</v>
      </c>
      <c r="Y57" s="12">
        <v>9.07</v>
      </c>
      <c r="Z57" s="12">
        <v>8.34</v>
      </c>
      <c r="AA57" s="12">
        <v>8.68</v>
      </c>
      <c r="AB57" s="117">
        <v>620200</v>
      </c>
      <c r="AC57" s="12">
        <v>8.68</v>
      </c>
      <c r="AD57" s="2">
        <f t="shared" si="1"/>
        <v>0.73000000000000043</v>
      </c>
      <c r="AE57" s="167">
        <f t="shared" si="2"/>
        <v>2.2379269729092988E-2</v>
      </c>
    </row>
    <row r="58" spans="15:31" x14ac:dyDescent="0.25">
      <c r="P58" s="105">
        <v>0.93</v>
      </c>
      <c r="Q58" s="105">
        <f t="shared" si="4"/>
        <v>8.6583000000000006</v>
      </c>
      <c r="W58" s="162">
        <v>42279</v>
      </c>
      <c r="X58" s="12">
        <v>7.86</v>
      </c>
      <c r="Y58" s="12">
        <v>8.5</v>
      </c>
      <c r="Z58" s="12">
        <v>7.77</v>
      </c>
      <c r="AA58" s="12">
        <v>8.49</v>
      </c>
      <c r="AB58" s="117">
        <v>350400</v>
      </c>
      <c r="AC58" s="12">
        <v>8.49</v>
      </c>
      <c r="AD58" s="2">
        <f t="shared" si="1"/>
        <v>0.73000000000000043</v>
      </c>
      <c r="AE58" s="167">
        <f t="shared" si="2"/>
        <v>5.7285180572851813E-2</v>
      </c>
    </row>
    <row r="59" spans="15:31" x14ac:dyDescent="0.25">
      <c r="P59" s="105">
        <v>0.92</v>
      </c>
      <c r="Q59" s="105">
        <f t="shared" si="4"/>
        <v>8.5652000000000008</v>
      </c>
      <c r="W59" s="162">
        <v>42278</v>
      </c>
      <c r="X59" s="12">
        <v>8.27</v>
      </c>
      <c r="Y59" s="12">
        <v>8.36</v>
      </c>
      <c r="Z59" s="12">
        <v>7.9</v>
      </c>
      <c r="AA59" s="12">
        <v>8.0299999999999994</v>
      </c>
      <c r="AB59" s="117">
        <v>479800</v>
      </c>
      <c r="AC59" s="12">
        <v>8.0299999999999994</v>
      </c>
      <c r="AD59" s="2">
        <f t="shared" si="1"/>
        <v>0.45999999999999908</v>
      </c>
      <c r="AE59" s="167">
        <f t="shared" si="2"/>
        <v>-2.5485436893204039E-2</v>
      </c>
    </row>
    <row r="60" spans="15:31" x14ac:dyDescent="0.25">
      <c r="P60" s="105">
        <v>0.91</v>
      </c>
      <c r="Q60" s="105">
        <f t="shared" si="4"/>
        <v>8.4721000000000011</v>
      </c>
      <c r="W60" s="162">
        <v>42277</v>
      </c>
      <c r="X60" s="12">
        <v>8.1999999999999993</v>
      </c>
      <c r="Y60" s="12">
        <v>8.43</v>
      </c>
      <c r="Z60" s="12">
        <v>7.86</v>
      </c>
      <c r="AA60" s="12">
        <v>8.24</v>
      </c>
      <c r="AB60" s="117">
        <v>654100</v>
      </c>
      <c r="AC60" s="12">
        <v>8.24</v>
      </c>
      <c r="AD60" s="2">
        <f t="shared" si="1"/>
        <v>0.5699999999999994</v>
      </c>
      <c r="AE60" s="167">
        <f t="shared" si="2"/>
        <v>2.4875621890547484E-2</v>
      </c>
    </row>
    <row r="61" spans="15:31" x14ac:dyDescent="0.25">
      <c r="P61" s="105">
        <v>0.9</v>
      </c>
      <c r="Q61" s="105">
        <f t="shared" si="4"/>
        <v>8.3790000000000013</v>
      </c>
      <c r="W61" s="162">
        <v>42276</v>
      </c>
      <c r="X61" s="12">
        <v>8.6300000000000008</v>
      </c>
      <c r="Y61" s="12">
        <v>8.7100000000000009</v>
      </c>
      <c r="Z61" s="12">
        <v>7.89</v>
      </c>
      <c r="AA61" s="12">
        <v>8.0399999999999991</v>
      </c>
      <c r="AB61" s="117">
        <v>539000</v>
      </c>
      <c r="AC61" s="12">
        <v>8.0399999999999991</v>
      </c>
      <c r="AD61" s="2">
        <f t="shared" si="1"/>
        <v>0.82000000000000117</v>
      </c>
      <c r="AE61" s="167">
        <f t="shared" si="2"/>
        <v>-7.373271889400923E-2</v>
      </c>
    </row>
    <row r="62" spans="15:31" x14ac:dyDescent="0.25">
      <c r="W62" s="162">
        <v>42275</v>
      </c>
      <c r="X62" s="12">
        <v>9.0500000000000007</v>
      </c>
      <c r="Y62" s="12">
        <v>9.2100000000000009</v>
      </c>
      <c r="Z62" s="12">
        <v>8.3800000000000008</v>
      </c>
      <c r="AA62" s="12">
        <v>8.68</v>
      </c>
      <c r="AB62" s="117">
        <v>426700</v>
      </c>
      <c r="AC62" s="12">
        <v>8.68</v>
      </c>
      <c r="AD62" s="2">
        <f t="shared" si="1"/>
        <v>0.83000000000000007</v>
      </c>
      <c r="AE62" s="167">
        <f t="shared" si="2"/>
        <v>-4.9288061336254185E-2</v>
      </c>
    </row>
    <row r="63" spans="15:31" x14ac:dyDescent="0.25">
      <c r="W63" s="162">
        <v>42272</v>
      </c>
      <c r="X63" s="12">
        <v>9.94</v>
      </c>
      <c r="Y63" s="12">
        <v>9.94</v>
      </c>
      <c r="Z63" s="12">
        <v>8.85</v>
      </c>
      <c r="AA63" s="12">
        <v>9.1300000000000008</v>
      </c>
      <c r="AB63" s="117">
        <v>689600</v>
      </c>
      <c r="AC63" s="12">
        <v>9.1300000000000008</v>
      </c>
      <c r="AD63" s="2">
        <f t="shared" si="1"/>
        <v>1.0899999999999999</v>
      </c>
      <c r="AE63" s="167">
        <f t="shared" si="2"/>
        <v>-7.2154471544715326E-2</v>
      </c>
    </row>
    <row r="64" spans="15:31" x14ac:dyDescent="0.25">
      <c r="W64" s="162">
        <v>42271</v>
      </c>
      <c r="X64" s="12">
        <v>9.77</v>
      </c>
      <c r="Y64" s="12">
        <v>10.050000000000001</v>
      </c>
      <c r="Z64" s="12">
        <v>9.75</v>
      </c>
      <c r="AA64" s="12">
        <v>9.84</v>
      </c>
      <c r="AB64" s="117">
        <v>405700</v>
      </c>
      <c r="AC64" s="12">
        <v>9.84</v>
      </c>
      <c r="AD64" s="2">
        <f t="shared" si="1"/>
        <v>0.30000000000000071</v>
      </c>
      <c r="AE64" s="167">
        <f t="shared" si="2"/>
        <v>1.0172939979653517E-3</v>
      </c>
    </row>
    <row r="65" spans="23:31" x14ac:dyDescent="0.25">
      <c r="W65" s="162">
        <v>42270</v>
      </c>
      <c r="X65" s="12">
        <v>10.24</v>
      </c>
      <c r="Y65" s="12">
        <v>10.25</v>
      </c>
      <c r="Z65" s="12">
        <v>9.7899999999999991</v>
      </c>
      <c r="AA65" s="12">
        <v>9.83</v>
      </c>
      <c r="AB65" s="117">
        <v>580200</v>
      </c>
      <c r="AC65" s="12">
        <v>9.83</v>
      </c>
      <c r="AD65" s="2">
        <f t="shared" si="1"/>
        <v>0.46000000000000085</v>
      </c>
      <c r="AE65" s="167">
        <f t="shared" si="2"/>
        <v>-3.3431661750245811E-2</v>
      </c>
    </row>
    <row r="66" spans="23:31" x14ac:dyDescent="0.25">
      <c r="W66" s="162">
        <v>42269</v>
      </c>
      <c r="X66" s="12">
        <v>10.29</v>
      </c>
      <c r="Y66" s="12">
        <v>10.46</v>
      </c>
      <c r="Z66" s="12">
        <v>9.9499999999999993</v>
      </c>
      <c r="AA66" s="12">
        <v>10.17</v>
      </c>
      <c r="AB66" s="117">
        <v>634900</v>
      </c>
      <c r="AC66" s="12">
        <v>10.17</v>
      </c>
      <c r="AD66" s="2">
        <f t="shared" si="1"/>
        <v>0.51000000000000156</v>
      </c>
      <c r="AE66" s="167">
        <f t="shared" si="2"/>
        <v>-3.2350142721217834E-2</v>
      </c>
    </row>
    <row r="67" spans="23:31" x14ac:dyDescent="0.25">
      <c r="W67" s="162">
        <v>42268</v>
      </c>
      <c r="X67" s="12">
        <v>11.46</v>
      </c>
      <c r="Y67" s="12">
        <v>11.46</v>
      </c>
      <c r="Z67" s="12">
        <v>10.23</v>
      </c>
      <c r="AA67" s="12">
        <v>10.51</v>
      </c>
      <c r="AB67" s="117">
        <v>625400</v>
      </c>
      <c r="AC67" s="12">
        <v>10.51</v>
      </c>
      <c r="AD67" s="2">
        <f t="shared" ref="AD67:AD68" si="5">Y67-Z67</f>
        <v>1.2300000000000004</v>
      </c>
      <c r="AE67" s="167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231</v>
      </c>
      <c r="AJ1" s="13" t="s">
        <v>232</v>
      </c>
      <c r="AK1" s="13" t="s">
        <v>233</v>
      </c>
      <c r="AL1" s="13" t="s">
        <v>234</v>
      </c>
      <c r="AO1" s="13" t="s">
        <v>235</v>
      </c>
      <c r="AP1" s="13" t="s">
        <v>59</v>
      </c>
      <c r="AQ1" s="13" t="s">
        <v>237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2">
        <v>42360</v>
      </c>
      <c r="X2" s="11">
        <v>64.849999999999994</v>
      </c>
      <c r="Y2" s="11">
        <v>65.959999999999994</v>
      </c>
      <c r="Z2" s="11">
        <v>63.1</v>
      </c>
      <c r="AA2" s="11">
        <v>64.12</v>
      </c>
      <c r="AB2" s="126">
        <v>1475100</v>
      </c>
      <c r="AC2" s="11">
        <v>64.12</v>
      </c>
      <c r="AD2">
        <f>Y2-Z2</f>
        <v>2.8599999999999923</v>
      </c>
      <c r="AE2" s="167">
        <f>AC2/AC3-1</f>
        <v>-6.9691807340868106E-3</v>
      </c>
      <c r="AP2" t="s">
        <v>236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65.180000000000007</v>
      </c>
      <c r="T3" s="1">
        <v>42265</v>
      </c>
      <c r="U3" s="47" t="s">
        <v>145</v>
      </c>
      <c r="W3" s="132">
        <v>42359</v>
      </c>
      <c r="X3" s="11">
        <v>61.26</v>
      </c>
      <c r="Y3" s="11">
        <v>65</v>
      </c>
      <c r="Z3" s="11">
        <v>60</v>
      </c>
      <c r="AA3" s="11">
        <v>64.569999999999993</v>
      </c>
      <c r="AB3" s="126">
        <v>1039300</v>
      </c>
      <c r="AC3" s="11">
        <v>64.569999999999993</v>
      </c>
      <c r="AD3">
        <f t="shared" ref="AD3:AD66" si="2">Y3-Z3</f>
        <v>5</v>
      </c>
      <c r="AE3" s="167">
        <f t="shared" ref="AE3:AE66" si="3">AC3/AC4-1</f>
        <v>5.077298616761583E-2</v>
      </c>
      <c r="AI3" t="s">
        <v>255</v>
      </c>
      <c r="AJ3">
        <v>60</v>
      </c>
      <c r="AK3">
        <v>93.06</v>
      </c>
      <c r="AL3" s="314">
        <v>5583.6</v>
      </c>
      <c r="AO3" s="314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65.180000000000007</v>
      </c>
      <c r="T4" s="1">
        <v>42278</v>
      </c>
      <c r="U4" s="47" t="s">
        <v>109</v>
      </c>
      <c r="W4" s="132">
        <v>42356</v>
      </c>
      <c r="X4" s="11">
        <v>61.53</v>
      </c>
      <c r="Y4" s="11">
        <v>63.93</v>
      </c>
      <c r="Z4" s="11">
        <v>60.75</v>
      </c>
      <c r="AA4" s="11">
        <v>61.45</v>
      </c>
      <c r="AB4" s="126">
        <v>2009600</v>
      </c>
      <c r="AC4" s="11">
        <v>61.45</v>
      </c>
      <c r="AD4">
        <f t="shared" si="2"/>
        <v>3.1799999999999997</v>
      </c>
      <c r="AE4" s="167">
        <f t="shared" si="3"/>
        <v>-8.8709677419354094E-3</v>
      </c>
      <c r="AI4" t="s">
        <v>256</v>
      </c>
      <c r="AJ4">
        <v>-60</v>
      </c>
      <c r="AK4" t="s">
        <v>241</v>
      </c>
      <c r="AL4" t="s">
        <v>241</v>
      </c>
      <c r="AO4" s="314">
        <v>-5627.3</v>
      </c>
      <c r="AP4" t="s">
        <v>241</v>
      </c>
      <c r="AQ4" t="s">
        <v>241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2">
        <v>42355</v>
      </c>
      <c r="X5" s="11">
        <v>60.83</v>
      </c>
      <c r="Y5" s="11">
        <v>64.75</v>
      </c>
      <c r="Z5" s="11">
        <v>60.57</v>
      </c>
      <c r="AA5" s="11">
        <v>62</v>
      </c>
      <c r="AB5" s="126">
        <v>1445000</v>
      </c>
      <c r="AC5" s="11">
        <v>62</v>
      </c>
      <c r="AD5">
        <f t="shared" si="2"/>
        <v>4.18</v>
      </c>
      <c r="AE5" s="167">
        <f t="shared" si="3"/>
        <v>2.5810721376571921E-2</v>
      </c>
      <c r="AI5" t="s">
        <v>257</v>
      </c>
      <c r="AJ5">
        <v>60</v>
      </c>
      <c r="AK5">
        <v>89.38</v>
      </c>
      <c r="AL5" s="314">
        <v>5362.8</v>
      </c>
      <c r="AO5" s="314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200"/>
      <c r="U6" s="108"/>
      <c r="W6" s="132">
        <v>42354</v>
      </c>
      <c r="X6" s="11">
        <v>60.13</v>
      </c>
      <c r="Y6" s="11">
        <v>60.92</v>
      </c>
      <c r="Z6" s="11">
        <v>57.61</v>
      </c>
      <c r="AA6" s="11">
        <v>60.44</v>
      </c>
      <c r="AB6" s="126">
        <v>865200</v>
      </c>
      <c r="AC6" s="11">
        <v>60.44</v>
      </c>
      <c r="AD6">
        <f t="shared" si="2"/>
        <v>3.3100000000000023</v>
      </c>
      <c r="AE6" s="167">
        <f t="shared" si="3"/>
        <v>7.837251959313063E-3</v>
      </c>
      <c r="AI6" t="s">
        <v>249</v>
      </c>
      <c r="AJ6">
        <v>-60</v>
      </c>
      <c r="AK6" t="s">
        <v>241</v>
      </c>
      <c r="AL6" t="s">
        <v>241</v>
      </c>
      <c r="AO6" s="314">
        <v>-5369.3</v>
      </c>
      <c r="AP6" t="s">
        <v>241</v>
      </c>
      <c r="AQ6" t="s">
        <v>241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2"/>
      <c r="T7" s="1"/>
      <c r="W7" s="132">
        <v>42353</v>
      </c>
      <c r="X7" s="11">
        <v>58.51</v>
      </c>
      <c r="Y7" s="11">
        <v>60.29</v>
      </c>
      <c r="Z7" s="11">
        <v>55.61</v>
      </c>
      <c r="AA7" s="11">
        <v>59.97</v>
      </c>
      <c r="AB7" s="126">
        <v>1520500</v>
      </c>
      <c r="AC7" s="11">
        <v>59.97</v>
      </c>
      <c r="AD7">
        <f t="shared" si="2"/>
        <v>4.68</v>
      </c>
      <c r="AE7" s="167">
        <f t="shared" si="3"/>
        <v>3.1830695113558072E-2</v>
      </c>
      <c r="AI7" t="s">
        <v>258</v>
      </c>
      <c r="AJ7">
        <v>50</v>
      </c>
      <c r="AK7">
        <v>75.790000000000006</v>
      </c>
      <c r="AL7" s="314">
        <v>3789.6</v>
      </c>
      <c r="AO7" s="314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7">
        <f>(Q4-Q3)/Q3</f>
        <v>0</v>
      </c>
      <c r="W8" s="132">
        <v>42352</v>
      </c>
      <c r="X8" s="11">
        <v>59.31</v>
      </c>
      <c r="Y8" s="11">
        <v>61.28</v>
      </c>
      <c r="Z8" s="11">
        <v>57.05</v>
      </c>
      <c r="AA8" s="11">
        <v>58.12</v>
      </c>
      <c r="AB8" s="126">
        <v>1695200</v>
      </c>
      <c r="AC8" s="11">
        <v>58.12</v>
      </c>
      <c r="AD8">
        <f t="shared" si="2"/>
        <v>4.230000000000004</v>
      </c>
      <c r="AE8" s="167">
        <f t="shared" si="3"/>
        <v>-2.3521505376344232E-2</v>
      </c>
      <c r="AI8" t="s">
        <v>240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2">
        <v>42349</v>
      </c>
      <c r="X9" s="11">
        <v>60.45</v>
      </c>
      <c r="Y9" s="11">
        <v>61.73</v>
      </c>
      <c r="Z9" s="11">
        <v>58.02</v>
      </c>
      <c r="AA9" s="11">
        <v>59.52</v>
      </c>
      <c r="AB9" s="126">
        <v>1760400</v>
      </c>
      <c r="AC9" s="11">
        <v>59.52</v>
      </c>
      <c r="AD9">
        <f t="shared" si="2"/>
        <v>3.7099999999999937</v>
      </c>
      <c r="AE9" s="167">
        <f t="shared" si="3"/>
        <v>-3.6113360323886567E-2</v>
      </c>
      <c r="AI9" t="s">
        <v>246</v>
      </c>
      <c r="AJ9">
        <v>30</v>
      </c>
      <c r="AK9">
        <v>85.67</v>
      </c>
      <c r="AL9" s="314">
        <v>2570.19</v>
      </c>
      <c r="AO9" s="314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42348</v>
      </c>
      <c r="X10" s="11">
        <v>57.49</v>
      </c>
      <c r="Y10" s="11">
        <v>61.83</v>
      </c>
      <c r="Z10" s="11">
        <v>57.18</v>
      </c>
      <c r="AA10" s="11">
        <v>61.75</v>
      </c>
      <c r="AB10" s="126">
        <v>2709400</v>
      </c>
      <c r="AC10" s="11">
        <v>61.75</v>
      </c>
      <c r="AD10">
        <f t="shared" si="2"/>
        <v>4.6499999999999986</v>
      </c>
      <c r="AE10" s="167">
        <f t="shared" si="3"/>
        <v>9.2340350256501003E-2</v>
      </c>
      <c r="AI10" t="s">
        <v>240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42347</v>
      </c>
      <c r="X11" s="11">
        <v>54.69</v>
      </c>
      <c r="Y11" s="11">
        <v>58</v>
      </c>
      <c r="Z11" s="11">
        <v>54.27</v>
      </c>
      <c r="AA11" s="11">
        <v>56.53</v>
      </c>
      <c r="AB11" s="126">
        <v>2427800</v>
      </c>
      <c r="AC11" s="11">
        <v>56.53</v>
      </c>
      <c r="AD11">
        <f t="shared" si="2"/>
        <v>3.7299999999999969</v>
      </c>
      <c r="AE11" s="167">
        <f t="shared" si="3"/>
        <v>2.3352643012309882E-2</v>
      </c>
      <c r="AI11" t="s">
        <v>259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42346</v>
      </c>
      <c r="X12" s="11">
        <v>51.5</v>
      </c>
      <c r="Y12" s="11">
        <v>55.48</v>
      </c>
      <c r="Z12" s="11">
        <v>48.85</v>
      </c>
      <c r="AA12" s="11">
        <v>55.24</v>
      </c>
      <c r="AB12" s="126">
        <v>5200000</v>
      </c>
      <c r="AC12" s="11">
        <v>55.24</v>
      </c>
      <c r="AD12">
        <f t="shared" si="2"/>
        <v>6.6299999999999955</v>
      </c>
      <c r="AE12" s="167">
        <f t="shared" si="3"/>
        <v>5.7224880382775067E-2</v>
      </c>
      <c r="AI12" t="s">
        <v>240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2">
        <v>42345</v>
      </c>
      <c r="X13" s="11">
        <v>59.06</v>
      </c>
      <c r="Y13" s="11">
        <v>63.89</v>
      </c>
      <c r="Z13" s="11">
        <v>51.72</v>
      </c>
      <c r="AA13" s="11">
        <v>52.25</v>
      </c>
      <c r="AB13" s="126">
        <v>10060700</v>
      </c>
      <c r="AC13" s="11">
        <v>52.25</v>
      </c>
      <c r="AD13">
        <f t="shared" si="2"/>
        <v>12.170000000000002</v>
      </c>
      <c r="AE13" s="167">
        <f t="shared" si="3"/>
        <v>-0.37544824288787948</v>
      </c>
      <c r="AI13" t="s">
        <v>260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2">
        <v>42342</v>
      </c>
      <c r="X14" s="11">
        <v>80</v>
      </c>
      <c r="Y14" s="11">
        <v>83.94</v>
      </c>
      <c r="Z14" s="11">
        <v>77.59</v>
      </c>
      <c r="AA14" s="11">
        <v>83.66</v>
      </c>
      <c r="AB14" s="126">
        <v>1278200</v>
      </c>
      <c r="AC14" s="11">
        <v>83.66</v>
      </c>
      <c r="AD14">
        <f t="shared" si="2"/>
        <v>6.3499999999999943</v>
      </c>
      <c r="AE14" s="167">
        <f t="shared" si="3"/>
        <v>6.4241190688207661E-2</v>
      </c>
      <c r="AI14" t="s">
        <v>240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2">
        <v>42341</v>
      </c>
      <c r="X15" s="11">
        <v>82.75</v>
      </c>
      <c r="Y15" s="11">
        <v>83.26</v>
      </c>
      <c r="Z15" s="11">
        <v>77.540000000000006</v>
      </c>
      <c r="AA15" s="11">
        <v>78.61</v>
      </c>
      <c r="AB15" s="126">
        <v>1365100</v>
      </c>
      <c r="AC15" s="11">
        <v>78.61</v>
      </c>
      <c r="AD15">
        <f t="shared" si="2"/>
        <v>5.7199999999999989</v>
      </c>
      <c r="AE15" s="167">
        <f t="shared" si="3"/>
        <v>-2.962597210220963E-2</v>
      </c>
      <c r="AI15" t="s">
        <v>261</v>
      </c>
      <c r="AJ15">
        <v>30</v>
      </c>
      <c r="AK15">
        <v>109.66</v>
      </c>
      <c r="AL15" s="314">
        <v>3289.89</v>
      </c>
      <c r="AO15" s="314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2">
        <v>42340</v>
      </c>
      <c r="X16" s="11">
        <v>81.05</v>
      </c>
      <c r="Y16" s="11">
        <v>85</v>
      </c>
      <c r="Z16" s="11">
        <v>81</v>
      </c>
      <c r="AA16" s="11">
        <v>81.010000000000005</v>
      </c>
      <c r="AB16" s="126">
        <v>1506900</v>
      </c>
      <c r="AC16" s="11">
        <v>81.010000000000005</v>
      </c>
      <c r="AD16">
        <f t="shared" si="2"/>
        <v>4</v>
      </c>
      <c r="AE16" s="167">
        <f t="shared" si="3"/>
        <v>8.3395568832462796E-3</v>
      </c>
      <c r="AI16" t="s">
        <v>240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2">
        <v>42339</v>
      </c>
      <c r="X17" s="11">
        <v>90.01</v>
      </c>
      <c r="Y17" s="11">
        <v>90.01</v>
      </c>
      <c r="Z17" s="11">
        <v>79.8</v>
      </c>
      <c r="AA17" s="11">
        <v>80.34</v>
      </c>
      <c r="AB17" s="126">
        <v>3004000</v>
      </c>
      <c r="AC17" s="11">
        <v>80.34</v>
      </c>
      <c r="AD17">
        <f t="shared" si="2"/>
        <v>10.210000000000008</v>
      </c>
      <c r="AE17" s="167">
        <f t="shared" si="3"/>
        <v>-9.4760563380281604E-2</v>
      </c>
      <c r="AI17" t="s">
        <v>262</v>
      </c>
      <c r="AJ17">
        <v>20</v>
      </c>
      <c r="AK17">
        <v>115.54</v>
      </c>
      <c r="AL17" s="314">
        <v>2310.84</v>
      </c>
      <c r="AO17" s="314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42338</v>
      </c>
      <c r="X18" s="11">
        <v>93.65</v>
      </c>
      <c r="Y18" s="11">
        <v>94.61</v>
      </c>
      <c r="Z18" s="11">
        <v>86.23</v>
      </c>
      <c r="AA18" s="11">
        <v>88.75</v>
      </c>
      <c r="AB18" s="126">
        <v>1188000</v>
      </c>
      <c r="AC18" s="11">
        <v>88.75</v>
      </c>
      <c r="AD18">
        <f t="shared" si="2"/>
        <v>8.3799999999999955</v>
      </c>
      <c r="AE18" s="167">
        <f t="shared" si="3"/>
        <v>-4.1576673866090652E-2</v>
      </c>
      <c r="AI18" t="s">
        <v>240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42335</v>
      </c>
      <c r="X19" s="11">
        <v>90.11</v>
      </c>
      <c r="Y19" s="11">
        <v>95.28</v>
      </c>
      <c r="Z19" s="11">
        <v>89.67</v>
      </c>
      <c r="AA19" s="11">
        <v>92.6</v>
      </c>
      <c r="AB19" s="126">
        <v>569300</v>
      </c>
      <c r="AC19" s="11">
        <v>92.6</v>
      </c>
      <c r="AD19">
        <f t="shared" si="2"/>
        <v>5.6099999999999994</v>
      </c>
      <c r="AE19" s="167">
        <f t="shared" si="3"/>
        <v>3.4983793450318545E-2</v>
      </c>
      <c r="AI19" t="s">
        <v>263</v>
      </c>
      <c r="AJ19">
        <v>10</v>
      </c>
      <c r="AK19">
        <v>135.9</v>
      </c>
      <c r="AL19" s="314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42333</v>
      </c>
      <c r="X20" s="11">
        <v>85</v>
      </c>
      <c r="Y20" s="11">
        <v>90.75</v>
      </c>
      <c r="Z20" s="11">
        <v>85</v>
      </c>
      <c r="AA20" s="11">
        <v>89.47</v>
      </c>
      <c r="AB20" s="126">
        <v>836100</v>
      </c>
      <c r="AC20" s="11">
        <v>89.47</v>
      </c>
      <c r="AD20">
        <f t="shared" si="2"/>
        <v>5.75</v>
      </c>
      <c r="AE20" s="167">
        <f t="shared" si="3"/>
        <v>4.9994132144114634E-2</v>
      </c>
      <c r="AI20" t="s">
        <v>240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2">
        <v>42332</v>
      </c>
      <c r="X21" s="11">
        <v>83.95</v>
      </c>
      <c r="Y21" s="11">
        <v>86.17</v>
      </c>
      <c r="Z21" s="11">
        <v>82.6</v>
      </c>
      <c r="AA21" s="11">
        <v>85.21</v>
      </c>
      <c r="AB21" s="126">
        <v>815200</v>
      </c>
      <c r="AC21" s="11">
        <v>85.21</v>
      </c>
      <c r="AD21">
        <f t="shared" si="2"/>
        <v>3.5700000000000074</v>
      </c>
      <c r="AE21" s="167">
        <f t="shared" si="3"/>
        <v>6.2588568729331495E-3</v>
      </c>
      <c r="AI21" t="s">
        <v>263</v>
      </c>
      <c r="AJ21">
        <v>20</v>
      </c>
      <c r="AK21">
        <v>138.1</v>
      </c>
      <c r="AL21" s="314">
        <v>2761.97</v>
      </c>
      <c r="AO21" s="314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2">
        <v>42331</v>
      </c>
      <c r="X22" s="11">
        <v>80.900000000000006</v>
      </c>
      <c r="Y22" s="11">
        <v>84.91</v>
      </c>
      <c r="Z22" s="11">
        <v>80.02</v>
      </c>
      <c r="AA22" s="11">
        <v>84.68</v>
      </c>
      <c r="AB22" s="126">
        <v>902900</v>
      </c>
      <c r="AC22" s="11">
        <v>84.68</v>
      </c>
      <c r="AD22">
        <f t="shared" si="2"/>
        <v>4.8900000000000006</v>
      </c>
      <c r="AE22" s="167">
        <f t="shared" si="3"/>
        <v>4.9969001859888396E-2</v>
      </c>
      <c r="AI22" t="s">
        <v>240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2">
        <v>42328</v>
      </c>
      <c r="X23" s="11">
        <v>79.72</v>
      </c>
      <c r="Y23" s="11">
        <v>82.65</v>
      </c>
      <c r="Z23" s="11">
        <v>79.12</v>
      </c>
      <c r="AA23" s="11">
        <v>80.650000000000006</v>
      </c>
      <c r="AB23" s="126">
        <v>1200500</v>
      </c>
      <c r="AC23" s="11">
        <v>80.650000000000006</v>
      </c>
      <c r="AD23">
        <f t="shared" si="2"/>
        <v>3.5300000000000011</v>
      </c>
      <c r="AE23" s="167">
        <f t="shared" si="3"/>
        <v>1.1538943935783363E-2</v>
      </c>
      <c r="AI23" t="s">
        <v>263</v>
      </c>
      <c r="AJ23">
        <v>20</v>
      </c>
      <c r="AK23">
        <v>145.1</v>
      </c>
      <c r="AL23" s="314">
        <v>2901.92</v>
      </c>
      <c r="AO23" s="314">
        <v>1852</v>
      </c>
      <c r="AP23" s="314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2">
        <v>42327</v>
      </c>
      <c r="X24" s="11">
        <v>84.47</v>
      </c>
      <c r="Y24" s="11">
        <v>85.13</v>
      </c>
      <c r="Z24" s="11">
        <v>79.150000000000006</v>
      </c>
      <c r="AA24" s="11">
        <v>79.73</v>
      </c>
      <c r="AB24" s="126">
        <v>972900</v>
      </c>
      <c r="AC24" s="11">
        <v>79.73</v>
      </c>
      <c r="AD24">
        <f t="shared" si="2"/>
        <v>5.9799999999999898</v>
      </c>
      <c r="AE24" s="167">
        <f t="shared" si="3"/>
        <v>-5.7453599716278503E-2</v>
      </c>
      <c r="AI24" t="s">
        <v>240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2">
        <v>42326</v>
      </c>
      <c r="X25" s="11">
        <v>85.24</v>
      </c>
      <c r="Y25" s="11">
        <v>87.57</v>
      </c>
      <c r="Z25" s="11">
        <v>82.43</v>
      </c>
      <c r="AA25" s="11">
        <v>84.59</v>
      </c>
      <c r="AB25" s="126">
        <v>1937000</v>
      </c>
      <c r="AC25" s="11">
        <v>84.59</v>
      </c>
      <c r="AD25">
        <f t="shared" si="2"/>
        <v>5.1399999999999864</v>
      </c>
      <c r="AE25" s="167">
        <f t="shared" si="3"/>
        <v>6.2554955407612134E-2</v>
      </c>
    </row>
    <row r="26" spans="1:43" x14ac:dyDescent="0.25">
      <c r="W26" s="132">
        <v>42325</v>
      </c>
      <c r="X26" s="11">
        <v>75.3</v>
      </c>
      <c r="Y26" s="11">
        <v>84.56</v>
      </c>
      <c r="Z26" s="11">
        <v>74.72</v>
      </c>
      <c r="AA26" s="11">
        <v>79.61</v>
      </c>
      <c r="AB26" s="126">
        <v>1836400</v>
      </c>
      <c r="AC26" s="11">
        <v>79.61</v>
      </c>
      <c r="AD26">
        <f t="shared" si="2"/>
        <v>9.8400000000000034</v>
      </c>
      <c r="AE26" s="167">
        <f t="shared" si="3"/>
        <v>6.9308260577568781E-2</v>
      </c>
    </row>
    <row r="27" spans="1:43" x14ac:dyDescent="0.25">
      <c r="W27" s="132">
        <v>42324</v>
      </c>
      <c r="X27" s="11">
        <v>70.930000000000007</v>
      </c>
      <c r="Y27" s="11">
        <v>74.739999999999995</v>
      </c>
      <c r="Z27" s="11">
        <v>70.209999999999994</v>
      </c>
      <c r="AA27" s="11">
        <v>74.45</v>
      </c>
      <c r="AB27" s="126">
        <v>847400</v>
      </c>
      <c r="AC27" s="11">
        <v>74.45</v>
      </c>
      <c r="AD27">
        <f t="shared" si="2"/>
        <v>4.5300000000000011</v>
      </c>
      <c r="AE27" s="167">
        <f t="shared" si="3"/>
        <v>4.2863146098893523E-2</v>
      </c>
    </row>
    <row r="28" spans="1:43" x14ac:dyDescent="0.25">
      <c r="W28" s="132">
        <v>42321</v>
      </c>
      <c r="X28" s="11">
        <v>72.180000000000007</v>
      </c>
      <c r="Y28" s="11">
        <v>73.45</v>
      </c>
      <c r="Z28" s="11">
        <v>70</v>
      </c>
      <c r="AA28" s="11">
        <v>71.39</v>
      </c>
      <c r="AB28" s="126">
        <v>604700</v>
      </c>
      <c r="AC28" s="11">
        <v>71.39</v>
      </c>
      <c r="AD28">
        <f t="shared" si="2"/>
        <v>3.4500000000000028</v>
      </c>
      <c r="AE28" s="167">
        <f t="shared" si="3"/>
        <v>-1.2449854751694689E-2</v>
      </c>
    </row>
    <row r="29" spans="1:43" x14ac:dyDescent="0.25">
      <c r="W29" s="132">
        <v>42320</v>
      </c>
      <c r="X29" s="11">
        <v>73.849999999999994</v>
      </c>
      <c r="Y29" s="11">
        <v>75</v>
      </c>
      <c r="Z29" s="11">
        <v>71.569999999999993</v>
      </c>
      <c r="AA29" s="11">
        <v>72.290000000000006</v>
      </c>
      <c r="AB29" s="126">
        <v>973900</v>
      </c>
      <c r="AC29" s="11">
        <v>72.290000000000006</v>
      </c>
      <c r="AD29">
        <f t="shared" si="2"/>
        <v>3.4300000000000068</v>
      </c>
      <c r="AE29" s="167">
        <f t="shared" si="3"/>
        <v>-2.7052489905787236E-2</v>
      </c>
    </row>
    <row r="30" spans="1:43" x14ac:dyDescent="0.25">
      <c r="A30" s="170" t="s">
        <v>81</v>
      </c>
      <c r="B30" s="171"/>
      <c r="C30" s="171">
        <f>SUM(C2:C29)</f>
        <v>1700</v>
      </c>
      <c r="D30" s="172"/>
      <c r="E30" s="172"/>
      <c r="F30" s="172">
        <f>SUM(F2:F29)</f>
        <v>160718.04999999999</v>
      </c>
      <c r="G30" s="171"/>
      <c r="H30" s="171">
        <f>SUM(H2:H21)</f>
        <v>1700</v>
      </c>
      <c r="I30" s="172"/>
      <c r="J30" s="172"/>
      <c r="K30" s="172">
        <f>SUM(K2:K21)</f>
        <v>152393.44000000003</v>
      </c>
      <c r="L30" s="171"/>
      <c r="M30" s="171"/>
      <c r="W30" s="132">
        <v>42319</v>
      </c>
      <c r="X30" s="11">
        <v>75.86</v>
      </c>
      <c r="Y30" s="11">
        <v>76</v>
      </c>
      <c r="Z30" s="11">
        <v>73.5</v>
      </c>
      <c r="AA30" s="11">
        <v>74.3</v>
      </c>
      <c r="AB30" s="126">
        <v>924500</v>
      </c>
      <c r="AC30" s="11">
        <v>74.3</v>
      </c>
      <c r="AD30">
        <f t="shared" si="2"/>
        <v>2.5</v>
      </c>
      <c r="AE30" s="167">
        <f t="shared" si="3"/>
        <v>-1.2362089591918202E-2</v>
      </c>
    </row>
    <row r="31" spans="1:43" x14ac:dyDescent="0.25">
      <c r="W31" s="132">
        <v>42318</v>
      </c>
      <c r="X31" s="11">
        <v>75.19</v>
      </c>
      <c r="Y31" s="11">
        <v>75.989999999999995</v>
      </c>
      <c r="Z31" s="11">
        <v>72.61</v>
      </c>
      <c r="AA31" s="11">
        <v>75.23</v>
      </c>
      <c r="AB31" s="126">
        <v>989700</v>
      </c>
      <c r="AC31" s="11">
        <v>75.23</v>
      </c>
      <c r="AD31">
        <f t="shared" si="2"/>
        <v>3.3799999999999955</v>
      </c>
      <c r="AE31" s="167">
        <f t="shared" si="3"/>
        <v>-1.1302405046655251E-2</v>
      </c>
    </row>
    <row r="32" spans="1:43" x14ac:dyDescent="0.25">
      <c r="B32" s="250" t="s">
        <v>127</v>
      </c>
      <c r="C32" s="250" t="s">
        <v>211</v>
      </c>
      <c r="D32" s="251" t="s">
        <v>210</v>
      </c>
      <c r="E32" s="253" t="s">
        <v>212</v>
      </c>
      <c r="F32" s="254" t="s">
        <v>65</v>
      </c>
      <c r="G32" s="299" t="s">
        <v>218</v>
      </c>
      <c r="H32" s="254" t="s">
        <v>96</v>
      </c>
      <c r="I32" s="299" t="s">
        <v>230</v>
      </c>
      <c r="W32" s="132">
        <v>42317</v>
      </c>
      <c r="X32" s="11">
        <v>72.989999999999995</v>
      </c>
      <c r="Y32" s="11">
        <v>77</v>
      </c>
      <c r="Z32" s="11">
        <v>72.599999999999994</v>
      </c>
      <c r="AA32" s="11">
        <v>76.09</v>
      </c>
      <c r="AB32" s="126">
        <v>1448100</v>
      </c>
      <c r="AC32" s="11">
        <v>76.09</v>
      </c>
      <c r="AD32">
        <f t="shared" si="2"/>
        <v>4.4000000000000057</v>
      </c>
      <c r="AE32" s="167">
        <f t="shared" si="3"/>
        <v>3.3269961977186346E-2</v>
      </c>
    </row>
    <row r="33" spans="1:31" x14ac:dyDescent="0.25">
      <c r="A33" s="1"/>
      <c r="B33" s="252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10">
        <f>IF(C33=0, D33, (E33-D33)/D33)</f>
        <v>-0.22639056551211809</v>
      </c>
      <c r="I33" s="318"/>
      <c r="W33" s="132">
        <v>42314</v>
      </c>
      <c r="X33" s="11">
        <v>72.47</v>
      </c>
      <c r="Y33" s="11">
        <v>76.430000000000007</v>
      </c>
      <c r="Z33" s="11">
        <v>69.28</v>
      </c>
      <c r="AA33" s="11">
        <v>73.64</v>
      </c>
      <c r="AB33" s="126">
        <v>2790400</v>
      </c>
      <c r="AC33" s="11">
        <v>73.64</v>
      </c>
      <c r="AD33">
        <f t="shared" si="2"/>
        <v>7.1500000000000057</v>
      </c>
      <c r="AE33" s="167">
        <f t="shared" si="3"/>
        <v>4.6617396247868204E-2</v>
      </c>
    </row>
    <row r="34" spans="1:31" x14ac:dyDescent="0.25">
      <c r="B34" s="252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10">
        <f t="shared" ref="H34:H36" si="6">IF(C34=0, D34, (E34-D34)/D34)</f>
        <v>-0.39077842607086943</v>
      </c>
      <c r="I34" s="53"/>
      <c r="W34" s="132">
        <v>42313</v>
      </c>
      <c r="X34" s="11">
        <v>76.53</v>
      </c>
      <c r="Y34" s="11">
        <v>77.25</v>
      </c>
      <c r="Z34" s="11">
        <v>66.510000000000005</v>
      </c>
      <c r="AA34" s="11">
        <v>70.36</v>
      </c>
      <c r="AB34" s="126">
        <v>8250500</v>
      </c>
      <c r="AC34" s="11">
        <v>70.36</v>
      </c>
      <c r="AD34">
        <f t="shared" si="2"/>
        <v>10.739999999999995</v>
      </c>
      <c r="AE34" s="167">
        <f t="shared" si="3"/>
        <v>-0.21952301719356637</v>
      </c>
    </row>
    <row r="35" spans="1:31" x14ac:dyDescent="0.25">
      <c r="B35" s="252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10">
        <f t="shared" si="6"/>
        <v>-0.18710289236605029</v>
      </c>
      <c r="I35" s="318"/>
      <c r="W35" s="132">
        <v>42312</v>
      </c>
      <c r="X35" s="11">
        <v>96.01</v>
      </c>
      <c r="Y35" s="11">
        <v>99.7</v>
      </c>
      <c r="Z35" s="11">
        <v>88.7</v>
      </c>
      <c r="AA35" s="11">
        <v>90.15</v>
      </c>
      <c r="AB35" s="126">
        <v>1215900</v>
      </c>
      <c r="AC35" s="11">
        <v>90.15</v>
      </c>
      <c r="AD35">
        <f t="shared" si="2"/>
        <v>11</v>
      </c>
      <c r="AE35" s="167">
        <f t="shared" si="3"/>
        <v>-3.7270397266125577E-2</v>
      </c>
    </row>
    <row r="36" spans="1:31" x14ac:dyDescent="0.25">
      <c r="B36" s="252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10">
        <f t="shared" si="6"/>
        <v>-0.29928583291811994</v>
      </c>
      <c r="I36" s="53"/>
      <c r="W36" s="132">
        <v>42311</v>
      </c>
      <c r="X36" s="11">
        <v>84.36</v>
      </c>
      <c r="Y36" s="11">
        <v>95.46</v>
      </c>
      <c r="Z36" s="11">
        <v>83.26</v>
      </c>
      <c r="AA36" s="11">
        <v>93.64</v>
      </c>
      <c r="AB36" s="126">
        <v>1886700</v>
      </c>
      <c r="AC36" s="11">
        <v>93.64</v>
      </c>
      <c r="AD36">
        <f t="shared" si="2"/>
        <v>12.199999999999989</v>
      </c>
      <c r="AE36" s="167">
        <f t="shared" si="3"/>
        <v>0.10974164493955918</v>
      </c>
    </row>
    <row r="37" spans="1:31" x14ac:dyDescent="0.25">
      <c r="B37" s="252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10">
        <f t="shared" ref="H37:H39" si="8">IF(C37=0, D37, (E37-D37)/D37)</f>
        <v>-0.31755577109602323</v>
      </c>
      <c r="I37" s="53"/>
      <c r="W37" s="132">
        <v>42310</v>
      </c>
      <c r="X37" s="11">
        <v>77.59</v>
      </c>
      <c r="Y37" s="11">
        <v>85.98</v>
      </c>
      <c r="Z37" s="11">
        <v>77.12</v>
      </c>
      <c r="AA37" s="11">
        <v>84.38</v>
      </c>
      <c r="AB37" s="126">
        <v>1369100</v>
      </c>
      <c r="AC37" s="11">
        <v>84.38</v>
      </c>
      <c r="AD37">
        <f t="shared" si="2"/>
        <v>8.86</v>
      </c>
      <c r="AE37" s="167">
        <f t="shared" si="3"/>
        <v>9.3997147672760351E-2</v>
      </c>
    </row>
    <row r="38" spans="1:31" x14ac:dyDescent="0.25">
      <c r="B38" s="252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10">
        <f t="shared" si="8"/>
        <v>-0.28233115680732873</v>
      </c>
      <c r="I38" s="53"/>
      <c r="W38" s="132">
        <v>42307</v>
      </c>
      <c r="X38" s="11">
        <v>80</v>
      </c>
      <c r="Y38" s="11">
        <v>80.3</v>
      </c>
      <c r="Z38" s="11">
        <v>76.400000000000006</v>
      </c>
      <c r="AA38" s="11">
        <v>77.13</v>
      </c>
      <c r="AB38" s="126">
        <v>1108700</v>
      </c>
      <c r="AC38" s="11">
        <v>77.13</v>
      </c>
      <c r="AD38">
        <f t="shared" si="2"/>
        <v>3.8999999999999915</v>
      </c>
      <c r="AE38" s="167">
        <f t="shared" si="3"/>
        <v>-2.4781894044759278E-2</v>
      </c>
    </row>
    <row r="39" spans="1:31" x14ac:dyDescent="0.25">
      <c r="B39" s="252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10">
        <f t="shared" si="8"/>
        <v>-0.26844846221872842</v>
      </c>
      <c r="I39" s="53"/>
      <c r="W39" s="132">
        <v>42306</v>
      </c>
      <c r="X39" s="11">
        <v>85.75</v>
      </c>
      <c r="Y39" s="11">
        <v>87.89</v>
      </c>
      <c r="Z39" s="11">
        <v>78.83</v>
      </c>
      <c r="AA39" s="11">
        <v>79.09</v>
      </c>
      <c r="AB39" s="126">
        <v>1467100</v>
      </c>
      <c r="AC39" s="11">
        <v>79.09</v>
      </c>
      <c r="AD39">
        <f t="shared" si="2"/>
        <v>9.0600000000000023</v>
      </c>
      <c r="AE39" s="167">
        <f t="shared" si="3"/>
        <v>-7.734484367708816E-2</v>
      </c>
    </row>
    <row r="40" spans="1:31" x14ac:dyDescent="0.25">
      <c r="B40" s="252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10">
        <f t="shared" ref="H40:H47" si="10">IF(C40=0, D40, (E40-D40)/D40)</f>
        <v>-0.12060153332022799</v>
      </c>
      <c r="I40" s="53"/>
      <c r="W40" s="132">
        <v>42305</v>
      </c>
      <c r="X40" s="11">
        <v>85.51</v>
      </c>
      <c r="Y40" s="11">
        <v>85.93</v>
      </c>
      <c r="Z40" s="11">
        <v>81.3</v>
      </c>
      <c r="AA40" s="11">
        <v>85.72</v>
      </c>
      <c r="AB40" s="126">
        <v>887900</v>
      </c>
      <c r="AC40" s="11">
        <v>85.72</v>
      </c>
      <c r="AD40">
        <f t="shared" si="2"/>
        <v>4.6300000000000097</v>
      </c>
      <c r="AE40" s="167">
        <f t="shared" si="3"/>
        <v>1.1679514132212354E-3</v>
      </c>
    </row>
    <row r="41" spans="1:31" x14ac:dyDescent="0.25">
      <c r="B41" s="252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10">
        <f t="shared" si="10"/>
        <v>-8.7864460204885753E-2</v>
      </c>
      <c r="I41" s="53">
        <f t="shared" ref="I41:I43" si="11">D41*0.98</f>
        <v>99.489599999999996</v>
      </c>
      <c r="W41" s="132">
        <v>42304</v>
      </c>
      <c r="X41" s="11">
        <v>83.26</v>
      </c>
      <c r="Y41" s="11">
        <v>85.86</v>
      </c>
      <c r="Z41" s="11">
        <v>82.54</v>
      </c>
      <c r="AA41" s="11">
        <v>85.62</v>
      </c>
      <c r="AB41" s="126">
        <v>953600</v>
      </c>
      <c r="AC41" s="11">
        <v>85.62</v>
      </c>
      <c r="AD41">
        <f t="shared" si="2"/>
        <v>3.3199999999999932</v>
      </c>
      <c r="AE41" s="167">
        <f t="shared" si="3"/>
        <v>2.7727763773856662E-2</v>
      </c>
    </row>
    <row r="42" spans="1:31" ht="20.25" thickBot="1" x14ac:dyDescent="0.35">
      <c r="B42" s="252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10">
        <f t="shared" si="10"/>
        <v>-0.20091505868311121</v>
      </c>
      <c r="I42" s="53">
        <f t="shared" si="11"/>
        <v>98.529200000000003</v>
      </c>
      <c r="O42" s="343" t="s">
        <v>78</v>
      </c>
      <c r="P42" s="343"/>
      <c r="T42" s="127" t="s">
        <v>100</v>
      </c>
      <c r="W42" s="132">
        <v>42303</v>
      </c>
      <c r="X42" s="11">
        <v>82.11</v>
      </c>
      <c r="Y42" s="11">
        <v>85.59</v>
      </c>
      <c r="Z42" s="11">
        <v>81.86</v>
      </c>
      <c r="AA42" s="11">
        <v>83.31</v>
      </c>
      <c r="AB42" s="126">
        <v>957800</v>
      </c>
      <c r="AC42" s="11">
        <v>83.31</v>
      </c>
      <c r="AD42">
        <f t="shared" si="2"/>
        <v>3.730000000000004</v>
      </c>
      <c r="AE42" s="167">
        <f t="shared" si="3"/>
        <v>2.5270758122744041E-3</v>
      </c>
    </row>
    <row r="43" spans="1:31" ht="15.75" thickTop="1" x14ac:dyDescent="0.25">
      <c r="B43" s="252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10">
        <f t="shared" si="10"/>
        <v>-0.22551379374189964</v>
      </c>
      <c r="I43" s="53">
        <f t="shared" si="11"/>
        <v>105.8596</v>
      </c>
      <c r="O43" s="105">
        <v>1.1000000000000001</v>
      </c>
      <c r="P43" s="105">
        <f>O43*$Q$4</f>
        <v>71.698000000000008</v>
      </c>
      <c r="Q43" s="2"/>
      <c r="T43" s="168" t="s">
        <v>111</v>
      </c>
      <c r="U43" s="169">
        <v>64.569999999999993</v>
      </c>
      <c r="W43" s="132">
        <v>42300</v>
      </c>
      <c r="X43" s="11">
        <v>77.52</v>
      </c>
      <c r="Y43" s="11">
        <v>83.59</v>
      </c>
      <c r="Z43" s="11">
        <v>77.52</v>
      </c>
      <c r="AA43" s="11">
        <v>83.1</v>
      </c>
      <c r="AB43" s="126">
        <v>1647600</v>
      </c>
      <c r="AC43" s="11">
        <v>83.1</v>
      </c>
      <c r="AD43">
        <f t="shared" si="2"/>
        <v>6.0700000000000074</v>
      </c>
      <c r="AE43" s="167">
        <f t="shared" si="3"/>
        <v>8.8123608746889959E-2</v>
      </c>
    </row>
    <row r="44" spans="1:31" x14ac:dyDescent="0.25">
      <c r="B44" s="252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10">
        <f t="shared" si="10"/>
        <v>-0.43274345890782762</v>
      </c>
      <c r="I44" s="53"/>
      <c r="O44" s="105">
        <v>1.0900000000000001</v>
      </c>
      <c r="P44" s="105">
        <f t="shared" ref="P44:P63" si="12">O44*$Q$4</f>
        <v>71.046200000000013</v>
      </c>
      <c r="Q44" s="2"/>
      <c r="T44" s="130" t="s">
        <v>112</v>
      </c>
      <c r="U44" s="128">
        <v>64.849999999999994</v>
      </c>
      <c r="W44" s="132">
        <v>42299</v>
      </c>
      <c r="X44" s="11">
        <v>80.5</v>
      </c>
      <c r="Y44" s="11">
        <v>83</v>
      </c>
      <c r="Z44" s="11">
        <v>75.75</v>
      </c>
      <c r="AA44" s="11">
        <v>76.37</v>
      </c>
      <c r="AB44" s="126">
        <v>1284800</v>
      </c>
      <c r="AC44" s="11">
        <v>76.37</v>
      </c>
      <c r="AD44">
        <f t="shared" si="2"/>
        <v>7.25</v>
      </c>
      <c r="AE44" s="167">
        <f t="shared" si="3"/>
        <v>-5.4592720970537245E-2</v>
      </c>
    </row>
    <row r="45" spans="1:31" x14ac:dyDescent="0.25">
      <c r="B45" s="252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10">
        <f t="shared" si="10"/>
        <v>0</v>
      </c>
      <c r="I45" s="53"/>
      <c r="O45" s="105">
        <v>1.08</v>
      </c>
      <c r="P45" s="105">
        <f t="shared" si="12"/>
        <v>70.394400000000019</v>
      </c>
      <c r="Q45" s="2"/>
      <c r="T45" s="130" t="s">
        <v>113</v>
      </c>
      <c r="U45" s="128" t="s">
        <v>429</v>
      </c>
      <c r="W45" s="132">
        <v>42298</v>
      </c>
      <c r="X45" s="11">
        <v>81.709999999999994</v>
      </c>
      <c r="Y45" s="11">
        <v>82.94</v>
      </c>
      <c r="Z45" s="11">
        <v>77</v>
      </c>
      <c r="AA45" s="11">
        <v>80.78</v>
      </c>
      <c r="AB45" s="126">
        <v>1414000</v>
      </c>
      <c r="AC45" s="11">
        <v>80.78</v>
      </c>
      <c r="AD45">
        <f t="shared" si="2"/>
        <v>5.9399999999999977</v>
      </c>
      <c r="AE45" s="167">
        <f t="shared" si="3"/>
        <v>1.8603497457523321E-3</v>
      </c>
    </row>
    <row r="46" spans="1:31" x14ac:dyDescent="0.25">
      <c r="B46" s="252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10">
        <f t="shared" si="10"/>
        <v>-0.38834652142636933</v>
      </c>
      <c r="I46" s="53"/>
      <c r="O46" s="105">
        <v>1.07</v>
      </c>
      <c r="P46" s="105">
        <f t="shared" si="12"/>
        <v>69.74260000000001</v>
      </c>
      <c r="Q46" s="2"/>
      <c r="T46" s="130" t="s">
        <v>114</v>
      </c>
      <c r="U46" s="128" t="s">
        <v>430</v>
      </c>
      <c r="W46" s="132">
        <v>42297</v>
      </c>
      <c r="X46" s="11">
        <v>83.59</v>
      </c>
      <c r="Y46" s="11">
        <v>86.83</v>
      </c>
      <c r="Z46" s="11">
        <v>80.22</v>
      </c>
      <c r="AA46" s="11">
        <v>80.63</v>
      </c>
      <c r="AB46" s="126">
        <v>1337600</v>
      </c>
      <c r="AC46" s="11">
        <v>80.63</v>
      </c>
      <c r="AD46">
        <f t="shared" si="2"/>
        <v>6.6099999999999994</v>
      </c>
      <c r="AE46" s="167">
        <f t="shared" si="3"/>
        <v>-1.4664548454112247E-2</v>
      </c>
    </row>
    <row r="47" spans="1:31" x14ac:dyDescent="0.25">
      <c r="B47" s="252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10">
        <f t="shared" si="10"/>
        <v>0</v>
      </c>
      <c r="I47" s="53"/>
      <c r="O47" s="105">
        <v>1.06</v>
      </c>
      <c r="P47" s="105">
        <f t="shared" si="12"/>
        <v>69.090800000000016</v>
      </c>
      <c r="Q47" s="2"/>
      <c r="T47" s="130" t="s">
        <v>115</v>
      </c>
      <c r="U47" s="128">
        <v>129.72999999999999</v>
      </c>
      <c r="W47" s="132">
        <v>42296</v>
      </c>
      <c r="X47" s="11">
        <v>85.24</v>
      </c>
      <c r="Y47" s="11">
        <v>91.91</v>
      </c>
      <c r="Z47" s="11">
        <v>70.569999999999993</v>
      </c>
      <c r="AA47" s="11">
        <v>81.83</v>
      </c>
      <c r="AB47" s="126">
        <v>6721100</v>
      </c>
      <c r="AC47" s="11">
        <v>81.83</v>
      </c>
      <c r="AD47">
        <f t="shared" si="2"/>
        <v>21.340000000000003</v>
      </c>
      <c r="AE47" s="167">
        <f t="shared" si="3"/>
        <v>-4.3706906626153952E-2</v>
      </c>
    </row>
    <row r="48" spans="1:31" x14ac:dyDescent="0.25">
      <c r="B48" s="252"/>
      <c r="C48" s="12"/>
      <c r="D48" s="53"/>
      <c r="E48" s="53"/>
      <c r="F48" s="53"/>
      <c r="G48" s="53"/>
      <c r="H48" s="310"/>
      <c r="I48" s="53"/>
      <c r="O48" s="105">
        <v>1.05</v>
      </c>
      <c r="P48" s="105">
        <f t="shared" si="12"/>
        <v>68.439000000000007</v>
      </c>
      <c r="Q48" s="2"/>
      <c r="T48" s="130" t="s">
        <v>116</v>
      </c>
      <c r="U48" s="128">
        <v>0.78248700000000004</v>
      </c>
      <c r="W48" s="132">
        <v>42293</v>
      </c>
      <c r="X48" s="11">
        <v>85.61</v>
      </c>
      <c r="Y48" s="11">
        <v>89.98</v>
      </c>
      <c r="Z48" s="11">
        <v>83.26</v>
      </c>
      <c r="AA48" s="11">
        <v>85.57</v>
      </c>
      <c r="AB48" s="126">
        <v>1362200</v>
      </c>
      <c r="AC48" s="11">
        <v>85.57</v>
      </c>
      <c r="AD48">
        <f t="shared" si="2"/>
        <v>6.7199999999999989</v>
      </c>
      <c r="AE48" s="167">
        <f t="shared" si="3"/>
        <v>-3.0292438541302813E-3</v>
      </c>
    </row>
    <row r="49" spans="2:31" x14ac:dyDescent="0.25">
      <c r="B49" s="252"/>
      <c r="C49" s="12"/>
      <c r="D49" s="53"/>
      <c r="E49" s="53"/>
      <c r="F49" s="53"/>
      <c r="G49" s="53"/>
      <c r="H49" s="310"/>
      <c r="I49" s="53"/>
      <c r="O49" s="105">
        <v>1.04</v>
      </c>
      <c r="P49" s="105">
        <f t="shared" si="12"/>
        <v>67.787200000000013</v>
      </c>
      <c r="Q49" s="2"/>
      <c r="T49" s="130" t="s">
        <v>117</v>
      </c>
      <c r="U49" s="128" t="s">
        <v>153</v>
      </c>
      <c r="W49" s="132">
        <v>42292</v>
      </c>
      <c r="X49" s="11">
        <v>80.06</v>
      </c>
      <c r="Y49" s="11">
        <v>86.5</v>
      </c>
      <c r="Z49" s="11">
        <v>78.510000000000005</v>
      </c>
      <c r="AA49" s="11">
        <v>85.83</v>
      </c>
      <c r="AB49" s="126">
        <v>1700800</v>
      </c>
      <c r="AC49" s="11">
        <v>85.83</v>
      </c>
      <c r="AD49">
        <f t="shared" si="2"/>
        <v>7.9899999999999949</v>
      </c>
      <c r="AE49" s="167">
        <f t="shared" si="3"/>
        <v>6.015316205533594E-2</v>
      </c>
    </row>
    <row r="50" spans="2:31" x14ac:dyDescent="0.25">
      <c r="B50" s="252"/>
      <c r="C50" s="12"/>
      <c r="D50" s="53"/>
      <c r="E50" s="53"/>
      <c r="F50" s="53"/>
      <c r="G50" s="53"/>
      <c r="H50" s="310"/>
      <c r="I50" s="53"/>
      <c r="O50" s="105">
        <v>1.03</v>
      </c>
      <c r="P50" s="105">
        <f t="shared" si="12"/>
        <v>67.135400000000004</v>
      </c>
      <c r="Q50" s="2"/>
      <c r="T50" s="130"/>
      <c r="U50" s="128"/>
      <c r="W50" s="132">
        <v>42291</v>
      </c>
      <c r="X50" s="11">
        <v>83</v>
      </c>
      <c r="Y50" s="11">
        <v>84.98</v>
      </c>
      <c r="Z50" s="11">
        <v>78.92</v>
      </c>
      <c r="AA50" s="11">
        <v>80.959999999999994</v>
      </c>
      <c r="AB50" s="126">
        <v>1333900</v>
      </c>
      <c r="AC50" s="11">
        <v>80.959999999999994</v>
      </c>
      <c r="AD50">
        <f t="shared" si="2"/>
        <v>6.0600000000000023</v>
      </c>
      <c r="AE50" s="167">
        <f t="shared" si="3"/>
        <v>-1.4800197335964604E-3</v>
      </c>
    </row>
    <row r="51" spans="2:31" x14ac:dyDescent="0.25">
      <c r="B51" s="252"/>
      <c r="C51" s="12"/>
      <c r="D51" s="53"/>
      <c r="E51" s="53"/>
      <c r="F51" s="53"/>
      <c r="G51" s="53"/>
      <c r="H51" s="310"/>
      <c r="I51" s="53"/>
      <c r="O51" s="105">
        <v>1.02</v>
      </c>
      <c r="P51" s="105">
        <f t="shared" si="12"/>
        <v>66.48360000000001</v>
      </c>
      <c r="Q51" s="2"/>
      <c r="T51" s="130" t="s">
        <v>118</v>
      </c>
      <c r="U51" s="128" t="s">
        <v>431</v>
      </c>
      <c r="W51" s="132">
        <v>42290</v>
      </c>
      <c r="X51" s="11">
        <v>86.68</v>
      </c>
      <c r="Y51" s="11">
        <v>88.56</v>
      </c>
      <c r="Z51" s="11">
        <v>80.959999999999994</v>
      </c>
      <c r="AA51" s="11">
        <v>81.08</v>
      </c>
      <c r="AB51" s="126">
        <v>1199300</v>
      </c>
      <c r="AC51" s="11">
        <v>81.08</v>
      </c>
      <c r="AD51">
        <f t="shared" si="2"/>
        <v>7.6000000000000085</v>
      </c>
      <c r="AE51" s="167">
        <f t="shared" si="3"/>
        <v>-6.9543263713564452E-2</v>
      </c>
    </row>
    <row r="52" spans="2:31" x14ac:dyDescent="0.25">
      <c r="B52" s="252"/>
      <c r="C52" s="12"/>
      <c r="D52" s="53"/>
      <c r="E52" s="53"/>
      <c r="F52" s="53"/>
      <c r="G52" s="53"/>
      <c r="H52" s="310"/>
      <c r="I52" s="53"/>
      <c r="O52" s="105">
        <v>1.01</v>
      </c>
      <c r="P52" s="105">
        <f t="shared" si="12"/>
        <v>65.831800000000001</v>
      </c>
      <c r="Q52" s="2"/>
      <c r="T52" s="130" t="s">
        <v>119</v>
      </c>
      <c r="U52" s="128" t="s">
        <v>308</v>
      </c>
      <c r="W52" s="132">
        <v>42289</v>
      </c>
      <c r="X52" s="11">
        <v>89.66</v>
      </c>
      <c r="Y52" s="11">
        <v>90.44</v>
      </c>
      <c r="Z52" s="11">
        <v>86.02</v>
      </c>
      <c r="AA52" s="11">
        <v>87.14</v>
      </c>
      <c r="AB52" s="126">
        <v>800000</v>
      </c>
      <c r="AC52" s="11">
        <v>87.14</v>
      </c>
      <c r="AD52">
        <f t="shared" si="2"/>
        <v>4.4200000000000017</v>
      </c>
      <c r="AE52" s="167">
        <f t="shared" si="3"/>
        <v>-1.8693693693693669E-2</v>
      </c>
    </row>
    <row r="53" spans="2:31" x14ac:dyDescent="0.25">
      <c r="B53" s="252"/>
      <c r="C53" s="12"/>
      <c r="D53" s="53"/>
      <c r="E53" s="53"/>
      <c r="F53" s="53"/>
      <c r="G53" s="53"/>
      <c r="H53" s="310"/>
      <c r="I53" s="53"/>
      <c r="O53" s="105">
        <v>1</v>
      </c>
      <c r="P53" s="105">
        <f t="shared" si="12"/>
        <v>65.180000000000007</v>
      </c>
      <c r="Q53" s="2"/>
      <c r="T53" s="130" t="s">
        <v>120</v>
      </c>
      <c r="U53" s="129">
        <v>1477844</v>
      </c>
      <c r="W53" s="132">
        <v>42286</v>
      </c>
      <c r="X53" s="11">
        <v>88.57</v>
      </c>
      <c r="Y53" s="11">
        <v>90.5</v>
      </c>
      <c r="Z53" s="11">
        <v>85.55</v>
      </c>
      <c r="AA53" s="11">
        <v>88.8</v>
      </c>
      <c r="AB53" s="126">
        <v>1060200</v>
      </c>
      <c r="AC53" s="11">
        <v>88.8</v>
      </c>
      <c r="AD53">
        <f t="shared" si="2"/>
        <v>4.9500000000000028</v>
      </c>
      <c r="AE53" s="167">
        <f t="shared" si="3"/>
        <v>3.3898305084745228E-3</v>
      </c>
    </row>
    <row r="54" spans="2:31" x14ac:dyDescent="0.25">
      <c r="O54" s="105">
        <v>0.99</v>
      </c>
      <c r="P54" s="105">
        <f t="shared" si="12"/>
        <v>64.528200000000012</v>
      </c>
      <c r="Q54" s="2"/>
      <c r="T54" s="130" t="s">
        <v>123</v>
      </c>
      <c r="U54" s="129">
        <v>1805960</v>
      </c>
      <c r="W54" s="132">
        <v>42285</v>
      </c>
      <c r="X54" s="11">
        <v>93.67</v>
      </c>
      <c r="Y54" s="11">
        <v>94.2</v>
      </c>
      <c r="Z54" s="11">
        <v>86.62</v>
      </c>
      <c r="AA54" s="11">
        <v>88.5</v>
      </c>
      <c r="AB54" s="126">
        <v>1271500</v>
      </c>
      <c r="AC54" s="11">
        <v>88.5</v>
      </c>
      <c r="AD54">
        <f t="shared" si="2"/>
        <v>7.5799999999999983</v>
      </c>
      <c r="AE54" s="167">
        <f t="shared" si="3"/>
        <v>-6.1505832449628817E-2</v>
      </c>
    </row>
    <row r="55" spans="2:31" x14ac:dyDescent="0.25">
      <c r="O55" s="105">
        <v>0.98</v>
      </c>
      <c r="P55" s="105">
        <f t="shared" si="12"/>
        <v>63.876400000000004</v>
      </c>
      <c r="Q55" s="2"/>
      <c r="T55" s="130" t="s">
        <v>121</v>
      </c>
      <c r="U55" s="128" t="s">
        <v>432</v>
      </c>
      <c r="W55" s="132">
        <v>42284</v>
      </c>
      <c r="X55" s="11">
        <v>94.33</v>
      </c>
      <c r="Y55" s="11">
        <v>96.65</v>
      </c>
      <c r="Z55" s="11">
        <v>90.26</v>
      </c>
      <c r="AA55" s="11">
        <v>94.3</v>
      </c>
      <c r="AB55" s="126">
        <v>1131000</v>
      </c>
      <c r="AC55" s="11">
        <v>94.3</v>
      </c>
      <c r="AD55">
        <f t="shared" si="2"/>
        <v>6.3900000000000006</v>
      </c>
      <c r="AE55" s="167">
        <f t="shared" si="3"/>
        <v>-5.2742616033755185E-3</v>
      </c>
    </row>
    <row r="56" spans="2:31" x14ac:dyDescent="0.25">
      <c r="O56" s="105">
        <v>0.97</v>
      </c>
      <c r="P56" s="105">
        <f t="shared" si="12"/>
        <v>63.224600000000002</v>
      </c>
      <c r="T56" s="130" t="s">
        <v>124</v>
      </c>
      <c r="U56" s="128" t="s">
        <v>153</v>
      </c>
      <c r="W56" s="132">
        <v>42283</v>
      </c>
      <c r="X56" s="11">
        <v>97.65</v>
      </c>
      <c r="Y56" s="11">
        <v>98.44</v>
      </c>
      <c r="Z56" s="11">
        <v>88.07</v>
      </c>
      <c r="AA56" s="11">
        <v>94.8</v>
      </c>
      <c r="AB56" s="126">
        <v>1195100</v>
      </c>
      <c r="AC56" s="11">
        <v>94.8</v>
      </c>
      <c r="AD56">
        <f t="shared" si="2"/>
        <v>10.370000000000005</v>
      </c>
      <c r="AE56" s="167">
        <f t="shared" si="3"/>
        <v>-3.7954130302415345E-2</v>
      </c>
    </row>
    <row r="57" spans="2:31" x14ac:dyDescent="0.25">
      <c r="O57" s="105">
        <v>0.96</v>
      </c>
      <c r="P57" s="105">
        <f t="shared" si="12"/>
        <v>62.572800000000001</v>
      </c>
      <c r="T57" s="130" t="s">
        <v>125</v>
      </c>
      <c r="U57" s="128">
        <v>-4.24</v>
      </c>
      <c r="W57" s="132">
        <v>42282</v>
      </c>
      <c r="X57" s="11">
        <v>100.9</v>
      </c>
      <c r="Y57" s="11">
        <v>106.95</v>
      </c>
      <c r="Z57" s="11">
        <v>95.58</v>
      </c>
      <c r="AA57" s="11">
        <v>98.54</v>
      </c>
      <c r="AB57" s="126">
        <v>2228600</v>
      </c>
      <c r="AC57" s="11">
        <v>98.54</v>
      </c>
      <c r="AD57">
        <f t="shared" si="2"/>
        <v>11.370000000000005</v>
      </c>
      <c r="AE57" s="167">
        <f t="shared" si="3"/>
        <v>4.7517805889231601E-2</v>
      </c>
    </row>
    <row r="58" spans="2:31" x14ac:dyDescent="0.25">
      <c r="O58" s="105">
        <v>0.95</v>
      </c>
      <c r="P58" s="105">
        <f t="shared" si="12"/>
        <v>61.921000000000006</v>
      </c>
      <c r="T58" s="130" t="s">
        <v>122</v>
      </c>
      <c r="U58" s="128" t="s">
        <v>138</v>
      </c>
      <c r="W58" s="132">
        <v>42279</v>
      </c>
      <c r="X58" s="11">
        <v>86.1</v>
      </c>
      <c r="Y58" s="11">
        <v>95.31</v>
      </c>
      <c r="Z58" s="11">
        <v>85.45</v>
      </c>
      <c r="AA58" s="11">
        <v>94.07</v>
      </c>
      <c r="AB58" s="126">
        <v>1544500</v>
      </c>
      <c r="AC58" s="11">
        <v>94.07</v>
      </c>
      <c r="AD58">
        <f t="shared" si="2"/>
        <v>9.86</v>
      </c>
      <c r="AE58" s="167">
        <f t="shared" si="3"/>
        <v>4.9536985384357912E-2</v>
      </c>
    </row>
    <row r="59" spans="2:31" x14ac:dyDescent="0.25">
      <c r="O59" s="105">
        <v>0.94</v>
      </c>
      <c r="P59" s="105">
        <f t="shared" si="12"/>
        <v>61.269200000000005</v>
      </c>
      <c r="W59" s="132">
        <v>42278</v>
      </c>
      <c r="X59" s="11">
        <v>85.55</v>
      </c>
      <c r="Y59" s="11">
        <v>89.93</v>
      </c>
      <c r="Z59" s="11">
        <v>83</v>
      </c>
      <c r="AA59" s="11">
        <v>89.63</v>
      </c>
      <c r="AB59" s="126">
        <v>1765600</v>
      </c>
      <c r="AC59" s="11">
        <v>89.63</v>
      </c>
      <c r="AD59">
        <f t="shared" si="2"/>
        <v>6.9300000000000068</v>
      </c>
      <c r="AE59" s="167">
        <f t="shared" si="3"/>
        <v>4.7691408533021562E-2</v>
      </c>
    </row>
    <row r="60" spans="2:31" x14ac:dyDescent="0.25">
      <c r="O60" s="105">
        <v>0.93</v>
      </c>
      <c r="P60" s="105">
        <f t="shared" si="12"/>
        <v>60.617400000000011</v>
      </c>
      <c r="W60" s="132">
        <v>42277</v>
      </c>
      <c r="X60" s="11">
        <v>89.45</v>
      </c>
      <c r="Y60" s="11">
        <v>92.45</v>
      </c>
      <c r="Z60" s="11">
        <v>82.05</v>
      </c>
      <c r="AA60" s="11">
        <v>85.55</v>
      </c>
      <c r="AB60" s="126">
        <v>1843900</v>
      </c>
      <c r="AC60" s="11">
        <v>85.55</v>
      </c>
      <c r="AD60">
        <f t="shared" si="2"/>
        <v>10.400000000000006</v>
      </c>
      <c r="AE60" s="167">
        <f t="shared" si="3"/>
        <v>-1.598803772716817E-2</v>
      </c>
    </row>
    <row r="61" spans="2:31" x14ac:dyDescent="0.25">
      <c r="O61" s="105">
        <v>0.92</v>
      </c>
      <c r="P61" s="105">
        <f t="shared" si="12"/>
        <v>59.965600000000009</v>
      </c>
      <c r="W61" s="132">
        <v>42276</v>
      </c>
      <c r="X61" s="11">
        <v>87.44</v>
      </c>
      <c r="Y61" s="11">
        <v>94.74</v>
      </c>
      <c r="Z61" s="11">
        <v>84</v>
      </c>
      <c r="AA61" s="11">
        <v>86.94</v>
      </c>
      <c r="AB61" s="126">
        <v>1686200</v>
      </c>
      <c r="AC61" s="11">
        <v>86.94</v>
      </c>
      <c r="AD61">
        <f t="shared" si="2"/>
        <v>10.739999999999995</v>
      </c>
      <c r="AE61" s="167">
        <f t="shared" si="3"/>
        <v>1.1503508570109844E-4</v>
      </c>
    </row>
    <row r="62" spans="2:31" x14ac:dyDescent="0.25">
      <c r="O62" s="105">
        <v>0.91</v>
      </c>
      <c r="P62" s="105">
        <f t="shared" si="12"/>
        <v>59.313800000000008</v>
      </c>
      <c r="W62" s="132">
        <v>42275</v>
      </c>
      <c r="X62" s="11">
        <v>99.97</v>
      </c>
      <c r="Y62" s="11">
        <v>101.82</v>
      </c>
      <c r="Z62" s="11">
        <v>85.27</v>
      </c>
      <c r="AA62" s="11">
        <v>86.93</v>
      </c>
      <c r="AB62" s="126">
        <v>2593700</v>
      </c>
      <c r="AC62" s="11">
        <v>86.93</v>
      </c>
      <c r="AD62">
        <f t="shared" si="2"/>
        <v>16.549999999999997</v>
      </c>
      <c r="AE62" s="167">
        <f t="shared" si="3"/>
        <v>-0.13252170442071642</v>
      </c>
    </row>
    <row r="63" spans="2:31" x14ac:dyDescent="0.25">
      <c r="O63" s="105">
        <v>0.9</v>
      </c>
      <c r="P63" s="105">
        <f t="shared" si="12"/>
        <v>58.662000000000006</v>
      </c>
      <c r="W63" s="132">
        <v>42272</v>
      </c>
      <c r="X63" s="11">
        <v>112.28</v>
      </c>
      <c r="Y63" s="11">
        <v>113.26</v>
      </c>
      <c r="Z63" s="11">
        <v>96.28</v>
      </c>
      <c r="AA63" s="11">
        <v>100.21</v>
      </c>
      <c r="AB63" s="126">
        <v>1831100</v>
      </c>
      <c r="AC63" s="11">
        <v>100.21</v>
      </c>
      <c r="AD63">
        <f t="shared" si="2"/>
        <v>16.980000000000004</v>
      </c>
      <c r="AE63" s="167">
        <f t="shared" si="3"/>
        <v>-9.7369843271482681E-2</v>
      </c>
    </row>
    <row r="64" spans="2:31" x14ac:dyDescent="0.25">
      <c r="W64" s="132">
        <v>42271</v>
      </c>
      <c r="X64" s="11">
        <v>112.99</v>
      </c>
      <c r="Y64" s="11">
        <v>112.99</v>
      </c>
      <c r="Z64" s="11">
        <v>104.48</v>
      </c>
      <c r="AA64" s="11">
        <v>111.02</v>
      </c>
      <c r="AB64" s="126">
        <v>1082500</v>
      </c>
      <c r="AC64" s="11">
        <v>111.02</v>
      </c>
      <c r="AD64">
        <f t="shared" si="2"/>
        <v>8.5099999999999909</v>
      </c>
      <c r="AE64" s="167">
        <f t="shared" si="3"/>
        <v>-2.0728587809826338E-2</v>
      </c>
    </row>
    <row r="65" spans="23:31" x14ac:dyDescent="0.25">
      <c r="W65" s="132">
        <v>42270</v>
      </c>
      <c r="X65" s="11">
        <v>120.3</v>
      </c>
      <c r="Y65" s="11">
        <v>120.5</v>
      </c>
      <c r="Z65" s="11">
        <v>112</v>
      </c>
      <c r="AA65" s="11">
        <v>113.37</v>
      </c>
      <c r="AB65" s="126">
        <v>1169800</v>
      </c>
      <c r="AC65" s="11">
        <v>113.37</v>
      </c>
      <c r="AD65">
        <f t="shared" si="2"/>
        <v>8.5</v>
      </c>
      <c r="AE65" s="167">
        <f t="shared" si="3"/>
        <v>-5.3988651535380461E-2</v>
      </c>
    </row>
    <row r="66" spans="23:31" x14ac:dyDescent="0.25">
      <c r="W66" s="132">
        <v>42269</v>
      </c>
      <c r="X66" s="11">
        <v>125.17</v>
      </c>
      <c r="Y66" s="11">
        <v>127.03</v>
      </c>
      <c r="Z66" s="11">
        <v>117.51</v>
      </c>
      <c r="AA66" s="11">
        <v>119.84</v>
      </c>
      <c r="AB66" s="126">
        <v>1038100</v>
      </c>
      <c r="AC66" s="11">
        <v>119.84</v>
      </c>
      <c r="AD66">
        <f t="shared" si="2"/>
        <v>9.519999999999996</v>
      </c>
      <c r="AE66" s="167">
        <f t="shared" si="3"/>
        <v>-5.9635907093534168E-2</v>
      </c>
    </row>
    <row r="67" spans="23:31" x14ac:dyDescent="0.25">
      <c r="W67" s="132">
        <v>42268</v>
      </c>
      <c r="X67" s="11">
        <v>142.5</v>
      </c>
      <c r="Y67" s="11">
        <v>143.08000000000001</v>
      </c>
      <c r="Z67" s="11">
        <v>123</v>
      </c>
      <c r="AA67" s="11">
        <v>127.44</v>
      </c>
      <c r="AB67" s="126">
        <v>1598700</v>
      </c>
      <c r="AC67" s="11">
        <v>127.44</v>
      </c>
      <c r="AD67">
        <f>Y67-Z67</f>
        <v>20.080000000000013</v>
      </c>
      <c r="AE67" s="167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56</vt:i4>
      </vt:variant>
    </vt:vector>
  </HeadingPairs>
  <TitlesOfParts>
    <vt:vector size="85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2015-12-24T01:06:08Z</dcterms:modified>
</cp:coreProperties>
</file>