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r:id="rId19"/>
    <sheet name="KR" sheetId="51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r:id="rId25"/>
    <sheet name="MOS" sheetId="58" r:id="rId26"/>
    <sheet name="VGK" sheetId="59" state="hidden" r:id="rId27"/>
    <sheet name="MU" sheetId="17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r:id="rId37"/>
    <sheet name="AA" sheetId="3" r:id="rId38"/>
    <sheet name="CF" sheetId="61" state="hidden" r:id="rId39"/>
    <sheet name="TGT" sheetId="75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3">EW!$W$1:$AC$68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ORS" localSheetId="41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1">UNP!$W$1:$AC$69</definedName>
    <definedName name="hp?s_UTX" localSheetId="57">UTX!$W$1:$AC$69</definedName>
    <definedName name="hp?s_vgk" localSheetId="26">VGK!$W$1:$AC$69</definedName>
    <definedName name="hp?s_WFC" localSheetId="36">WFC!$W$1:$AC$69</definedName>
    <definedName name="hp?s_WWD" localSheetId="52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39">#REF!</definedName>
    <definedName name="PL" localSheetId="45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ORS" localSheetId="41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MU!#REF!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3">NSC!$T$43:$U$58</definedName>
    <definedName name="q?s_NSC" localSheetId="31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KS" localSheetId="34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6">VGK!$T$43:$U$56</definedName>
    <definedName name="q?s_WFC" localSheetId="36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30" i="38" l="1"/>
  <c r="E430" i="38"/>
  <c r="G430" i="38"/>
  <c r="H430" i="38"/>
  <c r="K430" i="38"/>
  <c r="L430" i="38"/>
  <c r="O430" i="38" s="1"/>
  <c r="P430" i="38" s="1"/>
  <c r="M430" i="38"/>
  <c r="T430" i="38" s="1"/>
  <c r="N430" i="38"/>
  <c r="R430" i="38"/>
  <c r="U430" i="38"/>
  <c r="N53" i="35"/>
  <c r="N55" i="35"/>
  <c r="N50" i="35"/>
  <c r="N51" i="35"/>
  <c r="N36" i="35"/>
  <c r="N8" i="35"/>
  <c r="N57" i="35"/>
  <c r="N6" i="35"/>
  <c r="N9" i="35"/>
  <c r="N32" i="35"/>
  <c r="N15" i="35"/>
  <c r="N31" i="35"/>
  <c r="N27" i="35"/>
  <c r="N52" i="35"/>
  <c r="N23" i="35"/>
  <c r="N45" i="35"/>
  <c r="N20" i="35"/>
  <c r="N41" i="35"/>
  <c r="N46" i="35"/>
  <c r="N12" i="35"/>
  <c r="N10" i="35"/>
  <c r="N17" i="35"/>
  <c r="N14" i="35"/>
  <c r="N29" i="35"/>
  <c r="N49" i="35"/>
  <c r="N48" i="35"/>
  <c r="N44" i="35"/>
  <c r="N54" i="35"/>
  <c r="N37" i="35"/>
  <c r="N38" i="35"/>
  <c r="N39" i="35"/>
  <c r="N11" i="35"/>
  <c r="N56" i="35"/>
  <c r="N7" i="35"/>
  <c r="N16" i="35"/>
  <c r="N33" i="35"/>
  <c r="N4" i="35"/>
  <c r="N40" i="35"/>
  <c r="N34" i="35"/>
  <c r="N3" i="35"/>
  <c r="N2" i="35"/>
  <c r="N30" i="35"/>
  <c r="N22" i="35"/>
  <c r="N19" i="35"/>
  <c r="N26" i="35"/>
  <c r="N28" i="35"/>
  <c r="N42" i="35"/>
  <c r="N21" i="35"/>
  <c r="N35" i="35"/>
  <c r="N47" i="35"/>
  <c r="N13" i="35"/>
  <c r="N24" i="35"/>
  <c r="N18" i="35"/>
  <c r="N5" i="35"/>
  <c r="N43" i="35"/>
  <c r="N25" i="35"/>
  <c r="V430" i="38" l="1"/>
  <c r="W430" i="38" s="1"/>
  <c r="D429" i="38"/>
  <c r="E429" i="38"/>
  <c r="G429" i="38"/>
  <c r="H429" i="38"/>
  <c r="K429" i="38"/>
  <c r="L429" i="38"/>
  <c r="O429" i="38" s="1"/>
  <c r="P429" i="38" s="1"/>
  <c r="M429" i="38"/>
  <c r="N429" i="38" s="1"/>
  <c r="R429" i="38"/>
  <c r="U429" i="38"/>
  <c r="F83" i="25"/>
  <c r="H83" i="25"/>
  <c r="G83" i="25"/>
  <c r="L83" i="25"/>
  <c r="F35" i="25"/>
  <c r="F34" i="25"/>
  <c r="V429" i="38" l="1"/>
  <c r="W429" i="38" s="1"/>
  <c r="T429" i="38"/>
  <c r="D428" i="38"/>
  <c r="E428" i="38"/>
  <c r="G428" i="38"/>
  <c r="H428" i="38"/>
  <c r="K428" i="38"/>
  <c r="L428" i="38"/>
  <c r="O428" i="38" s="1"/>
  <c r="P428" i="38" s="1"/>
  <c r="M428" i="38"/>
  <c r="T428" i="38" s="1"/>
  <c r="N428" i="38"/>
  <c r="R428" i="38"/>
  <c r="U428" i="38"/>
  <c r="G72" i="40"/>
  <c r="F19" i="40"/>
  <c r="K8" i="17"/>
  <c r="F15" i="57"/>
  <c r="F18" i="57"/>
  <c r="C18" i="57"/>
  <c r="F5" i="64"/>
  <c r="V428" i="38" l="1"/>
  <c r="W428" i="38" s="1"/>
  <c r="T283" i="1"/>
  <c r="D427" i="38"/>
  <c r="E427" i="38"/>
  <c r="G427" i="38"/>
  <c r="H427" i="38"/>
  <c r="K427" i="38"/>
  <c r="L427" i="38"/>
  <c r="O427" i="38" s="1"/>
  <c r="P427" i="38" s="1"/>
  <c r="M427" i="38"/>
  <c r="T427" i="38" s="1"/>
  <c r="N427" i="38"/>
  <c r="R427" i="38"/>
  <c r="U427" i="38"/>
  <c r="V427" i="38"/>
  <c r="W427" i="38" l="1"/>
  <c r="L417" i="38"/>
  <c r="L418" i="38"/>
  <c r="L419" i="38"/>
  <c r="L420" i="38"/>
  <c r="L421" i="38"/>
  <c r="L422" i="38"/>
  <c r="L423" i="38"/>
  <c r="L424" i="38"/>
  <c r="L425" i="38"/>
  <c r="L426" i="38"/>
  <c r="G419" i="38"/>
  <c r="G420" i="38"/>
  <c r="G421" i="38"/>
  <c r="G422" i="38"/>
  <c r="G423" i="38"/>
  <c r="G424" i="38"/>
  <c r="G425" i="38"/>
  <c r="G426" i="38"/>
  <c r="D422" i="38"/>
  <c r="D423" i="38"/>
  <c r="D424" i="38"/>
  <c r="D425" i="38"/>
  <c r="D426" i="38"/>
  <c r="U426" i="38"/>
  <c r="E426" i="38"/>
  <c r="H426" i="38"/>
  <c r="K426" i="38"/>
  <c r="V426" i="38" s="1"/>
  <c r="M426" i="38"/>
  <c r="N426" i="38" s="1"/>
  <c r="R426" i="38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45" i="51"/>
  <c r="L46" i="51"/>
  <c r="L47" i="51"/>
  <c r="L48" i="51"/>
  <c r="L49" i="51"/>
  <c r="L50" i="51"/>
  <c r="F50" i="51"/>
  <c r="G50" i="51"/>
  <c r="H50" i="51"/>
  <c r="W426" i="38" l="1"/>
  <c r="T426" i="38"/>
  <c r="O426" i="38"/>
  <c r="U425" i="38"/>
  <c r="E425" i="38"/>
  <c r="H425" i="38"/>
  <c r="K425" i="38"/>
  <c r="O425" i="38"/>
  <c r="M425" i="38"/>
  <c r="T425" i="38" s="1"/>
  <c r="N425" i="38"/>
  <c r="R425" i="38"/>
  <c r="V425" i="38"/>
  <c r="K33" i="64"/>
  <c r="L33" i="64"/>
  <c r="F33" i="64"/>
  <c r="H33" i="64"/>
  <c r="G33" i="64"/>
  <c r="M91" i="76"/>
  <c r="M73" i="76" s="1"/>
  <c r="Q10" i="76" s="1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L62" i="17"/>
  <c r="F62" i="17"/>
  <c r="H62" i="17"/>
  <c r="G62" i="17"/>
  <c r="K7" i="17"/>
  <c r="E424" i="38"/>
  <c r="H424" i="38"/>
  <c r="K424" i="38"/>
  <c r="O424" i="38"/>
  <c r="M424" i="38"/>
  <c r="T424" i="38" s="1"/>
  <c r="N424" i="38"/>
  <c r="R424" i="38"/>
  <c r="U424" i="38"/>
  <c r="V424" i="38"/>
  <c r="W425" i="38" l="1"/>
  <c r="W424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F2" i="50"/>
  <c r="M18" i="50"/>
  <c r="C18" i="50"/>
  <c r="F18" i="50"/>
  <c r="F80" i="25"/>
  <c r="H80" i="25"/>
  <c r="G80" i="25"/>
  <c r="K9" i="25"/>
  <c r="F32" i="25"/>
  <c r="E423" i="38" l="1"/>
  <c r="H423" i="38"/>
  <c r="K423" i="38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M421" i="38"/>
  <c r="T421" i="38" s="1"/>
  <c r="R421" i="38"/>
  <c r="N421" i="38" l="1"/>
  <c r="O421" i="38"/>
  <c r="E420" i="38"/>
  <c r="H420" i="38"/>
  <c r="K420" i="38"/>
  <c r="M420" i="38"/>
  <c r="T420" i="38" s="1"/>
  <c r="R420" i="38"/>
  <c r="F35" i="58"/>
  <c r="H35" i="58"/>
  <c r="G35" i="58"/>
  <c r="F7" i="58"/>
  <c r="C18" i="58"/>
  <c r="O420" i="38" l="1"/>
  <c r="N420" i="38"/>
  <c r="E419" i="38"/>
  <c r="H419" i="38"/>
  <c r="K419" i="38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26" i="38" l="1"/>
  <c r="O417" i="38"/>
  <c r="P424" i="38" s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P425" i="38" l="1"/>
  <c r="O416" i="38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K77" i="69"/>
  <c r="C77" i="69"/>
  <c r="H77" i="69"/>
  <c r="F77" i="69"/>
  <c r="M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C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C93" i="68"/>
  <c r="H93" i="68"/>
  <c r="F93" i="68"/>
  <c r="K93" i="68"/>
  <c r="M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13" i="25"/>
  <c r="C613" i="25"/>
  <c r="F613" i="25"/>
  <c r="K613" i="25"/>
  <c r="H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34"/>
  <c r="C90" i="72"/>
  <c r="K19" i="71"/>
  <c r="M19" i="52"/>
  <c r="F100" i="34"/>
  <c r="M100" i="34"/>
  <c r="M19" i="60"/>
  <c r="H19" i="71"/>
  <c r="F19" i="60"/>
  <c r="H19" i="66"/>
  <c r="C19" i="52"/>
  <c r="C77" i="70"/>
  <c r="F19" i="66"/>
  <c r="C72" i="59"/>
  <c r="C19" i="61"/>
  <c r="F63" i="66"/>
  <c r="F19" i="71"/>
  <c r="K19" i="55"/>
  <c r="M24" i="40"/>
  <c r="M19" i="54"/>
  <c r="K19" i="53"/>
  <c r="C19" i="55"/>
  <c r="M19" i="34"/>
  <c r="C148" i="45"/>
  <c r="C19" i="62"/>
  <c r="K55" i="50"/>
  <c r="M19" i="63"/>
  <c r="M19" i="59"/>
  <c r="H119" i="7"/>
  <c r="K407" i="17"/>
  <c r="M65" i="63"/>
  <c r="K100" i="34"/>
  <c r="M19" i="50"/>
  <c r="F29" i="51"/>
  <c r="H77" i="70"/>
  <c r="M19" i="57"/>
  <c r="H19" i="72"/>
  <c r="F19" i="41"/>
  <c r="M84" i="61"/>
  <c r="M19" i="61"/>
  <c r="F65" i="63"/>
  <c r="F103" i="58"/>
  <c r="K75" i="41"/>
  <c r="F65" i="71"/>
  <c r="C19" i="58"/>
  <c r="C23" i="17"/>
  <c r="H19" i="60"/>
  <c r="K19" i="60"/>
  <c r="K65" i="71"/>
  <c r="F19" i="34"/>
  <c r="F75" i="41"/>
  <c r="K19" i="57"/>
  <c r="F90" i="72"/>
  <c r="H19" i="54"/>
  <c r="M19" i="66"/>
  <c r="M90" i="72"/>
  <c r="F19" i="61"/>
  <c r="M19" i="55"/>
  <c r="H19" i="52"/>
  <c r="F32" i="31"/>
  <c r="F19" i="45"/>
  <c r="H19" i="57"/>
  <c r="F84" i="61"/>
  <c r="K19" i="54"/>
  <c r="M156" i="49"/>
  <c r="K67" i="60"/>
  <c r="M55" i="50"/>
  <c r="K30" i="49"/>
  <c r="C120" i="57"/>
  <c r="C19" i="70"/>
  <c r="C19" i="34"/>
  <c r="K19" i="69"/>
  <c r="F19" i="75"/>
  <c r="H19" i="73"/>
  <c r="M19" i="3"/>
  <c r="F94" i="52"/>
  <c r="F148" i="45"/>
  <c r="M19" i="58"/>
  <c r="H32" i="31"/>
  <c r="C65" i="71"/>
  <c r="F19" i="70"/>
  <c r="H94" i="52"/>
  <c r="H156" i="49"/>
  <c r="K19" i="66"/>
  <c r="K19" i="59"/>
  <c r="H19" i="41"/>
  <c r="H103" i="58"/>
  <c r="F19" i="68"/>
  <c r="K86" i="53"/>
  <c r="F30" i="49"/>
  <c r="K19" i="58"/>
  <c r="H84" i="61"/>
  <c r="M19" i="69"/>
  <c r="K19" i="72"/>
  <c r="H30" i="49"/>
  <c r="H29" i="51"/>
  <c r="H19" i="59"/>
  <c r="C94" i="52"/>
  <c r="C19" i="60"/>
  <c r="C86" i="53"/>
  <c r="F19" i="3"/>
  <c r="M67" i="60"/>
  <c r="M19" i="73"/>
  <c r="C67" i="60"/>
  <c r="F55" i="50"/>
  <c r="K156" i="49"/>
  <c r="K84" i="61"/>
  <c r="F19" i="62"/>
  <c r="H55" i="50"/>
  <c r="M19" i="75"/>
  <c r="F19" i="55"/>
  <c r="H148" i="45"/>
  <c r="C75" i="41"/>
  <c r="C19" i="59"/>
  <c r="M120" i="57"/>
  <c r="K94" i="52"/>
  <c r="F19" i="52"/>
  <c r="K72" i="59"/>
  <c r="F407" i="17"/>
  <c r="C29" i="51"/>
  <c r="F120" i="57"/>
  <c r="H19" i="69"/>
  <c r="K19" i="50"/>
  <c r="H90" i="72"/>
  <c r="F19" i="72"/>
  <c r="H19" i="70"/>
  <c r="C19" i="3"/>
  <c r="C55" i="50"/>
  <c r="C19" i="75"/>
  <c r="C30" i="49"/>
  <c r="K32" i="31"/>
  <c r="C111" i="54"/>
  <c r="K77" i="70"/>
  <c r="M94" i="52"/>
  <c r="M30" i="49"/>
  <c r="F19" i="63"/>
  <c r="M111" i="54"/>
  <c r="C156" i="49"/>
  <c r="C19" i="54"/>
  <c r="C65" i="63"/>
  <c r="K19" i="68"/>
  <c r="C19" i="63"/>
  <c r="M29" i="51"/>
  <c r="H72" i="59"/>
  <c r="K19" i="70"/>
  <c r="K19" i="63"/>
  <c r="H19" i="53"/>
  <c r="K148" i="45"/>
  <c r="M32" i="31"/>
  <c r="K63" i="66"/>
  <c r="K111" i="54"/>
  <c r="H19" i="58"/>
  <c r="M63" i="66"/>
  <c r="C103" i="58"/>
  <c r="K119" i="7"/>
  <c r="M407" i="17"/>
  <c r="H19" i="45"/>
  <c r="M19" i="72"/>
  <c r="K65" i="63"/>
  <c r="K19" i="45"/>
  <c r="M19" i="45"/>
  <c r="K19" i="62"/>
  <c r="C100" i="34"/>
  <c r="C19" i="66"/>
  <c r="M103" i="58"/>
  <c r="C19" i="71"/>
  <c r="C32" i="31"/>
  <c r="K19" i="52"/>
  <c r="F67" i="60"/>
  <c r="K90" i="72"/>
  <c r="H19" i="63"/>
  <c r="M148" i="45"/>
  <c r="K120" i="57"/>
  <c r="C84" i="61"/>
  <c r="F156" i="49"/>
  <c r="M19" i="71"/>
  <c r="F19" i="59"/>
  <c r="H19" i="3"/>
  <c r="C19" i="73"/>
  <c r="F72" i="59"/>
  <c r="F77" i="70"/>
  <c r="C19" i="53"/>
  <c r="F19" i="54"/>
  <c r="F19" i="58"/>
  <c r="M23" i="17"/>
  <c r="F23" i="17"/>
  <c r="K19" i="3"/>
  <c r="H19" i="62"/>
  <c r="K19" i="41"/>
  <c r="H86" i="53"/>
  <c r="M19" i="53"/>
  <c r="H19" i="34"/>
  <c r="H120" i="57"/>
  <c r="H63" i="66"/>
  <c r="M65" i="71"/>
  <c r="H19" i="50"/>
  <c r="C19" i="41"/>
  <c r="M19" i="62"/>
  <c r="H67" i="60"/>
  <c r="C19" i="68"/>
  <c r="C407" i="17"/>
  <c r="F19" i="69"/>
  <c r="C19" i="45"/>
  <c r="K103" i="58"/>
  <c r="H75" i="41"/>
  <c r="M50" i="25"/>
  <c r="M72" i="59"/>
  <c r="F86" i="53"/>
  <c r="H65" i="63"/>
  <c r="C63" i="66"/>
  <c r="F111" i="54"/>
  <c r="H19" i="55"/>
  <c r="H407" i="17"/>
  <c r="C19" i="72"/>
  <c r="M19" i="41"/>
  <c r="M86" i="53"/>
  <c r="M19" i="68"/>
  <c r="F19" i="53"/>
  <c r="H65" i="71"/>
  <c r="H111" i="54"/>
  <c r="M77" i="70"/>
  <c r="H19" i="68"/>
  <c r="F19" i="73"/>
  <c r="H100" i="34"/>
  <c r="K19" i="73"/>
  <c r="K29" i="51"/>
  <c r="M19" i="70"/>
  <c r="M75" i="41"/>
  <c r="C19" i="69"/>
  <c r="F19" i="50"/>
  <c r="C19" i="50"/>
  <c r="K24" i="40"/>
  <c r="H24" i="40"/>
  <c r="M85" i="64"/>
  <c r="K85" i="64"/>
  <c r="H85" i="64"/>
  <c r="F85" i="64"/>
  <c r="C85" i="64"/>
  <c r="M19" i="64"/>
  <c r="K19" i="64"/>
  <c r="H19" i="64"/>
  <c r="K19" i="75"/>
  <c r="H19" i="75"/>
  <c r="F119" i="7"/>
  <c r="C119" i="7"/>
  <c r="M119" i="7"/>
  <c r="F24" i="40"/>
  <c r="C24" i="40"/>
  <c r="K23" i="17"/>
  <c r="H23" i="17"/>
  <c r="F19" i="57"/>
  <c r="C19" i="57"/>
  <c r="F19" i="64"/>
  <c r="C19" i="64"/>
  <c r="F50" i="25"/>
  <c r="C50" i="25"/>
  <c r="K50" i="25"/>
  <c r="H50" i="25"/>
  <c r="K19" i="61"/>
  <c r="H19" i="61"/>
  <c r="U423" i="38" l="1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Q5" i="50" l="1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23" i="38" l="1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<sst xmlns="http://schemas.openxmlformats.org/spreadsheetml/2006/main" count="5455" uniqueCount="764">
  <si>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</si>
  <si>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</si>
  <si>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</si>
  <si>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</si>
  <si>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</si>
  <si>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</si>
  <si>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</si>
  <si>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</si>
  <si>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</si>
  <si>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</si>
  <si>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</si>
  <si>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</si>
  <si>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</si>
  <si>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</si>
  <si>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</si>
  <si>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</si>
  <si>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</si>
  <si>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</si>
  <si>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</si>
  <si>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</si>
  <si>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</si>
  <si>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</si>
  <si>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</si>
  <si>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</si>
  <si>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</si>
  <si>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</si>
  <si>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</si>
  <si>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</si>
  <si>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</si>
  <si>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</si>
  <si>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</si>
  <si>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</si>
  <si>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</si>
  <si>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</si>
  <si>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</si>
  <si>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</si>
  <si>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</si>
  <si>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</si>
  <si>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</si>
  <si>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</si>
  <si>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</si>
  <si>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</si>
  <si>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</si>
  <si>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</si>
  <si>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</si>
  <si>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</si>
  <si>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</si>
  <si>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</si>
  <si>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</si>
  <si>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</si>
  <si>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</si>
  <si>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</si>
  <si>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</si>
  <si>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</si>
  <si>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</si>
  <si>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</si>
  <si>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</si>
  <si>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</si>
  <si>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</si>
  <si>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</si>
  <si>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</si>
  <si>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</si>
  <si>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</si>
  <si>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</si>
  <si>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</si>
  <si>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</si>
  <si>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</si>
  <si>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</si>
  <si>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</si>
  <si>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</si>
  <si>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</si>
  <si>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</si>
  <si>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</si>
  <si>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</si>
  <si>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</si>
  <si>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</si>
  <si>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</si>
  <si>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</si>
  <si>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</si>
  <si>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</si>
  <si>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</si>
  <si>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</si>
  <si>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</si>
  <si>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</si>
  <si>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</si>
  <si>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</si>
  <si>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</si>
  <si>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</si>
  <si>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</si>
  <si>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</si>
  <si>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</si>
  <si>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</si>
  <si>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</si>
  <si>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</si>
  <si>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</si>
  <si>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</si>
  <si>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</si>
  <si>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</si>
  <si>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</si>
  <si>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</si>
  <si>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</si>
  <si>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</si>
  <si>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</si>
  <si>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</si>
  <si>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</si>
  <si>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</si>
  <si>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</si>
  <si>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</si>
  <si>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</si>
  <si>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</si>
  <si>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</si>
  <si>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</si>
  <si>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</si>
  <si>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</si>
  <si>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</si>
  <si>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</si>
  <si>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</si>
  <si>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</si>
  <si>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</si>
  <si>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</si>
  <si>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</si>
  <si>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</si>
  <si>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</si>
  <si>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</si>
  <si>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</si>
  <si>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</si>
  <si>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</si>
  <si>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</si>
  <si>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</si>
  <si>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</si>
  <si>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</si>
  <si>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</si>
  <si>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</si>
  <si>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</si>
  <si>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</si>
  <si>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</si>
  <si>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</si>
  <si>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</si>
  <si>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</si>
  <si>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</si>
  <si>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</si>
  <si>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</si>
  <si>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</si>
  <si>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</si>
  <si>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</si>
  <si>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</si>
  <si>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</si>
  <si>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</si>
  <si>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</si>
  <si>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</si>
  <si>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</si>
  <si>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</si>
  <si>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</si>
  <si>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</si>
  <si>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</si>
  <si>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</si>
  <si>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</si>
  <si>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</si>
  <si>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</si>
  <si>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</si>
  <si>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</si>
  <si>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</si>
  <si>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</si>
  <si>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</si>
  <si>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</si>
  <si>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</si>
  <si>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</si>
  <si>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</si>
  <si>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</si>
  <si>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</si>
  <si>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</si>
  <si>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</si>
  <si>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</si>
  <si>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</si>
  <si>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</si>
  <si>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</si>
  <si>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</si>
  <si>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</si>
  <si>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</si>
  <si>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</si>
  <si>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</si>
  <si>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</si>
  <si>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</si>
  <si>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</si>
  <si>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</si>
  <si>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</si>
  <si>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</si>
  <si>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</si>
  <si>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</si>
  <si>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</si>
  <si>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</si>
  <si>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</si>
  <si>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</si>
  <si>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</si>
  <si>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</si>
  <si>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</si>
  <si>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</si>
  <si>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</si>
  <si>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</si>
  <si>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</si>
  <si>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</si>
  <si>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</si>
  <si>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</si>
  <si>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</si>
  <si>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</si>
  <si>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</si>
  <si>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</si>
  <si>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</si>
  <si>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</si>
  <si>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</si>
  <si>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</si>
  <si>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</si>
  <si>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</si>
  <si>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</si>
  <si>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</si>
  <si>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</si>
  <si>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</si>
  <si>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</si>
  <si>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</si>
  <si>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</si>
  <si>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</si>
  <si>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</si>
  <si>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</si>
  <si>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</si>
  <si>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</si>
  <si>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</si>
  <si>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</si>
  <si>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</si>
  <si>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</si>
  <si>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</si>
  <si>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</si>
  <si>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</si>
  <si>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</si>
  <si>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</si>
  <si>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</si>
  <si>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</si>
  <si>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</si>
  <si>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</si>
  <si>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</si>
  <si>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</si>
  <si>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</si>
  <si>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</si>
  <si>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</si>
  <si>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</si>
  <si>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</si>
  <si>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</si>
  <si>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</si>
  <si>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</si>
  <si>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</si>
  <si>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</si>
  <si>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</si>
  <si>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</si>
  <si>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</si>
  <si>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</si>
  <si>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</si>
  <si>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</si>
  <si>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</si>
  <si>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</si>
  <si>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</si>
  <si>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</si>
  <si>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</si>
  <si>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</si>
  <si>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</si>
  <si>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</si>
  <si>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</si>
  <si>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</si>
  <si>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</si>
  <si>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</si>
  <si>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</si>
  <si>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</si>
  <si>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</si>
  <si>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</si>
  <si>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</si>
  <si>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</si>
  <si>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</si>
  <si>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</si>
  <si>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</si>
  <si>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</si>
  <si>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</si>
  <si>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</si>
  <si>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</si>
  <si>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</si>
  <si>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</si>
  <si>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</si>
  <si>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</si>
  <si>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</si>
  <si>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</si>
  <si>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</si>
  <si>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</si>
  <si>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</si>
  <si>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</si>
  <si>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</si>
  <si>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</si>
  <si>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</si>
  <si>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</si>
  <si>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</si>
  <si>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</si>
  <si>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</si>
  <si>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</si>
  <si>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</si>
  <si>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</si>
  <si>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</si>
  <si>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</si>
  <si>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</si>
  <si>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</si>
  <si>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</si>
  <si>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</si>
  <si>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</si>
  <si>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</si>
  <si>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</si>
  <si>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</si>
  <si>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</si>
  <si>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</si>
  <si>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</si>
  <si>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</si>
  <si>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</si>
  <si>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</si>
  <si>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</si>
  <si>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</si>
  <si>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</si>
  <si>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</si>
  <si>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</si>
  <si>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</si>
  <si>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</si>
  <si>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</si>
  <si>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</si>
  <si>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</si>
  <si>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</si>
  <si>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</si>
  <si>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</si>
  <si>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</si>
  <si>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</si>
  <si>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</si>
  <si>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</si>
  <si>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</si>
  <si>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</si>
  <si>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</si>
  <si>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</si>
  <si>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</si>
  <si>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</si>
  <si>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</si>
  <si>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</si>
  <si>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</si>
  <si>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</si>
  <si>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</si>
  <si>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</si>
  <si>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</si>
  <si>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</si>
  <si>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</si>
  <si>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</si>
  <si>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</si>
  <si>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</si>
  <si>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</si>
  <si>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</si>
  <si>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</si>
  <si>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</si>
  <si>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</si>
  <si>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</si>
  <si>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</si>
  <si>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</si>
  <si>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</si>
  <si>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</si>
  <si>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</si>
  <si>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</si>
  <si>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</si>
  <si>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</si>
  <si>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</si>
  <si>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</si>
  <si>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</si>
  <si>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</si>
  <si>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</si>
  <si>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</si>
  <si>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</si>
  <si>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</si>
  <si>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</si>
  <si>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</si>
  <si>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</si>
  <si>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</si>
  <si>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</si>
  <si>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</si>
  <si>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</si>
  <si>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</si>
  <si>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</si>
  <si>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</si>
  <si>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</si>
  <si>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</si>
  <si>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</si>
  <si>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</si>
  <si>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</si>
  <si>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</si>
  <si>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</si>
  <si>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</si>
  <si>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</si>
  <si>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</si>
  <si>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</si>
  <si>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</si>
  <si>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</si>
  <si>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</si>
  <si>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</si>
  <si>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</si>
  <si>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</si>
  <si>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</si>
  <si>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</si>
  <si>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</si>
  <si>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</si>
  <si>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</si>
  <si>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</si>
  <si>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</si>
  <si>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</si>
  <si>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</si>
  <si>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</si>
  <si>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</si>
  <si>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</si>
  <si>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</si>
  <si>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</si>
  <si>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</si>
  <si>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</si>
  <si>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</si>
  <si>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</si>
  <si>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</si>
  <si>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</si>
  <si>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</si>
  <si>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</si>
  <si>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</si>
  <si>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</si>
  <si>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</si>
  <si>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</si>
  <si>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</si>
  <si>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</si>
  <si>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</si>
  <si>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</si>
  <si>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</si>
  <si>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</si>
  <si>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</si>
  <si>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</si>
  <si>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</si>
  <si>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</si>
  <si>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</si>
  <si>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</si>
  <si>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</si>
  <si>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</si>
  <si>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</si>
  <si>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</si>
  <si>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</si>
  <si>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</si>
  <si>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</si>
  <si>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</si>
  <si>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</si>
  <si>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</si>
  <si>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</si>
  <si>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</si>
  <si>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</si>
  <si>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</si>
  <si>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</si>
  <si>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</si>
  <si>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</si>
  <si>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</si>
  <si>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</si>
  <si>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</si>
  <si>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</si>
  <si>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</si>
  <si>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</si>
  <si>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</si>
  <si>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</si>
  <si>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</si>
  <si>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</si>
  <si>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</si>
  <si>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</si>
  <si>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</si>
  <si>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</si>
  <si>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</si>
  <si>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</si>
  <si>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</si>
  <si>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</si>
  <si>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</si>
  <si>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</si>
  <si>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</si>
  <si>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</si>
  <si>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</si>
  <si>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</si>
  <si>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</si>
  <si>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</si>
  <si>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</si>
  <si>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</si>
  <si>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</si>
  <si>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</si>
  <si>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</si>
  <si>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</si>
  <si>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</si>
  <si>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</si>
  <si>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</si>
  <si>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</si>
  <si>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</si>
  <si>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</si>
  <si>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</si>
  <si>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</si>
  <si>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</si>
  <si>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</si>
  <si>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</si>
  <si>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</si>
  <si>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</si>
  <si>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</si>
  <si>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</si>
  <si>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</si>
  <si>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</si>
  <si>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</si>
  <si>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</si>
  <si>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</si>
  <si>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</si>
  <si>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</si>
  <si>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</si>
  <si>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</si>
  <si>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</si>
  <si>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</si>
  <si>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</si>
  <si>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</si>
  <si>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</si>
  <si>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</si>
  <si>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</si>
  <si>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</si>
  <si>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</si>
  <si>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</si>
  <si>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</si>
  <si>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</si>
  <si>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</si>
  <si>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</si>
  <si>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</si>
  <si>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</si>
  <si>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</si>
  <si>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</si>
  <si>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</si>
  <si>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</si>
  <si>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</si>
  <si>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</si>
  <si>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</si>
  <si>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</si>
  <si>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</si>
  <si>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</si>
  <si>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</si>
  <si>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~6/6</t>
  </si>
  <si>
    <t>ex ~5/3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</si>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</sst>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0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41"/>
      <tableStyleElement type="headerRow" dxfId="134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601008"/>
        <c:axId val="551601400"/>
      </c:scatterChart>
      <c:valAx>
        <c:axId val="5516010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01400"/>
        <c:crosses val="autoZero"/>
        <c:crossBetween val="midCat"/>
      </c:valAx>
      <c:valAx>
        <c:axId val="551601400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0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602184"/>
        <c:axId val="551602576"/>
      </c:scatterChart>
      <c:valAx>
        <c:axId val="5516021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02576"/>
        <c:crosses val="autoZero"/>
        <c:crossBetween val="midCat"/>
      </c:valAx>
      <c:valAx>
        <c:axId val="55160257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02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603360"/>
        <c:axId val="551603752"/>
      </c:scatterChart>
      <c:valAx>
        <c:axId val="5516033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03752"/>
        <c:crosses val="autoZero"/>
        <c:crossBetween val="midCat"/>
      </c:valAx>
      <c:valAx>
        <c:axId val="5516037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0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606104"/>
        <c:axId val="551606496"/>
      </c:scatterChart>
      <c:valAx>
        <c:axId val="5516061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06496"/>
        <c:crosses val="autoZero"/>
        <c:crossBetween val="midCat"/>
      </c:valAx>
      <c:valAx>
        <c:axId val="5516064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06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37992"/>
        <c:axId val="544938384"/>
      </c:scatterChart>
      <c:valAx>
        <c:axId val="54493799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38384"/>
        <c:crosses val="autoZero"/>
        <c:crossBetween val="midCat"/>
      </c:valAx>
      <c:valAx>
        <c:axId val="54493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37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39560"/>
        <c:axId val="544939952"/>
      </c:scatterChart>
      <c:valAx>
        <c:axId val="5449395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39952"/>
        <c:crosses val="autoZero"/>
        <c:crossBetween val="midCat"/>
      </c:valAx>
      <c:valAx>
        <c:axId val="54493995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39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40736"/>
        <c:axId val="544941128"/>
      </c:scatterChart>
      <c:valAx>
        <c:axId val="5449407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41128"/>
        <c:crosses val="autoZero"/>
        <c:crossBetween val="midCat"/>
      </c:valAx>
      <c:valAx>
        <c:axId val="5449411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407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605712"/>
        <c:axId val="551605320"/>
      </c:lineChart>
      <c:dateAx>
        <c:axId val="551605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05320"/>
        <c:crosses val="autoZero"/>
        <c:auto val="1"/>
        <c:lblOffset val="100"/>
        <c:baseTimeUnit val="days"/>
      </c:dateAx>
      <c:valAx>
        <c:axId val="55160532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60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943872"/>
        <c:axId val="544944264"/>
      </c:lineChart>
      <c:dateAx>
        <c:axId val="544943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44264"/>
        <c:crosses val="autoZero"/>
        <c:auto val="1"/>
        <c:lblOffset val="100"/>
        <c:baseTimeUnit val="days"/>
      </c:dateAx>
      <c:valAx>
        <c:axId val="5449442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4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946224"/>
        <c:axId val="544946616"/>
      </c:lineChart>
      <c:dateAx>
        <c:axId val="544946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46616"/>
        <c:crosses val="autoZero"/>
        <c:auto val="1"/>
        <c:lblOffset val="100"/>
        <c:baseTimeUnit val="days"/>
      </c:dateAx>
      <c:valAx>
        <c:axId val="5449466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4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939168"/>
        <c:axId val="544948576"/>
      </c:lineChart>
      <c:dateAx>
        <c:axId val="544939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48576"/>
        <c:crosses val="autoZero"/>
        <c:auto val="1"/>
        <c:lblOffset val="100"/>
        <c:baseTimeUnit val="days"/>
      </c:dateAx>
      <c:valAx>
        <c:axId val="5449485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3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950536"/>
        <c:axId val="544950928"/>
      </c:lineChart>
      <c:dateAx>
        <c:axId val="544950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50928"/>
        <c:crosses val="autoZero"/>
        <c:auto val="1"/>
        <c:lblOffset val="100"/>
        <c:baseTimeUnit val="days"/>
      </c:dateAx>
      <c:valAx>
        <c:axId val="5449509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5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952888"/>
        <c:axId val="544953280"/>
      </c:lineChart>
      <c:dateAx>
        <c:axId val="544952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53280"/>
        <c:crosses val="autoZero"/>
        <c:auto val="1"/>
        <c:lblOffset val="100"/>
        <c:baseTimeUnit val="days"/>
      </c:dateAx>
      <c:valAx>
        <c:axId val="5449532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5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01680"/>
        <c:axId val="687802072"/>
      </c:lineChart>
      <c:dateAx>
        <c:axId val="687801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02072"/>
        <c:crosses val="autoZero"/>
        <c:auto val="1"/>
        <c:lblOffset val="100"/>
        <c:baseTimeUnit val="days"/>
      </c:dateAx>
      <c:valAx>
        <c:axId val="687802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0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04032"/>
        <c:axId val="687804424"/>
      </c:lineChart>
      <c:dateAx>
        <c:axId val="68780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04424"/>
        <c:crosses val="autoZero"/>
        <c:auto val="1"/>
        <c:lblOffset val="100"/>
        <c:baseTimeUnit val="days"/>
      </c:dateAx>
      <c:valAx>
        <c:axId val="6878044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0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06384"/>
        <c:axId val="687806776"/>
      </c:lineChart>
      <c:dateAx>
        <c:axId val="687806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06776"/>
        <c:crosses val="autoZero"/>
        <c:auto val="1"/>
        <c:lblOffset val="100"/>
        <c:baseTimeUnit val="days"/>
      </c:dateAx>
      <c:valAx>
        <c:axId val="68780677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0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08736"/>
        <c:axId val="687809128"/>
      </c:lineChart>
      <c:dateAx>
        <c:axId val="687808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09128"/>
        <c:crosses val="autoZero"/>
        <c:auto val="1"/>
        <c:lblOffset val="100"/>
        <c:baseTimeUnit val="days"/>
      </c:dateAx>
      <c:valAx>
        <c:axId val="6878091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0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11088"/>
        <c:axId val="687811480"/>
      </c:lineChart>
      <c:dateAx>
        <c:axId val="687811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11480"/>
        <c:crosses val="autoZero"/>
        <c:auto val="1"/>
        <c:lblOffset val="100"/>
        <c:baseTimeUnit val="days"/>
      </c:dateAx>
      <c:valAx>
        <c:axId val="6878114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1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13440"/>
        <c:axId val="687813832"/>
      </c:lineChart>
      <c:dateAx>
        <c:axId val="687813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13832"/>
        <c:crosses val="autoZero"/>
        <c:auto val="1"/>
        <c:lblOffset val="100"/>
        <c:baseTimeUnit val="days"/>
      </c:dateAx>
      <c:valAx>
        <c:axId val="687813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1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15008"/>
        <c:axId val="687815400"/>
      </c:lineChart>
      <c:catAx>
        <c:axId val="687815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15400"/>
        <c:crosses val="autoZero"/>
        <c:auto val="1"/>
        <c:lblAlgn val="ctr"/>
        <c:lblOffset val="100"/>
        <c:noMultiLvlLbl val="0"/>
      </c:catAx>
      <c:valAx>
        <c:axId val="6878154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1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30408"/>
        <c:axId val="544230800"/>
      </c:lineChart>
      <c:dateAx>
        <c:axId val="544230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30800"/>
        <c:crosses val="autoZero"/>
        <c:auto val="1"/>
        <c:lblOffset val="100"/>
        <c:baseTimeUnit val="days"/>
      </c:dateAx>
      <c:valAx>
        <c:axId val="5442308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3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33152"/>
        <c:axId val="544233544"/>
      </c:lineChart>
      <c:dateAx>
        <c:axId val="544233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33544"/>
        <c:crosses val="autoZero"/>
        <c:auto val="1"/>
        <c:lblOffset val="100"/>
        <c:baseTimeUnit val="days"/>
      </c:dateAx>
      <c:valAx>
        <c:axId val="5442335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3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34720"/>
        <c:axId val="544235112"/>
      </c:lineChart>
      <c:catAx>
        <c:axId val="54423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35112"/>
        <c:crosses val="autoZero"/>
        <c:auto val="1"/>
        <c:lblAlgn val="ctr"/>
        <c:lblOffset val="100"/>
        <c:noMultiLvlLbl val="1"/>
      </c:catAx>
      <c:valAx>
        <c:axId val="54423511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3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36680"/>
        <c:axId val="544237072"/>
      </c:lineChart>
      <c:dateAx>
        <c:axId val="544236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37072"/>
        <c:crosses val="autoZero"/>
        <c:auto val="1"/>
        <c:lblOffset val="100"/>
        <c:baseTimeUnit val="days"/>
      </c:dateAx>
      <c:valAx>
        <c:axId val="544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3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39032"/>
        <c:axId val="544239424"/>
      </c:lineChart>
      <c:dateAx>
        <c:axId val="544239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39424"/>
        <c:crosses val="autoZero"/>
        <c:auto val="1"/>
        <c:lblOffset val="100"/>
        <c:baseTimeUnit val="days"/>
      </c:dateAx>
      <c:valAx>
        <c:axId val="5442394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3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41384"/>
        <c:axId val="544241776"/>
      </c:lineChart>
      <c:dateAx>
        <c:axId val="544241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41776"/>
        <c:crosses val="autoZero"/>
        <c:auto val="1"/>
        <c:lblOffset val="100"/>
        <c:baseTimeUnit val="days"/>
      </c:dateAx>
      <c:valAx>
        <c:axId val="5442417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4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43736"/>
        <c:axId val="544244128"/>
      </c:lineChart>
      <c:dateAx>
        <c:axId val="544243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44128"/>
        <c:crosses val="autoZero"/>
        <c:auto val="1"/>
        <c:lblOffset val="100"/>
        <c:baseTimeUnit val="days"/>
      </c:dateAx>
      <c:valAx>
        <c:axId val="5442441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4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71032"/>
        <c:axId val="708871424"/>
      </c:lineChart>
      <c:dateAx>
        <c:axId val="708871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71424"/>
        <c:crosses val="autoZero"/>
        <c:auto val="1"/>
        <c:lblOffset val="100"/>
        <c:baseTimeUnit val="days"/>
      </c:dateAx>
      <c:valAx>
        <c:axId val="7088714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7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73384"/>
        <c:axId val="708873776"/>
      </c:lineChart>
      <c:catAx>
        <c:axId val="708873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73776"/>
        <c:crosses val="autoZero"/>
        <c:auto val="1"/>
        <c:lblAlgn val="ctr"/>
        <c:lblOffset val="100"/>
        <c:noMultiLvlLbl val="0"/>
      </c:catAx>
      <c:valAx>
        <c:axId val="7088737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7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76128"/>
        <c:axId val="708876520"/>
      </c:lineChart>
      <c:dateAx>
        <c:axId val="708876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76520"/>
        <c:crosses val="autoZero"/>
        <c:auto val="1"/>
        <c:lblOffset val="100"/>
        <c:baseTimeUnit val="days"/>
      </c:dateAx>
      <c:valAx>
        <c:axId val="7088765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7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78480"/>
        <c:axId val="708878872"/>
      </c:lineChart>
      <c:catAx>
        <c:axId val="708878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78872"/>
        <c:crosses val="autoZero"/>
        <c:auto val="1"/>
        <c:lblAlgn val="ctr"/>
        <c:lblOffset val="100"/>
        <c:noMultiLvlLbl val="0"/>
      </c:catAx>
      <c:valAx>
        <c:axId val="7088788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7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80832"/>
        <c:axId val="708881224"/>
      </c:lineChart>
      <c:dateAx>
        <c:axId val="708880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81224"/>
        <c:crosses val="autoZero"/>
        <c:auto val="1"/>
        <c:lblOffset val="100"/>
        <c:baseTimeUnit val="days"/>
      </c:dateAx>
      <c:valAx>
        <c:axId val="708881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8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83184"/>
        <c:axId val="708883576"/>
      </c:lineChart>
      <c:catAx>
        <c:axId val="708883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83576"/>
        <c:crosses val="autoZero"/>
        <c:auto val="1"/>
        <c:lblAlgn val="ctr"/>
        <c:lblOffset val="100"/>
        <c:noMultiLvlLbl val="0"/>
      </c:catAx>
      <c:valAx>
        <c:axId val="7088835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8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85536"/>
        <c:axId val="708885928"/>
      </c:lineChart>
      <c:dateAx>
        <c:axId val="708885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85928"/>
        <c:crosses val="autoZero"/>
        <c:auto val="1"/>
        <c:lblOffset val="100"/>
        <c:baseTimeUnit val="days"/>
      </c:dateAx>
      <c:valAx>
        <c:axId val="7088859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8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163016"/>
        <c:axId val="735163408"/>
      </c:lineChart>
      <c:dateAx>
        <c:axId val="735163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63408"/>
        <c:crosses val="autoZero"/>
        <c:auto val="1"/>
        <c:lblOffset val="100"/>
        <c:baseTimeUnit val="days"/>
      </c:dateAx>
      <c:valAx>
        <c:axId val="7351634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6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165368"/>
        <c:axId val="735165760"/>
      </c:lineChart>
      <c:dateAx>
        <c:axId val="735165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65760"/>
        <c:crosses val="autoZero"/>
        <c:auto val="1"/>
        <c:lblOffset val="100"/>
        <c:baseTimeUnit val="days"/>
      </c:dateAx>
      <c:valAx>
        <c:axId val="7351657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6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167720"/>
        <c:axId val="735168112"/>
      </c:lineChart>
      <c:dateAx>
        <c:axId val="735167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68112"/>
        <c:crosses val="autoZero"/>
        <c:auto val="1"/>
        <c:lblOffset val="100"/>
        <c:baseTimeUnit val="days"/>
      </c:dateAx>
      <c:valAx>
        <c:axId val="7351681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67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170072"/>
        <c:axId val="735170464"/>
      </c:lineChart>
      <c:dateAx>
        <c:axId val="735170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70464"/>
        <c:crosses val="autoZero"/>
        <c:auto val="1"/>
        <c:lblOffset val="100"/>
        <c:baseTimeUnit val="days"/>
      </c:dateAx>
      <c:valAx>
        <c:axId val="73517046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7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172424"/>
        <c:axId val="735172816"/>
      </c:lineChart>
      <c:dateAx>
        <c:axId val="7351724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72816"/>
        <c:crosses val="autoZero"/>
        <c:auto val="0"/>
        <c:lblOffset val="100"/>
        <c:baseTimeUnit val="days"/>
      </c:dateAx>
      <c:valAx>
        <c:axId val="73517281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7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174384"/>
        <c:axId val="735174776"/>
      </c:lineChart>
      <c:catAx>
        <c:axId val="73517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74776"/>
        <c:crosses val="autoZero"/>
        <c:auto val="1"/>
        <c:lblAlgn val="ctr"/>
        <c:lblOffset val="100"/>
        <c:noMultiLvlLbl val="1"/>
      </c:catAx>
      <c:valAx>
        <c:axId val="73517477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7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176736"/>
        <c:axId val="735177128"/>
      </c:lineChart>
      <c:dateAx>
        <c:axId val="735176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77128"/>
        <c:crosses val="autoZero"/>
        <c:auto val="1"/>
        <c:lblOffset val="100"/>
        <c:baseTimeUnit val="days"/>
      </c:dateAx>
      <c:valAx>
        <c:axId val="7351771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7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12176"/>
        <c:axId val="766512568"/>
      </c:lineChart>
      <c:dateAx>
        <c:axId val="766512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12568"/>
        <c:crosses val="autoZero"/>
        <c:auto val="1"/>
        <c:lblOffset val="100"/>
        <c:baseTimeUnit val="days"/>
      </c:dateAx>
      <c:valAx>
        <c:axId val="76651256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1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14528"/>
        <c:axId val="766514920"/>
      </c:lineChart>
      <c:dateAx>
        <c:axId val="766514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14920"/>
        <c:crosses val="autoZero"/>
        <c:auto val="1"/>
        <c:lblOffset val="100"/>
        <c:baseTimeUnit val="days"/>
      </c:dateAx>
      <c:valAx>
        <c:axId val="7665149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1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16880"/>
        <c:axId val="766517272"/>
      </c:lineChart>
      <c:catAx>
        <c:axId val="766516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17272"/>
        <c:crosses val="autoZero"/>
        <c:auto val="1"/>
        <c:lblAlgn val="ctr"/>
        <c:lblOffset val="100"/>
        <c:noMultiLvlLbl val="0"/>
      </c:catAx>
      <c:valAx>
        <c:axId val="7665172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1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19232"/>
        <c:axId val="766519624"/>
      </c:lineChart>
      <c:catAx>
        <c:axId val="766519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19624"/>
        <c:crosses val="autoZero"/>
        <c:auto val="1"/>
        <c:lblAlgn val="ctr"/>
        <c:lblOffset val="100"/>
        <c:noMultiLvlLbl val="0"/>
      </c:catAx>
      <c:valAx>
        <c:axId val="7665196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1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21584"/>
        <c:axId val="766521976"/>
      </c:lineChart>
      <c:catAx>
        <c:axId val="766521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21976"/>
        <c:crosses val="autoZero"/>
        <c:auto val="1"/>
        <c:lblAlgn val="ctr"/>
        <c:lblOffset val="100"/>
        <c:noMultiLvlLbl val="0"/>
      </c:catAx>
      <c:valAx>
        <c:axId val="7665219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2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23936"/>
        <c:axId val="766524328"/>
      </c:lineChart>
      <c:dateAx>
        <c:axId val="766523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24328"/>
        <c:crosses val="autoZero"/>
        <c:auto val="1"/>
        <c:lblOffset val="100"/>
        <c:baseTimeUnit val="days"/>
      </c:dateAx>
      <c:valAx>
        <c:axId val="766524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2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26288"/>
        <c:axId val="766526680"/>
      </c:lineChart>
      <c:dateAx>
        <c:axId val="76652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26680"/>
        <c:crosses val="autoZero"/>
        <c:auto val="1"/>
        <c:lblOffset val="100"/>
        <c:baseTimeUnit val="days"/>
      </c:dateAx>
      <c:valAx>
        <c:axId val="76652668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28640"/>
        <c:axId val="766529032"/>
      </c:lineChart>
      <c:dateAx>
        <c:axId val="766528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29032"/>
        <c:crosses val="autoZero"/>
        <c:auto val="1"/>
        <c:lblOffset val="100"/>
        <c:baseTimeUnit val="days"/>
      </c:dateAx>
      <c:valAx>
        <c:axId val="76652903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30600"/>
        <c:axId val="766530992"/>
      </c:lineChart>
      <c:catAx>
        <c:axId val="766530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30992"/>
        <c:crosses val="autoZero"/>
        <c:auto val="1"/>
        <c:lblAlgn val="ctr"/>
        <c:lblOffset val="100"/>
        <c:noMultiLvlLbl val="1"/>
      </c:catAx>
      <c:valAx>
        <c:axId val="7665309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3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32952"/>
        <c:axId val="766533344"/>
      </c:lineChart>
      <c:dateAx>
        <c:axId val="766532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33344"/>
        <c:crosses val="autoZero"/>
        <c:auto val="1"/>
        <c:lblOffset val="100"/>
        <c:baseTimeUnit val="days"/>
      </c:dateAx>
      <c:valAx>
        <c:axId val="7665333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3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35304"/>
        <c:axId val="766535696"/>
      </c:lineChart>
      <c:dateAx>
        <c:axId val="766535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35696"/>
        <c:crosses val="autoZero"/>
        <c:auto val="1"/>
        <c:lblOffset val="100"/>
        <c:baseTimeUnit val="days"/>
      </c:dateAx>
      <c:valAx>
        <c:axId val="766535696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3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37656"/>
        <c:axId val="766538048"/>
      </c:lineChart>
      <c:catAx>
        <c:axId val="766537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38048"/>
        <c:crosses val="autoZero"/>
        <c:auto val="1"/>
        <c:lblAlgn val="ctr"/>
        <c:lblOffset val="100"/>
        <c:noMultiLvlLbl val="0"/>
      </c:catAx>
      <c:valAx>
        <c:axId val="76653804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3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40008"/>
        <c:axId val="766540400"/>
      </c:lineChart>
      <c:dateAx>
        <c:axId val="766540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40400"/>
        <c:crosses val="autoZero"/>
        <c:auto val="1"/>
        <c:lblOffset val="100"/>
        <c:baseTimeUnit val="days"/>
      </c:dateAx>
      <c:valAx>
        <c:axId val="7665404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4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42360"/>
        <c:axId val="766542752"/>
      </c:lineChart>
      <c:dateAx>
        <c:axId val="766542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42752"/>
        <c:crosses val="autoZero"/>
        <c:auto val="1"/>
        <c:lblOffset val="100"/>
        <c:baseTimeUnit val="days"/>
      </c:dateAx>
      <c:valAx>
        <c:axId val="7665427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4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679384"/>
        <c:axId val="769679776"/>
      </c:lineChart>
      <c:catAx>
        <c:axId val="769679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679776"/>
        <c:crosses val="autoZero"/>
        <c:auto val="1"/>
        <c:lblAlgn val="ctr"/>
        <c:lblOffset val="100"/>
        <c:noMultiLvlLbl val="0"/>
      </c:catAx>
      <c:valAx>
        <c:axId val="7696797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67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681736"/>
        <c:axId val="769682128"/>
      </c:lineChart>
      <c:catAx>
        <c:axId val="769681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682128"/>
        <c:crosses val="autoZero"/>
        <c:auto val="1"/>
        <c:lblAlgn val="ctr"/>
        <c:lblOffset val="100"/>
        <c:noMultiLvlLbl val="0"/>
      </c:catAx>
      <c:valAx>
        <c:axId val="769682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68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684088"/>
        <c:axId val="769684480"/>
      </c:lineChart>
      <c:catAx>
        <c:axId val="769684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684480"/>
        <c:crosses val="autoZero"/>
        <c:auto val="1"/>
        <c:lblAlgn val="ctr"/>
        <c:lblOffset val="100"/>
        <c:noMultiLvlLbl val="0"/>
      </c:catAx>
      <c:valAx>
        <c:axId val="7696844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68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686440"/>
        <c:axId val="769686832"/>
      </c:lineChart>
      <c:dateAx>
        <c:axId val="769686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686832"/>
        <c:crosses val="autoZero"/>
        <c:auto val="1"/>
        <c:lblOffset val="100"/>
        <c:baseTimeUnit val="days"/>
      </c:dateAx>
      <c:valAx>
        <c:axId val="7696868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68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688792"/>
        <c:axId val="769689184"/>
      </c:lineChart>
      <c:dateAx>
        <c:axId val="769688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689184"/>
        <c:crosses val="autoZero"/>
        <c:auto val="1"/>
        <c:lblOffset val="100"/>
        <c:baseTimeUnit val="days"/>
      </c:dateAx>
      <c:valAx>
        <c:axId val="7696891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68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9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clh" backgroundRefres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1.xml"/><Relationship Id="rId4" Type="http://schemas.openxmlformats.org/officeDocument/2006/relationships/queryTable" Target="../queryTables/queryTable6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6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I21" sqref="I2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0" ht="21.95" customHeight="1" x14ac:dyDescent="0.25">
      <c r="A2" s="157"/>
      <c r="B2" s="51"/>
      <c r="C2" s="52"/>
      <c r="E2" s="23" t="s">
        <v>50</v>
      </c>
      <c r="F2" s="246">
        <v>13.52</v>
      </c>
      <c r="G2" s="246">
        <v>16.048867142857141</v>
      </c>
      <c r="H2" s="334">
        <v>7000</v>
      </c>
      <c r="I2" s="49">
        <v>112342.06999999999</v>
      </c>
      <c r="J2" s="372">
        <v>-17702.069999999978</v>
      </c>
      <c r="K2" s="358">
        <v>-0.15757293772493236</v>
      </c>
      <c r="L2" s="372">
        <v>-3086.4989999983518</v>
      </c>
      <c r="M2">
        <v>5500</v>
      </c>
      <c r="N2" s="369" t="str">
        <f>HYPERLINK("http://finance.yahoo.com/q?s=" &amp; E2, "Link")</f>
        <v>Link</v>
      </c>
      <c r="O2" s="368">
        <v>1.34E-2</v>
      </c>
      <c r="P2" s="368">
        <v>1.5E-3</v>
      </c>
      <c r="Q2" s="49"/>
      <c r="R2" s="49"/>
      <c r="S2" s="49"/>
      <c r="T2" s="49"/>
    </row>
    <row r="3" spans="1:20" ht="21.95" customHeight="1" x14ac:dyDescent="0.25">
      <c r="A3" s="51"/>
      <c r="B3" s="51"/>
      <c r="C3" s="52"/>
      <c r="E3" s="23" t="s">
        <v>198</v>
      </c>
      <c r="F3" s="246">
        <v>29.45</v>
      </c>
      <c r="G3" s="246">
        <v>31.859253333333331</v>
      </c>
      <c r="H3" s="334">
        <v>1500</v>
      </c>
      <c r="I3" s="49">
        <v>47788.88</v>
      </c>
      <c r="J3" s="372">
        <v>-3613.8799999999974</v>
      </c>
      <c r="K3" s="358">
        <v>-7.5621776446738204E-2</v>
      </c>
      <c r="L3" s="372">
        <v>-1865.9100000000035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7.1999999999999998E-3</v>
      </c>
      <c r="R3" s="49"/>
      <c r="S3" s="49"/>
    </row>
    <row r="4" spans="1:20" ht="21.95" customHeight="1" x14ac:dyDescent="0.25">
      <c r="A4" s="51"/>
      <c r="B4" s="51"/>
      <c r="C4" s="51"/>
      <c r="E4" s="23" t="s">
        <v>17</v>
      </c>
      <c r="F4" s="246">
        <v>13.3</v>
      </c>
      <c r="G4" s="50">
        <v>35.485680000000166</v>
      </c>
      <c r="H4" s="334">
        <v>1000</v>
      </c>
      <c r="I4" s="49">
        <v>35485.680000000168</v>
      </c>
      <c r="J4" s="372">
        <v>-22185.680000000168</v>
      </c>
      <c r="K4" s="358">
        <v>-0.62520092612005917</v>
      </c>
      <c r="L4" s="372">
        <v>-22185.680000000168</v>
      </c>
      <c r="M4">
        <v>700</v>
      </c>
      <c r="N4" s="369" t="str">
        <f>HYPERLINK("http://finance.yahoo.com/q?s=" &amp; E4, "Link")</f>
        <v>Link</v>
      </c>
      <c r="O4" s="368">
        <v>0</v>
      </c>
      <c r="P4" s="368">
        <v>1.5299999999999999E-2</v>
      </c>
    </row>
    <row r="5" spans="1:20" ht="21.95" customHeight="1" x14ac:dyDescent="0.25">
      <c r="A5" s="52"/>
      <c r="B5" s="52"/>
      <c r="C5" s="52"/>
      <c r="E5" s="23" t="s">
        <v>217</v>
      </c>
      <c r="F5" s="246">
        <v>49.31</v>
      </c>
      <c r="G5" s="246">
        <v>66.06172500000001</v>
      </c>
      <c r="H5" s="334">
        <v>400</v>
      </c>
      <c r="I5" s="49">
        <v>26424.690000000002</v>
      </c>
      <c r="J5" s="372">
        <v>-6700.690000000006</v>
      </c>
      <c r="K5" s="358">
        <v>-0.25357686315336159</v>
      </c>
      <c r="L5" s="372">
        <v>-6024.7400000000052</v>
      </c>
      <c r="M5">
        <v>200</v>
      </c>
      <c r="N5" s="369" t="str">
        <f>HYPERLINK("http://finance.yahoo.com/q?s=" &amp; E5, "Link")</f>
        <v>Link</v>
      </c>
      <c r="O5" s="368">
        <v>1.7899999999999999E-2</v>
      </c>
      <c r="P5" s="368">
        <v>-1.9699999999999999E-2</v>
      </c>
      <c r="R5" s="49"/>
      <c r="T5" s="49"/>
    </row>
    <row r="6" spans="1:20" ht="21.95" customHeight="1" x14ac:dyDescent="0.25">
      <c r="A6" s="51"/>
      <c r="B6" s="51"/>
      <c r="C6" s="52"/>
      <c r="E6" s="23" t="s">
        <v>55</v>
      </c>
      <c r="F6" s="246">
        <v>64.5</v>
      </c>
      <c r="G6" s="246">
        <v>78.163960000000031</v>
      </c>
      <c r="H6" s="50">
        <v>250</v>
      </c>
      <c r="I6" s="49">
        <v>19540.990000000009</v>
      </c>
      <c r="J6" s="372">
        <v>-3415.9900000000052</v>
      </c>
      <c r="K6" s="358">
        <v>-0.17481151159690508</v>
      </c>
      <c r="L6" s="49">
        <v>-3415.9900000000052</v>
      </c>
      <c r="M6">
        <v>250</v>
      </c>
      <c r="N6" s="369" t="str">
        <f>HYPERLINK("http://finance.yahoo.com/q?s=" &amp; E6, "Link")</f>
        <v>Link</v>
      </c>
      <c r="O6" s="358">
        <v>3.0599999999999999E-2</v>
      </c>
      <c r="P6" s="358">
        <v>-8.9999999999999998E-4</v>
      </c>
      <c r="R6" s="49"/>
    </row>
    <row r="7" spans="1:20" ht="21.95" customHeight="1" x14ac:dyDescent="0.25">
      <c r="A7" s="51"/>
      <c r="B7" s="51"/>
      <c r="C7" s="52"/>
      <c r="E7" s="23" t="s">
        <v>229</v>
      </c>
      <c r="F7" s="246">
        <v>23.16</v>
      </c>
      <c r="G7" s="246">
        <v>25.629266666666666</v>
      </c>
      <c r="H7" s="50">
        <v>600</v>
      </c>
      <c r="I7" s="49">
        <v>15377.56</v>
      </c>
      <c r="J7" s="372">
        <v>-1481.5599999999995</v>
      </c>
      <c r="K7" s="358">
        <v>-9.6345584084861297E-2</v>
      </c>
      <c r="L7" s="49">
        <v>-29.300000000001091</v>
      </c>
      <c r="M7">
        <v>200</v>
      </c>
      <c r="N7" s="369" t="str">
        <f>HYPERLINK("http://finance.yahoo.com/q?s=" &amp; E7, "Link")</f>
        <v>Link</v>
      </c>
      <c r="O7" s="358">
        <v>2.06E-2</v>
      </c>
      <c r="P7" s="358">
        <v>1.14E-2</v>
      </c>
      <c r="Q7" s="445"/>
      <c r="R7" s="49"/>
      <c r="S7" s="49"/>
    </row>
    <row r="8" spans="1:20" ht="21.95" customHeight="1" x14ac:dyDescent="0.25">
      <c r="A8" s="51"/>
      <c r="B8" s="51"/>
      <c r="C8" s="52"/>
      <c r="E8" s="23" t="s">
        <v>172</v>
      </c>
      <c r="F8" s="246">
        <v>57.32</v>
      </c>
      <c r="G8" s="246">
        <v>58.896450000000002</v>
      </c>
      <c r="H8" s="334">
        <v>200</v>
      </c>
      <c r="I8" s="49">
        <v>11779.29</v>
      </c>
      <c r="J8" s="372">
        <v>-315.29000000000087</v>
      </c>
      <c r="K8" s="358">
        <v>-2.6766468946770157E-2</v>
      </c>
      <c r="L8" s="372">
        <v>-265.34000000000106</v>
      </c>
      <c r="M8">
        <v>150</v>
      </c>
      <c r="N8" s="369" t="str">
        <f>HYPERLINK("http://finance.yahoo.com/q?s=" &amp; E8, "Link")</f>
        <v>Link</v>
      </c>
      <c r="O8" s="368">
        <v>3.2500000000000001E-2</v>
      </c>
      <c r="P8" s="368">
        <v>8.6E-3</v>
      </c>
      <c r="R8" s="49"/>
      <c r="S8" s="49"/>
      <c r="T8" s="49"/>
    </row>
    <row r="9" spans="1:20" ht="21.95" customHeight="1" x14ac:dyDescent="0.25">
      <c r="A9" s="51"/>
      <c r="B9" s="51"/>
      <c r="C9" s="52"/>
      <c r="E9" s="23" t="s">
        <v>9</v>
      </c>
      <c r="F9" s="246">
        <v>1.33</v>
      </c>
      <c r="G9" s="246">
        <v>2.6636025000000001</v>
      </c>
      <c r="H9" s="50">
        <v>4000</v>
      </c>
      <c r="I9" s="49">
        <v>10654.41</v>
      </c>
      <c r="J9" s="372">
        <v>-5334.41</v>
      </c>
      <c r="K9" s="358">
        <v>-0.50067624579868808</v>
      </c>
      <c r="L9" s="49">
        <v>-4899.4799999999996</v>
      </c>
      <c r="M9">
        <v>2000</v>
      </c>
      <c r="N9" s="369" t="str">
        <f>HYPERLINK("http://finance.yahoo.com/q?s=" &amp; E9, "Link")</f>
        <v>Link</v>
      </c>
      <c r="O9" s="358">
        <v>0.1963</v>
      </c>
      <c r="P9" s="358">
        <v>-2.2100000000000002E-2</v>
      </c>
      <c r="Q9" s="150"/>
    </row>
    <row r="10" spans="1:20" ht="21.95" customHeight="1" x14ac:dyDescent="0.25">
      <c r="A10" s="52"/>
      <c r="B10" s="52"/>
      <c r="C10" s="52"/>
      <c r="E10" s="23" t="s">
        <v>226</v>
      </c>
      <c r="F10" s="246">
        <v>28.13</v>
      </c>
      <c r="G10" s="246">
        <v>31.670120000000004</v>
      </c>
      <c r="H10" s="334">
        <v>250</v>
      </c>
      <c r="I10" s="49">
        <v>7917.5300000000007</v>
      </c>
      <c r="J10" s="372">
        <v>-885.03000000000065</v>
      </c>
      <c r="K10" s="358">
        <v>-0.11178107313770851</v>
      </c>
      <c r="L10" s="372">
        <v>2425.4399999999932</v>
      </c>
      <c r="M10">
        <v>250</v>
      </c>
      <c r="N10" s="369" t="str">
        <f>HYPERLINK("http://finance.yahoo.com/q?s=" &amp; E10, "Link")</f>
        <v>Link</v>
      </c>
      <c r="O10" s="368">
        <v>4.0899999999999999E-2</v>
      </c>
      <c r="P10" s="368">
        <v>1.4E-3</v>
      </c>
      <c r="S10" s="49"/>
      <c r="T10" s="49"/>
    </row>
    <row r="11" spans="1:20" ht="21.95" customHeight="1" x14ac:dyDescent="0.25">
      <c r="A11" s="51"/>
      <c r="B11" s="51"/>
      <c r="C11" s="52"/>
      <c r="E11" s="23" t="s">
        <v>34</v>
      </c>
      <c r="F11" s="246">
        <v>29.76</v>
      </c>
      <c r="G11" s="246">
        <v>18.652675000000016</v>
      </c>
      <c r="H11" s="334">
        <v>400</v>
      </c>
      <c r="I11" s="49">
        <v>7461.070000000007</v>
      </c>
      <c r="J11" s="372">
        <v>4442.929999999993</v>
      </c>
      <c r="K11" s="358">
        <v>0.59548161322705595</v>
      </c>
      <c r="L11" s="372">
        <v>19938.796999999846</v>
      </c>
      <c r="M11" s="30">
        <v>42905</v>
      </c>
      <c r="N11" s="369" t="str">
        <f>HYPERLINK("http://finance.yahoo.com/q?s=" &amp; E11, "Link")</f>
        <v>Link</v>
      </c>
      <c r="O11" s="368">
        <v>0</v>
      </c>
      <c r="P11" s="368">
        <v>1.12E-2</v>
      </c>
      <c r="Q11" s="150"/>
      <c r="S11" s="49"/>
    </row>
    <row r="12" spans="1:20" ht="21.95" customHeight="1" x14ac:dyDescent="0.25">
      <c r="A12" s="51"/>
      <c r="B12" s="51"/>
      <c r="C12" s="52"/>
      <c r="E12" s="23" t="s">
        <v>359</v>
      </c>
      <c r="F12" s="246">
        <v>54.4</v>
      </c>
      <c r="G12" s="246">
        <v>56.016153846153848</v>
      </c>
      <c r="H12" s="334">
        <v>130</v>
      </c>
      <c r="I12" s="49">
        <v>7282.1</v>
      </c>
      <c r="J12" s="372">
        <v>-210.10000000000036</v>
      </c>
      <c r="K12" s="358">
        <v>-2.8851567542329887E-2</v>
      </c>
      <c r="L12" s="372">
        <v>-210.10000000000036</v>
      </c>
      <c r="M12">
        <v>50</v>
      </c>
      <c r="N12" s="369" t="str">
        <f>HYPERLINK("http://finance.yahoo.com/q?s=" &amp; E12, "Link")</f>
        <v>Link</v>
      </c>
      <c r="O12" s="368">
        <v>4.3499999999999997E-2</v>
      </c>
      <c r="P12" s="368">
        <v>3.7000000000000002E-3</v>
      </c>
      <c r="Q12" s="150"/>
      <c r="S12" s="49"/>
      <c r="T12" s="49"/>
    </row>
    <row r="13" spans="1:20" ht="21.95" customHeight="1" x14ac:dyDescent="0.25">
      <c r="A13" s="51"/>
      <c r="B13" s="51"/>
      <c r="C13" s="52"/>
      <c r="E13" s="23" t="s">
        <v>274</v>
      </c>
      <c r="F13" s="246">
        <v>72.319999999999993</v>
      </c>
      <c r="G13" s="246">
        <v>69.666600000000003</v>
      </c>
      <c r="H13" s="334">
        <v>100</v>
      </c>
      <c r="I13" s="49">
        <v>6966.66</v>
      </c>
      <c r="J13" s="372">
        <v>265.33999999999924</v>
      </c>
      <c r="K13" s="358">
        <v>3.8087117786715446E-2</v>
      </c>
      <c r="L13" s="372">
        <v>423.63999999999851</v>
      </c>
      <c r="M13" s="30">
        <v>42902</v>
      </c>
      <c r="N13" s="369" t="str">
        <f>HYPERLINK("http://finance.yahoo.com/q?s=" &amp; E13, "Link")</f>
        <v>Link</v>
      </c>
      <c r="O13" s="368">
        <v>1.49E-2</v>
      </c>
      <c r="P13" s="368">
        <v>-2.0999999999999999E-3</v>
      </c>
      <c r="Q13" s="150"/>
      <c r="S13" s="49"/>
      <c r="T13" s="49"/>
    </row>
    <row r="14" spans="1:20" ht="21.95" customHeight="1" x14ac:dyDescent="0.25">
      <c r="A14" s="51"/>
      <c r="B14" s="51"/>
      <c r="C14" s="52"/>
      <c r="E14" s="23" t="s">
        <v>174</v>
      </c>
      <c r="F14" s="246">
        <v>52.41</v>
      </c>
      <c r="G14" s="246">
        <v>56.243333333333332</v>
      </c>
      <c r="H14" s="334">
        <v>120</v>
      </c>
      <c r="I14" s="49">
        <v>6749.2</v>
      </c>
      <c r="J14" s="372">
        <v>-460</v>
      </c>
      <c r="K14" s="358">
        <v>-6.8156225923072411E-2</v>
      </c>
      <c r="L14" s="372">
        <v>744.88000000000102</v>
      </c>
      <c r="M14">
        <v>120</v>
      </c>
      <c r="N14" s="369" t="str">
        <f>HYPERLINK("http://finance.yahoo.com/q?s=" &amp; E14, "Link")</f>
        <v>Link</v>
      </c>
      <c r="O14" s="368">
        <v>2.7300000000000001E-2</v>
      </c>
      <c r="P14" s="368">
        <v>-7.0000000000000001E-3</v>
      </c>
      <c r="R14" s="49"/>
      <c r="S14" s="49"/>
    </row>
    <row r="15" spans="1:20" ht="21.95" customHeight="1" x14ac:dyDescent="0.25">
      <c r="A15" s="61"/>
      <c r="B15" s="62"/>
      <c r="C15" s="61"/>
      <c r="E15" s="23" t="s">
        <v>345</v>
      </c>
      <c r="F15" s="246">
        <v>28.5</v>
      </c>
      <c r="G15" s="246">
        <v>30.670562499999999</v>
      </c>
      <c r="H15" s="334">
        <v>160</v>
      </c>
      <c r="I15" s="49">
        <v>4907.29</v>
      </c>
      <c r="J15" s="372">
        <v>-347.28999999999996</v>
      </c>
      <c r="K15" s="358">
        <v>-7.0770221446052675E-2</v>
      </c>
      <c r="L15" s="372">
        <v>-347.28999999999996</v>
      </c>
      <c r="M15">
        <v>80</v>
      </c>
      <c r="N15" s="369" t="str">
        <f>HYPERLINK("http://finance.yahoo.com/q?s=" &amp; E15, "Link")</f>
        <v>Link</v>
      </c>
      <c r="O15" s="368">
        <v>4.24E-2</v>
      </c>
      <c r="P15" s="368">
        <v>-7.3000000000000001E-3</v>
      </c>
      <c r="R15" s="49"/>
    </row>
    <row r="16" spans="1:20" ht="21.95" customHeight="1" x14ac:dyDescent="0.25">
      <c r="A16" s="51"/>
      <c r="B16" s="51"/>
      <c r="C16" s="52"/>
      <c r="E16" s="23" t="s">
        <v>197</v>
      </c>
      <c r="F16" s="246">
        <v>52.59</v>
      </c>
      <c r="G16" s="246">
        <v>51.65</v>
      </c>
      <c r="H16" s="334">
        <v>50</v>
      </c>
      <c r="I16" s="49">
        <v>2582.5</v>
      </c>
      <c r="J16" s="372">
        <v>47</v>
      </c>
      <c r="K16" s="358">
        <v>1.8199419167473474E-2</v>
      </c>
      <c r="L16" s="372">
        <v>522.47999999999956</v>
      </c>
      <c r="M16" s="30">
        <v>42905</v>
      </c>
      <c r="N16" s="369" t="str">
        <f>HYPERLINK("http://finance.yahoo.com/q?s=" &amp; E16, "Link")</f>
        <v>Link</v>
      </c>
      <c r="O16" s="368">
        <v>1.29E-2</v>
      </c>
      <c r="P16" s="368">
        <v>4.5999999999999999E-3</v>
      </c>
      <c r="S16" s="49"/>
    </row>
    <row r="17" spans="1:21" ht="21.95" customHeight="1" x14ac:dyDescent="0.25">
      <c r="A17" s="51"/>
      <c r="B17" s="52"/>
      <c r="C17" s="52"/>
      <c r="E17" s="23" t="s">
        <v>10</v>
      </c>
      <c r="F17" s="246">
        <v>33.270000000000003</v>
      </c>
      <c r="G17" s="246">
        <v>33.270000000000003</v>
      </c>
      <c r="H17" s="334">
        <v>0</v>
      </c>
      <c r="I17" s="49">
        <v>0</v>
      </c>
      <c r="J17" s="372">
        <v>0</v>
      </c>
      <c r="K17" s="358">
        <v>0</v>
      </c>
      <c r="L17" s="372">
        <v>1128.3800000000047</v>
      </c>
      <c r="M17">
        <v>0</v>
      </c>
      <c r="N17" s="369" t="str">
        <f>HYPERLINK("http://finance.yahoo.com/q?s=" &amp; E17, "Link")</f>
        <v>Link</v>
      </c>
      <c r="O17" s="368">
        <v>1.2500000000000001E-2</v>
      </c>
      <c r="P17" s="368">
        <v>5.4000000000000003E-3</v>
      </c>
      <c r="Q17" s="150"/>
      <c r="S17" s="49"/>
    </row>
    <row r="18" spans="1:21" ht="21.95" customHeight="1" x14ac:dyDescent="0.25">
      <c r="A18" s="51"/>
      <c r="B18" s="51"/>
      <c r="C18" s="52"/>
      <c r="E18" s="23" t="s">
        <v>205</v>
      </c>
      <c r="F18" s="246">
        <v>153.61000000000001</v>
      </c>
      <c r="G18" s="246">
        <v>153.61000000000001</v>
      </c>
      <c r="H18" s="334">
        <v>0</v>
      </c>
      <c r="I18" s="49">
        <v>0</v>
      </c>
      <c r="J18" s="372">
        <v>0</v>
      </c>
      <c r="K18" s="358">
        <v>0</v>
      </c>
      <c r="L18" s="372">
        <v>363.09999999999945</v>
      </c>
      <c r="M18">
        <v>0</v>
      </c>
      <c r="N18" s="369" t="str">
        <f>HYPERLINK("http://finance.yahoo.com/q?s=" &amp; E18, "Link")</f>
        <v>Link</v>
      </c>
      <c r="O18" s="368">
        <v>1.5900000000000001E-2</v>
      </c>
      <c r="P18" s="368">
        <v>-1.6999999999999999E-3</v>
      </c>
      <c r="S18" s="49"/>
    </row>
    <row r="19" spans="1:21" ht="21.95" customHeight="1" x14ac:dyDescent="0.25">
      <c r="A19" s="51"/>
      <c r="B19" s="51"/>
      <c r="C19" s="52"/>
      <c r="E19" s="23" t="s">
        <v>254</v>
      </c>
      <c r="F19" s="246">
        <v>47.39</v>
      </c>
      <c r="G19" s="246">
        <v>47.39</v>
      </c>
      <c r="H19" s="50">
        <v>0</v>
      </c>
      <c r="I19" s="49">
        <v>0</v>
      </c>
      <c r="J19" s="372">
        <v>0</v>
      </c>
      <c r="K19" s="358">
        <v>0</v>
      </c>
      <c r="L19" s="49">
        <v>92.650000000000091</v>
      </c>
      <c r="M19">
        <v>0</v>
      </c>
      <c r="N19" s="369" t="str">
        <f>HYPERLINK("http://finance.yahoo.com/q?s=" &amp; E19, "Link")</f>
        <v>Link</v>
      </c>
      <c r="O19" s="358">
        <v>0</v>
      </c>
      <c r="P19" s="358">
        <v>-1.3899999999999999E-2</v>
      </c>
      <c r="R19" s="49"/>
    </row>
    <row r="20" spans="1:21" ht="21.95" customHeight="1" x14ac:dyDescent="0.25">
      <c r="A20" s="51"/>
      <c r="B20" s="51"/>
      <c r="C20" s="52"/>
      <c r="E20" s="23" t="s">
        <v>45</v>
      </c>
      <c r="F20" s="246">
        <v>86.5</v>
      </c>
      <c r="G20" s="246">
        <v>86.5</v>
      </c>
      <c r="H20" s="50">
        <v>0</v>
      </c>
      <c r="I20" s="49">
        <v>0</v>
      </c>
      <c r="J20" s="372">
        <v>0</v>
      </c>
      <c r="K20" s="358">
        <v>0</v>
      </c>
      <c r="L20" s="49">
        <v>523.61999999999898</v>
      </c>
      <c r="M20">
        <v>0</v>
      </c>
      <c r="N20" s="369" t="str">
        <f>HYPERLINK("http://finance.yahoo.com/q?s=" &amp; E20, "Link")</f>
        <v>Link</v>
      </c>
      <c r="O20" s="358">
        <v>1.67E-2</v>
      </c>
      <c r="P20" s="358">
        <v>2.5000000000000001E-3</v>
      </c>
      <c r="Q20" s="49"/>
      <c r="R20" s="49"/>
      <c r="U20" s="49"/>
    </row>
    <row r="21" spans="1:21" ht="21.95" customHeight="1" x14ac:dyDescent="0.25">
      <c r="A21" s="52"/>
      <c r="B21" s="157"/>
      <c r="C21" s="335"/>
      <c r="E21" s="23" t="s">
        <v>341</v>
      </c>
      <c r="F21" s="246">
        <v>22.84</v>
      </c>
      <c r="G21" s="246">
        <v>22.84</v>
      </c>
      <c r="H21" s="334">
        <v>0</v>
      </c>
      <c r="I21" s="49">
        <v>0</v>
      </c>
      <c r="J21" s="372">
        <v>0</v>
      </c>
      <c r="K21" s="358">
        <v>0</v>
      </c>
      <c r="L21" s="372">
        <v>1283.4199999999946</v>
      </c>
      <c r="M21">
        <v>0</v>
      </c>
      <c r="N21" s="369" t="str">
        <f>HYPERLINK("http://finance.yahoo.com/q?s=" &amp; E21, "Link")</f>
        <v>Link</v>
      </c>
      <c r="O21" s="368">
        <v>0</v>
      </c>
      <c r="P21" s="368">
        <v>8.3999999999999995E-3</v>
      </c>
      <c r="R21" s="49"/>
    </row>
    <row r="22" spans="1:21" ht="21.95" customHeight="1" x14ac:dyDescent="0.25">
      <c r="A22" s="51"/>
      <c r="B22" s="51"/>
      <c r="C22" s="52"/>
      <c r="E22" s="23" t="s">
        <v>758</v>
      </c>
      <c r="F22" s="246">
        <v>27.42</v>
      </c>
      <c r="G22" s="246">
        <v>27.42</v>
      </c>
      <c r="H22" s="50">
        <v>0</v>
      </c>
      <c r="I22" s="49">
        <v>0</v>
      </c>
      <c r="J22" s="372">
        <v>0</v>
      </c>
      <c r="K22" s="358">
        <v>0</v>
      </c>
      <c r="L22" s="49">
        <v>309.26000000000022</v>
      </c>
      <c r="M22">
        <v>0</v>
      </c>
      <c r="N22" s="369" t="str">
        <f>HYPERLINK("http://finance.yahoo.com/q?s=" &amp; E22, "Link")</f>
        <v>Link</v>
      </c>
      <c r="O22" s="358">
        <v>8.8000000000000005E-3</v>
      </c>
      <c r="P22" s="358">
        <v>7.7000000000000002E-3</v>
      </c>
      <c r="S22" s="49"/>
    </row>
    <row r="23" spans="1:21" ht="21.95" customHeight="1" x14ac:dyDescent="0.25">
      <c r="A23" s="51"/>
      <c r="B23" s="51"/>
      <c r="C23" s="52"/>
      <c r="E23" s="23" t="s">
        <v>33</v>
      </c>
      <c r="F23" s="246">
        <v>241.21</v>
      </c>
      <c r="G23" s="246">
        <v>241.21</v>
      </c>
      <c r="H23" s="334">
        <v>0</v>
      </c>
      <c r="I23" s="49">
        <v>0</v>
      </c>
      <c r="J23" s="372">
        <v>0</v>
      </c>
      <c r="K23" s="358">
        <v>0</v>
      </c>
      <c r="L23" s="372">
        <v>780.73999999999796</v>
      </c>
      <c r="M23">
        <v>0</v>
      </c>
      <c r="N23" s="369" t="str">
        <f>HYPERLINK("http://finance.yahoo.com/q?s=" &amp; E23, "Link")</f>
        <v>Link</v>
      </c>
      <c r="O23" s="368">
        <v>1.8599999999999998E-2</v>
      </c>
      <c r="P23" s="368">
        <v>1.5E-3</v>
      </c>
      <c r="Q23" s="150"/>
      <c r="R23" s="49"/>
      <c r="S23" s="49"/>
      <c r="T23" s="49"/>
    </row>
    <row r="24" spans="1:21" ht="21.95" customHeight="1" x14ac:dyDescent="0.25">
      <c r="A24" s="51"/>
      <c r="B24" s="51"/>
      <c r="C24" s="51"/>
      <c r="E24" s="23" t="s">
        <v>228</v>
      </c>
      <c r="F24" s="246">
        <v>77.459999999999994</v>
      </c>
      <c r="G24" s="246">
        <v>77.459999999999994</v>
      </c>
      <c r="H24" s="334">
        <v>0</v>
      </c>
      <c r="I24" s="49">
        <v>0</v>
      </c>
      <c r="J24" s="372">
        <v>0</v>
      </c>
      <c r="K24" s="358">
        <v>0</v>
      </c>
      <c r="L24" s="372">
        <v>231.53999999999996</v>
      </c>
      <c r="M24">
        <v>0</v>
      </c>
      <c r="N24" s="369" t="str">
        <f>HYPERLINK("http://finance.yahoo.com/q?s=" &amp; E24, "Link")</f>
        <v>Link</v>
      </c>
      <c r="O24" s="368">
        <v>1.6199999999999999E-2</v>
      </c>
      <c r="P24" s="368">
        <v>2.9999999999999997E-4</v>
      </c>
      <c r="S24" s="49"/>
    </row>
    <row r="25" spans="1:21" ht="21.95" customHeight="1" x14ac:dyDescent="0.25">
      <c r="A25" s="51"/>
      <c r="B25" s="51"/>
      <c r="C25" s="52"/>
      <c r="E25" s="23" t="s">
        <v>62</v>
      </c>
      <c r="F25" s="246">
        <v>250.8</v>
      </c>
      <c r="G25" s="246">
        <v>250.8</v>
      </c>
      <c r="H25" s="334">
        <v>0</v>
      </c>
      <c r="I25" s="49">
        <v>0</v>
      </c>
      <c r="J25" s="372">
        <v>0</v>
      </c>
      <c r="K25" s="358">
        <v>0</v>
      </c>
      <c r="L25" s="372">
        <v>1659.3600000000079</v>
      </c>
      <c r="M25">
        <v>0</v>
      </c>
      <c r="N25" s="369" t="str">
        <f>HYPERLINK("http://finance.yahoo.com/q?s=" &amp; E25, "Link")</f>
        <v>Link</v>
      </c>
      <c r="O25" s="368">
        <v>0</v>
      </c>
      <c r="P25" s="368">
        <v>-8.6E-3</v>
      </c>
      <c r="Q25" s="150"/>
      <c r="R25" s="49"/>
      <c r="S25" s="49"/>
    </row>
    <row r="26" spans="1:21" ht="21.95" customHeight="1" x14ac:dyDescent="0.25">
      <c r="A26" s="51"/>
      <c r="B26" s="51"/>
      <c r="C26" s="52"/>
      <c r="E26" s="23" t="s">
        <v>310</v>
      </c>
      <c r="F26" s="246">
        <v>53.97</v>
      </c>
      <c r="G26" s="246">
        <v>53.97</v>
      </c>
      <c r="H26" s="334">
        <v>0</v>
      </c>
      <c r="I26" s="49">
        <v>0</v>
      </c>
      <c r="J26" s="372">
        <v>0</v>
      </c>
      <c r="K26" s="358">
        <v>0</v>
      </c>
      <c r="L26" s="372">
        <v>910.79999999999927</v>
      </c>
      <c r="M26">
        <v>0</v>
      </c>
      <c r="N26" s="369" t="str">
        <f>HYPERLINK("http://finance.yahoo.com/q?s=" &amp; E26, "Link")</f>
        <v>Link</v>
      </c>
      <c r="O26" s="368">
        <v>2.87E-2</v>
      </c>
      <c r="P26" s="368">
        <v>-7.7000000000000002E-3</v>
      </c>
      <c r="R26" s="49"/>
      <c r="S26" s="49"/>
    </row>
    <row r="27" spans="1:21" ht="21.95" customHeight="1" x14ac:dyDescent="0.25">
      <c r="A27" s="51"/>
      <c r="B27" s="51"/>
      <c r="C27" s="52"/>
      <c r="E27" s="23" t="s">
        <v>52</v>
      </c>
      <c r="F27" s="246">
        <v>73.099999999999994</v>
      </c>
      <c r="G27" s="246">
        <v>73.099999999999994</v>
      </c>
      <c r="H27" s="334">
        <v>0</v>
      </c>
      <c r="I27" s="49">
        <v>0</v>
      </c>
      <c r="J27" s="372">
        <v>0</v>
      </c>
      <c r="K27" s="358">
        <v>0</v>
      </c>
      <c r="L27" s="372">
        <v>1056.739999999998</v>
      </c>
      <c r="M27">
        <v>0</v>
      </c>
      <c r="N27" s="369" t="str">
        <f>HYPERLINK("http://finance.yahoo.com/q?s=" &amp; E27, "Link")</f>
        <v>Link</v>
      </c>
      <c r="O27" s="368">
        <v>2.1999999999999999E-2</v>
      </c>
      <c r="P27" s="368">
        <v>-4.5999999999999999E-3</v>
      </c>
      <c r="S27" s="49"/>
    </row>
    <row r="28" spans="1:21" ht="21.95" customHeight="1" x14ac:dyDescent="0.25">
      <c r="A28" s="52"/>
      <c r="B28" s="52"/>
      <c r="C28" s="52"/>
      <c r="E28" s="23" t="s">
        <v>328</v>
      </c>
      <c r="F28" s="246">
        <v>41.35</v>
      </c>
      <c r="G28" s="246">
        <v>41.35</v>
      </c>
      <c r="H28" s="50">
        <v>0</v>
      </c>
      <c r="I28" s="49">
        <v>0</v>
      </c>
      <c r="J28" s="372">
        <v>0</v>
      </c>
      <c r="K28" s="358">
        <v>0</v>
      </c>
      <c r="L28" s="49">
        <v>264.92000000000007</v>
      </c>
      <c r="M28">
        <v>0</v>
      </c>
      <c r="N28" s="369" t="str">
        <f>HYPERLINK("http://finance.yahoo.com/q?s=" &amp; E28, "Link")</f>
        <v>Link</v>
      </c>
      <c r="O28" s="358">
        <v>3.4200000000000001E-2</v>
      </c>
      <c r="P28" s="358">
        <v>5.1000000000000004E-3</v>
      </c>
      <c r="Q28" s="49"/>
      <c r="S28" s="49"/>
    </row>
    <row r="29" spans="1:21" ht="21.95" customHeight="1" x14ac:dyDescent="0.25">
      <c r="A29" s="51"/>
      <c r="B29" s="51"/>
      <c r="C29" s="52"/>
      <c r="E29" s="23" t="s">
        <v>8</v>
      </c>
      <c r="F29" s="246">
        <v>77.010000000000005</v>
      </c>
      <c r="G29" s="246">
        <v>77.010000000000005</v>
      </c>
      <c r="H29" s="50">
        <v>0</v>
      </c>
      <c r="I29" s="49">
        <v>0</v>
      </c>
      <c r="J29" s="372">
        <v>0</v>
      </c>
      <c r="K29" s="358">
        <v>0</v>
      </c>
      <c r="L29" s="49">
        <v>121.94999999999982</v>
      </c>
      <c r="M29">
        <v>0</v>
      </c>
      <c r="N29" s="369" t="str">
        <f>HYPERLINK("http://finance.yahoo.com/q?s=" &amp; E29, "Link")</f>
        <v>Link</v>
      </c>
      <c r="O29" s="358">
        <v>1.67E-2</v>
      </c>
      <c r="P29" s="358">
        <v>-6.1000000000000004E-3</v>
      </c>
    </row>
    <row r="30" spans="1:21" ht="21.95" customHeight="1" x14ac:dyDescent="0.25">
      <c r="A30" s="52"/>
      <c r="B30" s="51"/>
      <c r="C30" s="52"/>
      <c r="E30" s="23" t="s">
        <v>284</v>
      </c>
      <c r="F30" s="246">
        <v>76.64</v>
      </c>
      <c r="G30" s="246">
        <v>76.64</v>
      </c>
      <c r="H30" s="50">
        <v>0</v>
      </c>
      <c r="I30" s="49">
        <v>0</v>
      </c>
      <c r="J30" s="372">
        <v>0</v>
      </c>
      <c r="K30" s="358">
        <v>0</v>
      </c>
      <c r="L30" s="49">
        <v>197.20999999999549</v>
      </c>
      <c r="M30">
        <v>0</v>
      </c>
      <c r="N30" s="369" t="str">
        <f>HYPERLINK("http://finance.yahoo.com/q?s=" &amp; E30, "Link")</f>
        <v>Link</v>
      </c>
      <c r="O30" s="358">
        <v>2.5499999999999998E-2</v>
      </c>
      <c r="P30" s="358">
        <v>9.1000000000000004E-3</v>
      </c>
      <c r="Q30" s="445"/>
      <c r="R30" s="49"/>
      <c r="S30" s="49"/>
    </row>
    <row r="31" spans="1:21" ht="21.95" customHeight="1" x14ac:dyDescent="0.25">
      <c r="A31" s="51"/>
      <c r="B31" s="51"/>
      <c r="C31" s="52"/>
      <c r="E31" s="23" t="s">
        <v>32</v>
      </c>
      <c r="F31" s="246">
        <v>50.8</v>
      </c>
      <c r="G31" s="246">
        <v>50.8</v>
      </c>
      <c r="H31" s="334">
        <v>0</v>
      </c>
      <c r="I31" s="49">
        <v>0</v>
      </c>
      <c r="J31" s="372">
        <v>0</v>
      </c>
      <c r="K31" s="358">
        <v>0</v>
      </c>
      <c r="L31" s="372">
        <v>1198.4699999999971</v>
      </c>
      <c r="M31">
        <v>0</v>
      </c>
      <c r="N31" s="369" t="str">
        <f>HYPERLINK("http://finance.yahoo.com/q?s=" &amp; E31, "Link")</f>
        <v>Link</v>
      </c>
      <c r="O31" s="368">
        <v>1.7600000000000001E-2</v>
      </c>
      <c r="P31" s="368">
        <v>7.9000000000000008E-3</v>
      </c>
      <c r="R31" s="49"/>
      <c r="S31" s="49"/>
    </row>
    <row r="32" spans="1:21" ht="21.95" customHeight="1" x14ac:dyDescent="0.25">
      <c r="A32" s="52"/>
      <c r="B32" s="52"/>
      <c r="C32" s="52"/>
      <c r="E32" s="23" t="s">
        <v>63</v>
      </c>
      <c r="F32" s="246">
        <v>108.41</v>
      </c>
      <c r="G32" s="246">
        <v>108.41</v>
      </c>
      <c r="H32" s="334">
        <v>0</v>
      </c>
      <c r="I32" s="49">
        <v>0</v>
      </c>
      <c r="J32" s="372">
        <v>0</v>
      </c>
      <c r="K32" s="358">
        <v>0</v>
      </c>
      <c r="L32" s="372">
        <v>257.30999999999949</v>
      </c>
      <c r="M32">
        <v>0</v>
      </c>
      <c r="N32" s="369" t="str">
        <f>HYPERLINK("http://finance.yahoo.com/q?s=" &amp; E32, "Link")</f>
        <v>Link</v>
      </c>
      <c r="O32" s="368">
        <v>1.38E-2</v>
      </c>
      <c r="P32" s="368">
        <v>1.06E-2</v>
      </c>
      <c r="R32" s="49"/>
      <c r="T32" s="49"/>
    </row>
    <row r="33" spans="1:22" ht="21.95" customHeight="1" x14ac:dyDescent="0.25">
      <c r="A33" s="51"/>
      <c r="B33" s="51"/>
      <c r="C33" s="52"/>
      <c r="E33" s="23" t="s">
        <v>320</v>
      </c>
      <c r="F33" s="246">
        <v>114.25</v>
      </c>
      <c r="G33" s="246">
        <v>114.25</v>
      </c>
      <c r="H33" s="334">
        <v>0</v>
      </c>
      <c r="I33" s="49">
        <v>0</v>
      </c>
      <c r="J33" s="372">
        <v>0</v>
      </c>
      <c r="K33" s="358">
        <v>0</v>
      </c>
      <c r="L33" s="372">
        <v>720.56000000000131</v>
      </c>
      <c r="M33">
        <v>0</v>
      </c>
      <c r="N33" s="369" t="str">
        <f>HYPERLINK("http://finance.yahoo.com/q?s=" &amp; E33, "Link")</f>
        <v>Link</v>
      </c>
      <c r="O33" s="368">
        <v>0</v>
      </c>
      <c r="P33" s="368">
        <v>6.9999999999999999E-4</v>
      </c>
      <c r="Q33" s="150"/>
      <c r="R33" s="49"/>
      <c r="S33" s="49"/>
    </row>
    <row r="34" spans="1:22" ht="21.95" customHeight="1" x14ac:dyDescent="0.25">
      <c r="A34" s="51"/>
      <c r="B34" s="51"/>
      <c r="C34" s="52"/>
      <c r="E34" s="23" t="s">
        <v>199</v>
      </c>
      <c r="F34" s="246">
        <v>10.93</v>
      </c>
      <c r="G34" s="246">
        <v>10.93</v>
      </c>
      <c r="H34" s="50">
        <v>0</v>
      </c>
      <c r="I34" s="49">
        <v>0</v>
      </c>
      <c r="J34" s="372">
        <v>0</v>
      </c>
      <c r="K34" s="358">
        <v>0</v>
      </c>
      <c r="L34" s="49">
        <v>251.26000000000022</v>
      </c>
      <c r="M34">
        <v>0</v>
      </c>
      <c r="N34" s="369" t="str">
        <f>HYPERLINK("http://finance.yahoo.com/q?s=" &amp; E34, "Link")</f>
        <v>Link</v>
      </c>
      <c r="O34" s="358">
        <v>5.1499999999999997E-2</v>
      </c>
      <c r="P34" s="358">
        <v>6.4000000000000003E-3</v>
      </c>
      <c r="Q34" s="445"/>
      <c r="R34" s="49"/>
      <c r="S34" s="49"/>
      <c r="T34" s="49"/>
      <c r="V34" s="49"/>
    </row>
    <row r="35" spans="1:22" ht="21.95" customHeight="1" x14ac:dyDescent="0.25">
      <c r="A35" s="51"/>
      <c r="B35" s="51"/>
      <c r="C35" s="52"/>
      <c r="E35" s="23" t="s">
        <v>275</v>
      </c>
      <c r="F35" s="246">
        <v>27.03</v>
      </c>
      <c r="G35" s="246">
        <v>27.03</v>
      </c>
      <c r="H35" s="334">
        <v>0</v>
      </c>
      <c r="I35" s="49">
        <v>0</v>
      </c>
      <c r="J35" s="372">
        <v>0</v>
      </c>
      <c r="K35" s="358">
        <v>0</v>
      </c>
      <c r="L35" s="372">
        <v>98.449999999999818</v>
      </c>
      <c r="M35">
        <v>0</v>
      </c>
      <c r="N35" s="369" t="str">
        <f>HYPERLINK("http://finance.yahoo.com/q?s=" &amp; E35, "Link")</f>
        <v>Link</v>
      </c>
      <c r="O35" s="368">
        <v>1.11E-2</v>
      </c>
      <c r="P35" s="368">
        <v>-1.0999999999999999E-2</v>
      </c>
      <c r="Q35" s="49"/>
      <c r="R35" s="49"/>
      <c r="S35" s="49"/>
      <c r="T35" s="49"/>
    </row>
    <row r="36" spans="1:22" ht="21.95" customHeight="1" x14ac:dyDescent="0.25">
      <c r="A36" s="51"/>
      <c r="B36" s="51"/>
      <c r="C36" s="52"/>
      <c r="E36" s="23" t="s">
        <v>56</v>
      </c>
      <c r="F36" s="246">
        <v>33.07</v>
      </c>
      <c r="G36" s="246">
        <v>33.07</v>
      </c>
      <c r="H36" s="334">
        <v>0</v>
      </c>
      <c r="I36" s="49">
        <v>0</v>
      </c>
      <c r="J36" s="372">
        <v>0</v>
      </c>
      <c r="K36" s="358">
        <v>0</v>
      </c>
      <c r="L36" s="372">
        <v>36.819999999999709</v>
      </c>
      <c r="M36">
        <v>0</v>
      </c>
      <c r="N36" s="369" t="str">
        <f>HYPERLINK("http://finance.yahoo.com/q?s=" &amp; E36, "Link")</f>
        <v>Link</v>
      </c>
      <c r="O36" s="368">
        <v>4.2999999999999997E-2</v>
      </c>
      <c r="P36" s="368">
        <v>1.44E-2</v>
      </c>
      <c r="Q36" s="445"/>
      <c r="R36" s="49"/>
      <c r="S36" s="49"/>
      <c r="T36" s="49"/>
    </row>
    <row r="37" spans="1:22" ht="21.95" customHeight="1" x14ac:dyDescent="0.25">
      <c r="A37" s="51"/>
      <c r="B37" s="51"/>
      <c r="C37" s="52"/>
      <c r="E37" s="23" t="s">
        <v>22</v>
      </c>
      <c r="F37" s="246">
        <v>48.14</v>
      </c>
      <c r="G37" s="246">
        <v>48.14</v>
      </c>
      <c r="H37" s="334">
        <v>0</v>
      </c>
      <c r="I37" s="49">
        <v>0</v>
      </c>
      <c r="J37" s="372">
        <v>0</v>
      </c>
      <c r="K37" s="358">
        <v>0</v>
      </c>
      <c r="L37" s="372">
        <v>3178.8000000000466</v>
      </c>
      <c r="M37">
        <v>0</v>
      </c>
      <c r="N37" s="369" t="str">
        <f>HYPERLINK("http://finance.yahoo.com/q?s=" &amp; E37, "Link")</f>
        <v>Link</v>
      </c>
      <c r="O37" s="368">
        <v>2.07E-2</v>
      </c>
      <c r="P37" s="368">
        <v>7.1000000000000004E-3</v>
      </c>
      <c r="Q37" s="49"/>
      <c r="R37" s="49"/>
      <c r="S37" s="49"/>
      <c r="T37" s="49"/>
    </row>
    <row r="38" spans="1:22" ht="21.95" customHeight="1" x14ac:dyDescent="0.25">
      <c r="A38" s="51"/>
      <c r="B38" s="51"/>
      <c r="C38" s="52"/>
      <c r="E38" s="23" t="s">
        <v>27</v>
      </c>
      <c r="F38" s="246">
        <v>36.26</v>
      </c>
      <c r="G38" s="246">
        <v>36.26</v>
      </c>
      <c r="H38" s="334">
        <v>0</v>
      </c>
      <c r="I38" s="49">
        <v>0</v>
      </c>
      <c r="J38" s="372">
        <v>0</v>
      </c>
      <c r="K38" s="358">
        <v>0</v>
      </c>
      <c r="L38" s="372">
        <v>1407.5400000000009</v>
      </c>
      <c r="M38">
        <v>0</v>
      </c>
      <c r="N38" s="369" t="str">
        <f>HYPERLINK("http://finance.yahoo.com/q?s=" &amp; E38, "Link")</f>
        <v>Link</v>
      </c>
      <c r="O38" s="368">
        <v>3.0200000000000001E-2</v>
      </c>
      <c r="P38" s="368">
        <v>0</v>
      </c>
      <c r="S38" s="49"/>
      <c r="T38" s="49"/>
    </row>
    <row r="39" spans="1:22" ht="21.95" customHeight="1" x14ac:dyDescent="0.25">
      <c r="A39" s="51"/>
      <c r="B39" s="51"/>
      <c r="C39" s="52"/>
      <c r="E39" s="23" t="s">
        <v>173</v>
      </c>
      <c r="F39" s="246">
        <v>52.42</v>
      </c>
      <c r="G39" s="246">
        <v>52.42</v>
      </c>
      <c r="H39" s="334">
        <v>0</v>
      </c>
      <c r="I39" s="49">
        <v>0</v>
      </c>
      <c r="J39" s="372">
        <v>0</v>
      </c>
      <c r="K39" s="358">
        <v>0</v>
      </c>
      <c r="L39" s="372">
        <v>119.92000000000053</v>
      </c>
      <c r="M39">
        <v>0</v>
      </c>
      <c r="N39" s="369" t="str">
        <f>HYPERLINK("http://finance.yahoo.com/q?s=" &amp; E39, "Link")</f>
        <v>Link</v>
      </c>
      <c r="O39" s="368">
        <v>3.6400000000000002E-2</v>
      </c>
      <c r="P39" s="368">
        <v>5.0000000000000001E-3</v>
      </c>
      <c r="Q39" s="445"/>
      <c r="R39" s="49"/>
      <c r="S39" s="49"/>
      <c r="U39" s="49"/>
    </row>
    <row r="40" spans="1:22" ht="21.95" customHeight="1" x14ac:dyDescent="0.25">
      <c r="A40" s="52"/>
      <c r="B40" s="52"/>
      <c r="C40" s="52"/>
      <c r="E40" s="23" t="s">
        <v>278</v>
      </c>
      <c r="F40" s="246">
        <v>126.92</v>
      </c>
      <c r="G40" s="246">
        <v>126.92</v>
      </c>
      <c r="H40" s="334">
        <v>0</v>
      </c>
      <c r="I40" s="49">
        <v>0</v>
      </c>
      <c r="J40" s="372">
        <v>0</v>
      </c>
      <c r="K40" s="358">
        <v>0</v>
      </c>
      <c r="L40" s="372">
        <v>154.77999999999975</v>
      </c>
      <c r="M40">
        <v>0</v>
      </c>
      <c r="N40" s="369" t="str">
        <f>HYPERLINK("http://finance.yahoo.com/q?s=" &amp; E40, "Link")</f>
        <v>Link</v>
      </c>
      <c r="O40" s="368">
        <v>2.5700000000000001E-2</v>
      </c>
      <c r="P40" s="368">
        <v>-4.7999999999999996E-3</v>
      </c>
      <c r="Q40" s="49"/>
      <c r="R40" s="49"/>
      <c r="T40" s="49"/>
      <c r="V40" s="49"/>
    </row>
    <row r="41" spans="1:22" ht="21.95" customHeight="1" x14ac:dyDescent="0.25">
      <c r="A41" s="51"/>
      <c r="B41" s="51"/>
      <c r="C41" s="52"/>
      <c r="E41" s="23" t="s">
        <v>24</v>
      </c>
      <c r="F41" s="246">
        <v>36.76</v>
      </c>
      <c r="G41" s="246">
        <v>36.76</v>
      </c>
      <c r="H41" s="50">
        <v>0</v>
      </c>
      <c r="I41" s="49">
        <v>0</v>
      </c>
      <c r="J41" s="372">
        <v>0</v>
      </c>
      <c r="K41" s="358">
        <v>0</v>
      </c>
      <c r="L41" s="49">
        <v>937.36999999999534</v>
      </c>
      <c r="M41">
        <v>0</v>
      </c>
      <c r="N41" s="369" t="str">
        <f>HYPERLINK("http://finance.yahoo.com/q?s=" &amp; E41, "Link")</f>
        <v>Link</v>
      </c>
      <c r="O41" s="358">
        <v>0</v>
      </c>
      <c r="P41" s="358">
        <v>3.5000000000000001E-3</v>
      </c>
    </row>
    <row r="42" spans="1:22" ht="21.95" customHeight="1" x14ac:dyDescent="0.25">
      <c r="A42" s="52"/>
      <c r="B42" s="52"/>
      <c r="C42" s="52"/>
      <c r="E42" s="23" t="s">
        <v>36</v>
      </c>
      <c r="F42" s="246">
        <v>60.67</v>
      </c>
      <c r="G42" s="246">
        <v>60.67</v>
      </c>
      <c r="H42" s="50">
        <v>0</v>
      </c>
      <c r="I42" s="49">
        <v>0</v>
      </c>
      <c r="J42" s="372">
        <v>0</v>
      </c>
      <c r="K42" s="358">
        <v>0</v>
      </c>
      <c r="L42" s="49">
        <v>117.73999999999978</v>
      </c>
      <c r="M42">
        <v>0</v>
      </c>
      <c r="N42" s="369" t="str">
        <f>HYPERLINK("http://finance.yahoo.com/q?s=" &amp; E42, "Link")</f>
        <v>Link</v>
      </c>
      <c r="O42" s="358">
        <v>7.4000000000000003E-3</v>
      </c>
      <c r="P42" s="358">
        <v>-4.1000000000000003E-3</v>
      </c>
      <c r="R42" s="49"/>
      <c r="S42" s="49"/>
    </row>
    <row r="43" spans="1:22" ht="21.95" customHeight="1" x14ac:dyDescent="0.25">
      <c r="A43" s="51"/>
      <c r="B43" s="52"/>
      <c r="C43" s="52"/>
      <c r="E43" s="23" t="s">
        <v>206</v>
      </c>
      <c r="F43" s="246">
        <v>39.72</v>
      </c>
      <c r="G43" s="246">
        <v>39.72</v>
      </c>
      <c r="H43" s="334">
        <v>0</v>
      </c>
      <c r="I43" s="49">
        <v>0</v>
      </c>
      <c r="J43" s="372">
        <v>0</v>
      </c>
      <c r="K43" s="358">
        <v>0</v>
      </c>
      <c r="L43" s="372">
        <v>439.77999999999975</v>
      </c>
      <c r="M43">
        <v>0</v>
      </c>
      <c r="N43" s="369" t="str">
        <f>HYPERLINK("http://finance.yahoo.com/q?s=" &amp; E43, "Link")</f>
        <v>Link</v>
      </c>
      <c r="O43" s="368">
        <v>0</v>
      </c>
      <c r="P43" s="368">
        <v>-2.8E-3</v>
      </c>
      <c r="R43" s="49"/>
      <c r="S43" s="49"/>
      <c r="T43" s="49"/>
    </row>
    <row r="44" spans="1:22" ht="21.95" customHeight="1" x14ac:dyDescent="0.25">
      <c r="A44" s="61"/>
      <c r="B44" s="62"/>
      <c r="C44" s="61"/>
      <c r="E44" s="23" t="s">
        <v>276</v>
      </c>
      <c r="F44" s="246">
        <v>50.84</v>
      </c>
      <c r="G44" s="246">
        <v>50.84</v>
      </c>
      <c r="H44" s="334">
        <v>0</v>
      </c>
      <c r="I44" s="49">
        <v>0</v>
      </c>
      <c r="J44" s="372">
        <v>0</v>
      </c>
      <c r="K44" s="358">
        <v>0</v>
      </c>
      <c r="L44" s="372">
        <v>427.92000000000007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3.2000000000000002E-3</v>
      </c>
      <c r="Q44" s="150"/>
      <c r="R44" s="49"/>
      <c r="S44" s="49"/>
      <c r="T44" s="49"/>
    </row>
    <row r="45" spans="1:22" ht="21.95" customHeight="1" x14ac:dyDescent="0.25">
      <c r="A45" s="52"/>
      <c r="B45" s="52"/>
      <c r="C45" s="52"/>
      <c r="E45" s="23" t="s">
        <v>47</v>
      </c>
      <c r="F45" s="246">
        <v>122.33</v>
      </c>
      <c r="G45" s="246">
        <v>122.33</v>
      </c>
      <c r="H45" s="334">
        <v>0</v>
      </c>
      <c r="I45" s="49">
        <v>0</v>
      </c>
      <c r="J45" s="372">
        <v>0</v>
      </c>
      <c r="K45" s="358">
        <v>0</v>
      </c>
      <c r="L45" s="372">
        <v>-168.6200000000008</v>
      </c>
      <c r="M45">
        <v>0</v>
      </c>
      <c r="N45" s="369" t="str">
        <f>HYPERLINK("http://finance.yahoo.com/q?s=" &amp; E45, "Link")</f>
        <v>Link</v>
      </c>
      <c r="O45" s="368">
        <v>2.18E-2</v>
      </c>
      <c r="P45" s="368">
        <v>2.1399999999999999E-2</v>
      </c>
      <c r="Q45" s="150"/>
      <c r="R45" s="49"/>
      <c r="S45" s="49"/>
      <c r="T45" s="49"/>
    </row>
    <row r="46" spans="1:22" ht="21.95" customHeight="1" x14ac:dyDescent="0.25">
      <c r="A46" s="52"/>
      <c r="B46" s="157"/>
      <c r="C46" s="335"/>
      <c r="E46" s="23" t="s">
        <v>175</v>
      </c>
      <c r="F46" s="246">
        <v>53.19</v>
      </c>
      <c r="G46" s="246">
        <v>53.19</v>
      </c>
      <c r="H46" s="50">
        <v>0</v>
      </c>
      <c r="I46" s="49">
        <v>0</v>
      </c>
      <c r="J46" s="372">
        <v>0</v>
      </c>
      <c r="K46" s="358">
        <v>0</v>
      </c>
      <c r="L46" s="49">
        <v>75.019999999999982</v>
      </c>
      <c r="M46">
        <v>0</v>
      </c>
      <c r="N46" s="369" t="str">
        <f>HYPERLINK("http://finance.yahoo.com/q?s=" &amp; E46, "Link")</f>
        <v>Link</v>
      </c>
      <c r="O46" s="358">
        <v>1.61E-2</v>
      </c>
      <c r="P46" s="358">
        <v>2.5999999999999999E-3</v>
      </c>
      <c r="Q46" s="150"/>
      <c r="R46" s="49"/>
      <c r="S46" s="49"/>
      <c r="T46" s="49"/>
    </row>
    <row r="47" spans="1:22" ht="21.95" customHeight="1" x14ac:dyDescent="0.25">
      <c r="A47" s="51"/>
      <c r="B47" s="51"/>
      <c r="C47" s="52"/>
      <c r="E47" s="23" t="s">
        <v>23</v>
      </c>
      <c r="F47" s="246">
        <v>34.82</v>
      </c>
      <c r="G47" s="246">
        <v>34.82</v>
      </c>
      <c r="H47" s="334">
        <v>0</v>
      </c>
      <c r="I47" s="435">
        <v>0</v>
      </c>
      <c r="J47" s="372">
        <v>0</v>
      </c>
      <c r="K47" s="358">
        <v>0</v>
      </c>
      <c r="L47" s="372">
        <v>171.89999999999964</v>
      </c>
      <c r="M47">
        <v>0</v>
      </c>
      <c r="N47" s="369" t="str">
        <f>HYPERLINK("http://finance.yahoo.com/q?s=" &amp; E47, "Link")</f>
        <v>Link</v>
      </c>
      <c r="O47" s="368">
        <v>0</v>
      </c>
      <c r="P47" s="368">
        <v>-2.8999999999999998E-3</v>
      </c>
      <c r="Q47" s="445"/>
      <c r="R47" s="49"/>
      <c r="S47" s="49"/>
      <c r="T47" s="49"/>
    </row>
    <row r="48" spans="1:22" ht="21.95" customHeight="1" x14ac:dyDescent="0.25">
      <c r="A48" s="51"/>
      <c r="B48" s="51"/>
      <c r="C48" s="52"/>
      <c r="E48" s="23" t="s">
        <v>176</v>
      </c>
      <c r="F48" s="246">
        <v>241.71</v>
      </c>
      <c r="G48" s="246">
        <v>241.71</v>
      </c>
      <c r="H48" s="334">
        <v>0</v>
      </c>
      <c r="I48" s="49">
        <v>0</v>
      </c>
      <c r="J48" s="372">
        <v>0</v>
      </c>
      <c r="K48" s="358">
        <v>0</v>
      </c>
      <c r="L48" s="372">
        <v>160.82999999999993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-2.0000000000000001E-4</v>
      </c>
      <c r="Q48" s="150"/>
      <c r="R48" s="49"/>
      <c r="S48" s="49"/>
    </row>
    <row r="49" spans="1:21" ht="21.95" customHeight="1" x14ac:dyDescent="0.25">
      <c r="A49" s="52"/>
      <c r="B49" s="52"/>
      <c r="C49" s="52"/>
      <c r="E49" s="23" t="s">
        <v>171</v>
      </c>
      <c r="F49" s="246">
        <v>105.89</v>
      </c>
      <c r="G49" s="246">
        <v>105.89</v>
      </c>
      <c r="H49" s="334">
        <v>0</v>
      </c>
      <c r="I49" s="49">
        <v>0</v>
      </c>
      <c r="J49" s="372">
        <v>0</v>
      </c>
      <c r="K49" s="358">
        <v>0</v>
      </c>
      <c r="L49" s="372">
        <v>1368.9000000000015</v>
      </c>
      <c r="M49">
        <v>0</v>
      </c>
      <c r="N49" s="369" t="str">
        <f>HYPERLINK("http://finance.yahoo.com/q?s=" &amp; E49, "Link")</f>
        <v>Link</v>
      </c>
      <c r="O49" s="368">
        <v>1.14E-2</v>
      </c>
      <c r="P49" s="368">
        <v>-1.4E-3</v>
      </c>
      <c r="Q49" s="49"/>
      <c r="R49" s="49"/>
      <c r="S49" s="49"/>
      <c r="T49" s="49"/>
    </row>
    <row r="50" spans="1:21" ht="21.95" customHeight="1" x14ac:dyDescent="0.25">
      <c r="A50" s="51"/>
      <c r="B50" s="52"/>
      <c r="C50" s="52"/>
      <c r="E50" s="23" t="s">
        <v>39</v>
      </c>
      <c r="F50" s="246">
        <v>46.1</v>
      </c>
      <c r="G50" s="246">
        <v>46.1</v>
      </c>
      <c r="H50" s="334">
        <v>0</v>
      </c>
      <c r="I50" s="49">
        <v>0</v>
      </c>
      <c r="J50" s="372">
        <v>0</v>
      </c>
      <c r="K50" s="358">
        <v>0</v>
      </c>
      <c r="L50" s="372">
        <v>529.88000000000284</v>
      </c>
      <c r="M50">
        <v>0</v>
      </c>
      <c r="N50" s="369" t="str">
        <f>HYPERLINK("http://finance.yahoo.com/q?s=" &amp; E50, "Link")</f>
        <v>Link</v>
      </c>
      <c r="O50" s="368">
        <v>2.3E-2</v>
      </c>
      <c r="P50" s="368">
        <v>1.54E-2</v>
      </c>
      <c r="S50" s="49"/>
    </row>
    <row r="51" spans="1:21" ht="21.95" customHeight="1" x14ac:dyDescent="0.25">
      <c r="A51" s="51"/>
      <c r="B51" s="51"/>
      <c r="C51" s="52"/>
      <c r="E51" s="23" t="s">
        <v>0</v>
      </c>
      <c r="F51" s="246">
        <v>173.42</v>
      </c>
      <c r="G51" s="246">
        <v>173.42</v>
      </c>
      <c r="H51" s="334">
        <v>0</v>
      </c>
      <c r="I51" s="49">
        <v>0</v>
      </c>
      <c r="J51" s="372">
        <v>0</v>
      </c>
      <c r="K51" s="358">
        <v>0</v>
      </c>
      <c r="L51" s="372">
        <v>465.57999999999993</v>
      </c>
      <c r="M51">
        <v>0</v>
      </c>
      <c r="N51" s="369" t="str">
        <f>HYPERLINK("http://finance.yahoo.com/q?s=" &amp; E51, "Link")</f>
        <v>Link</v>
      </c>
      <c r="O51" s="368">
        <v>3.8999999999999998E-3</v>
      </c>
      <c r="P51" s="368">
        <v>3.0000000000000001E-3</v>
      </c>
      <c r="R51" s="49"/>
      <c r="S51" s="49"/>
      <c r="T51" s="49"/>
    </row>
    <row r="52" spans="1:21" ht="21.95" customHeight="1" x14ac:dyDescent="0.25">
      <c r="A52" s="157"/>
      <c r="B52" s="51"/>
      <c r="C52" s="52"/>
      <c r="E52" s="23" t="s">
        <v>13</v>
      </c>
      <c r="F52" s="246">
        <v>81.25</v>
      </c>
      <c r="G52" s="246">
        <v>81.25</v>
      </c>
      <c r="H52" s="334">
        <v>0</v>
      </c>
      <c r="I52" s="49">
        <v>0</v>
      </c>
      <c r="J52" s="372">
        <v>0</v>
      </c>
      <c r="K52" s="358">
        <v>0</v>
      </c>
      <c r="L52" s="372">
        <v>1461.5600000000013</v>
      </c>
      <c r="M52">
        <v>0</v>
      </c>
      <c r="N52" s="369" t="str">
        <f>HYPERLINK("http://finance.yahoo.com/q?s=" &amp; E52, "Link")</f>
        <v>Link</v>
      </c>
      <c r="O52" s="368">
        <v>0</v>
      </c>
      <c r="P52" s="368">
        <v>-2E-3</v>
      </c>
      <c r="R52" s="49"/>
      <c r="S52" s="49"/>
      <c r="T52" s="49"/>
    </row>
    <row r="53" spans="1:21" ht="21.95" customHeight="1" x14ac:dyDescent="0.25">
      <c r="A53" s="51"/>
      <c r="B53" s="51"/>
      <c r="C53" s="52"/>
      <c r="E53" s="23" t="s">
        <v>51</v>
      </c>
      <c r="F53" s="246">
        <v>177.5</v>
      </c>
      <c r="G53" s="246">
        <v>177.5</v>
      </c>
      <c r="H53" s="50">
        <v>0</v>
      </c>
      <c r="I53" s="49">
        <v>0</v>
      </c>
      <c r="J53" s="372">
        <v>0</v>
      </c>
      <c r="K53" s="358">
        <v>0</v>
      </c>
      <c r="L53" s="49">
        <v>176.70000000000073</v>
      </c>
      <c r="M53">
        <v>0</v>
      </c>
      <c r="N53" s="369" t="str">
        <f>HYPERLINK("http://finance.yahoo.com/q?s=" &amp; E53, "Link")</f>
        <v>Link</v>
      </c>
      <c r="O53" s="358">
        <v>1.52E-2</v>
      </c>
      <c r="P53" s="358">
        <v>-3.0999999999999999E-3</v>
      </c>
      <c r="Q53" s="150"/>
      <c r="S53" s="49"/>
      <c r="U53" s="49"/>
    </row>
    <row r="54" spans="1:21" ht="21.95" customHeight="1" x14ac:dyDescent="0.25">
      <c r="A54" s="52"/>
      <c r="B54" s="52"/>
      <c r="C54" s="52"/>
      <c r="E54" s="23" t="s">
        <v>42</v>
      </c>
      <c r="F54" s="246">
        <v>110.57</v>
      </c>
      <c r="G54" s="246">
        <v>110.57</v>
      </c>
      <c r="H54" s="334">
        <v>0</v>
      </c>
      <c r="I54" s="49">
        <v>0</v>
      </c>
      <c r="J54" s="372">
        <v>0</v>
      </c>
      <c r="K54" s="358">
        <v>0</v>
      </c>
      <c r="L54" s="372">
        <v>128.08999999999833</v>
      </c>
      <c r="M54">
        <v>0</v>
      </c>
      <c r="N54" s="369" t="str">
        <f>HYPERLINK("http://finance.yahoo.com/q?s=" &amp; E54, "Link")</f>
        <v>Link</v>
      </c>
      <c r="O54" s="368">
        <v>2.18E-2</v>
      </c>
      <c r="P54" s="368">
        <v>1.35E-2</v>
      </c>
      <c r="S54" s="49"/>
    </row>
    <row r="55" spans="1:21" ht="21.95" customHeight="1" x14ac:dyDescent="0.25">
      <c r="A55" s="51"/>
      <c r="B55" s="51"/>
      <c r="C55" s="52"/>
      <c r="E55" s="23" t="s">
        <v>54</v>
      </c>
      <c r="F55" s="246">
        <v>121.85</v>
      </c>
      <c r="G55" s="246">
        <v>121.85</v>
      </c>
      <c r="H55" s="334">
        <v>0</v>
      </c>
      <c r="I55" s="49">
        <v>0</v>
      </c>
      <c r="J55" s="372">
        <v>0</v>
      </c>
      <c r="K55" s="358">
        <v>0</v>
      </c>
      <c r="L55" s="372">
        <v>114.84999999999991</v>
      </c>
      <c r="M55">
        <v>0</v>
      </c>
      <c r="N55" s="369" t="str">
        <f>HYPERLINK("http://finance.yahoo.com/q?s=" &amp; E55, "Link")</f>
        <v>Link</v>
      </c>
      <c r="O55" s="368">
        <v>2.35E-2</v>
      </c>
      <c r="P55" s="368">
        <v>-3.3E-3</v>
      </c>
      <c r="Q55" s="49"/>
      <c r="R55" s="49"/>
      <c r="S55" s="49"/>
      <c r="T55" s="356"/>
      <c r="U55" s="356"/>
    </row>
    <row r="56" spans="1:21" ht="21.95" customHeight="1" x14ac:dyDescent="0.25">
      <c r="A56" s="51"/>
      <c r="B56" s="51"/>
      <c r="C56" s="52"/>
      <c r="E56" s="23" t="s">
        <v>227</v>
      </c>
      <c r="F56" s="246">
        <v>56.12</v>
      </c>
      <c r="G56" s="246">
        <v>56.12</v>
      </c>
      <c r="H56" s="334">
        <v>0</v>
      </c>
      <c r="I56" s="49">
        <v>0</v>
      </c>
      <c r="J56" s="372">
        <v>0</v>
      </c>
      <c r="K56" s="358">
        <v>0</v>
      </c>
      <c r="L56" s="372">
        <v>257.64999999999964</v>
      </c>
      <c r="M56">
        <v>0</v>
      </c>
      <c r="N56" s="369" t="str">
        <f>HYPERLINK("http://finance.yahoo.com/q?s=" &amp; E56, "Link")</f>
        <v>Link</v>
      </c>
      <c r="O56" s="368">
        <v>0</v>
      </c>
      <c r="P56" s="368">
        <v>-4.4000000000000003E-3</v>
      </c>
      <c r="R56" s="49"/>
      <c r="S56" s="49"/>
      <c r="T56" s="49"/>
    </row>
    <row r="57" spans="1:21" ht="21.95" customHeight="1" x14ac:dyDescent="0.25">
      <c r="A57" s="51"/>
      <c r="B57" s="52"/>
      <c r="C57" s="52"/>
      <c r="E57" s="23" t="s">
        <v>53</v>
      </c>
      <c r="F57" s="246">
        <v>68.290000000000006</v>
      </c>
      <c r="G57" s="246">
        <v>68.290000000000006</v>
      </c>
      <c r="H57" s="334">
        <v>0</v>
      </c>
      <c r="I57" s="49">
        <v>0</v>
      </c>
      <c r="J57" s="372">
        <v>0</v>
      </c>
      <c r="K57" s="358">
        <v>0</v>
      </c>
      <c r="L57" s="372">
        <v>33.940000000000055</v>
      </c>
      <c r="M57">
        <v>0</v>
      </c>
      <c r="N57" s="369" t="str">
        <f>HYPERLINK("http://finance.yahoo.com/q?s=" &amp; E57, "Link")</f>
        <v>Link</v>
      </c>
      <c r="O57" s="368">
        <v>7.4000000000000003E-3</v>
      </c>
      <c r="P57" s="368">
        <v>-4.7000000000000002E-3</v>
      </c>
      <c r="Q57" s="150"/>
      <c r="R57" s="49"/>
    </row>
    <row r="58" spans="1:21" ht="21.95" customHeight="1" x14ac:dyDescent="0.25">
      <c r="A58" s="51"/>
      <c r="B58" s="51"/>
      <c r="C58" s="52"/>
      <c r="E58" s="23"/>
      <c r="J58" s="372"/>
      <c r="K58" s="358"/>
      <c r="N58" s="369"/>
      <c r="Q58" s="150"/>
      <c r="R58" s="49"/>
      <c r="S58" s="49"/>
    </row>
    <row r="59" spans="1:21" ht="21.95" customHeight="1" x14ac:dyDescent="0.25">
      <c r="A59" s="51"/>
      <c r="B59" s="51"/>
      <c r="C59" s="52"/>
      <c r="E59" s="23"/>
      <c r="H59" s="334"/>
      <c r="J59" s="372"/>
      <c r="K59" s="358"/>
      <c r="L59" s="372"/>
      <c r="N59" s="369"/>
      <c r="O59" s="368"/>
      <c r="P59" s="368"/>
      <c r="Q59" s="150"/>
      <c r="T59" s="49"/>
    </row>
    <row r="60" spans="1:21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S60" s="49"/>
      <c r="T60" s="49"/>
    </row>
  </sheetData>
  <sortState ref="E2:P57">
    <sortCondition descending="1" ref="I1"/>
  </sortState>
  <dataConsolidate/>
  <conditionalFormatting sqref="O1:O1048576">
    <cfRule type="expression" dxfId="13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38" priority="13">
      <formula>$H2=0</formula>
    </cfRule>
  </conditionalFormatting>
  <conditionalFormatting sqref="J2:K200">
    <cfRule type="expression" dxfId="1337" priority="14">
      <formula>$J2=0</formula>
    </cfRule>
  </conditionalFormatting>
  <conditionalFormatting sqref="L1:L1048576">
    <cfRule type="expression" dxfId="1336" priority="12">
      <formula>$L2=0</formula>
    </cfRule>
  </conditionalFormatting>
  <conditionalFormatting sqref="M1">
    <cfRule type="expression" dxfId="1335" priority="8">
      <formula>$L2=0</formula>
    </cfRule>
  </conditionalFormatting>
  <conditionalFormatting sqref="J2:K58">
    <cfRule type="expression" dxfId="1334" priority="56">
      <formula>$J2&gt;0</formula>
    </cfRule>
  </conditionalFormatting>
  <conditionalFormatting sqref="L2:L58">
    <cfRule type="expression" dxfId="1333" priority="10">
      <formula>$L2&lt;0</formula>
    </cfRule>
    <cfRule type="expression" dxfId="1332" priority="11">
      <formula>$L2&gt;0</formula>
    </cfRule>
  </conditionalFormatting>
  <conditionalFormatting sqref="J2:K458">
    <cfRule type="expression" dxfId="1331" priority="55">
      <formula>$J2&lt;0</formula>
    </cfRule>
  </conditionalFormatting>
  <conditionalFormatting sqref="P1:P1048576">
    <cfRule type="expression" dxfId="13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5" location="BIIB!A1" display="BIIB"/>
    <hyperlink ref="E43" location="MYL!A1" display="MYL"/>
    <hyperlink ref="E5" location="SIG!A1" display="SIG"/>
    <hyperlink ref="E18" location="AAPL!A1" display="AAPL"/>
    <hyperlink ref="E24" location="AXP!A1" display="AXP"/>
    <hyperlink ref="E13" location="DG!A1" display="DG"/>
    <hyperlink ref="E47" location="PINC!A1" display="PINC"/>
    <hyperlink ref="E35" location="FOXA!A1" display="FOXA"/>
    <hyperlink ref="E21" location="AOBC!A1" display="AOBC"/>
    <hyperlink ref="E42" location="LUV!A1" display="LUV"/>
    <hyperlink ref="E28" location="CCE!A1" display="CCE"/>
    <hyperlink ref="E26" location="BMY!A1" display="BMY"/>
    <hyperlink ref="E19" location="AKAM!A1" display="AKAM"/>
    <hyperlink ref="E22" location="ARNC!A1" display="ARNC"/>
    <hyperlink ref="E30" location="CVS!A1" display="CVS"/>
    <hyperlink ref="E2" location="MRO!A1" display="MRO"/>
    <hyperlink ref="E3" location="KR!A1" display="KR"/>
    <hyperlink ref="E34" location="F!A1" display="F"/>
    <hyperlink ref="E40" location="JNJ!A1" display="JNJ"/>
    <hyperlink ref="E4" location="CPN!A1" display="CPN"/>
    <hyperlink ref="E33" location="EW!A1" display="EW"/>
    <hyperlink ref="E16" location="NKE!A1" display="NKE"/>
    <hyperlink ref="E7" location="MOS!A1" display="MOS"/>
    <hyperlink ref="E56" location="VGK!A1" display="VGK"/>
    <hyperlink ref="E11" location="MU!A1" display="MU"/>
    <hyperlink ref="E39" location="IP!A1" display="IP"/>
    <hyperlink ref="E38" location="INTC!A1" display="INTC"/>
    <hyperlink ref="E37" location="HES!A1" display="HES"/>
    <hyperlink ref="E54" location="UNP!A1" display="UNP"/>
    <hyperlink ref="E44" location="NCLH!A1" display="NCLH"/>
    <hyperlink ref="E48" location="SPY!A1" display="SPY"/>
    <hyperlink ref="E49" location="SWKS!A1" display="SWKS"/>
    <hyperlink ref="E29" location="CNI!A1" display="CNI"/>
    <hyperlink ref="E14" location="WFC!A1" display="WFC"/>
    <hyperlink ref="E17" location="AA!A1" display="AA"/>
    <hyperlink ref="E10" location="CF!A1" display="CF"/>
    <hyperlink ref="E12" location="TGT!A1" display="TGT"/>
    <hyperlink ref="E46" location="NWL!A1" display="NWL"/>
    <hyperlink ref="E41" location="KORS!A1" display="KORS"/>
    <hyperlink ref="E20" location="ALL!A1" display="ALL"/>
    <hyperlink ref="E45" location="NSC!A1" display="NSC"/>
    <hyperlink ref="E23" location="AVGO!A1" display="AVGO"/>
    <hyperlink ref="E52" location="UAL!A1" display="UAL"/>
    <hyperlink ref="E27" location="CAH!A1" display="CAH"/>
    <hyperlink ref="E31" location="DAL!A1" display="DAL"/>
    <hyperlink ref="E15" location="TEVA!A1" display="TEVA"/>
    <hyperlink ref="E32" location="DIS!A1" display="DIS"/>
    <hyperlink ref="E9" location="FTR!A1" display="FTR"/>
    <hyperlink ref="E6" location="GILD!A1" display="GILD"/>
    <hyperlink ref="E57" location="WWD!A1" display="WWD"/>
    <hyperlink ref="E8" location="GIS!A1" display="GIS"/>
    <hyperlink ref="E3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Q286" sqref="Q286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696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696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696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696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696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696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1012.2800000000001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4771.5980000013369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3471.698000001405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3471.6699999999837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-1.9999985788672348E-3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/>
      <c r="T278" s="423"/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SUM(T252:T277)</f>
        <v>1012.2800000000001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29" priority="7">
      <formula>#REF!&gt;0</formula>
    </cfRule>
    <cfRule type="expression" dxfId="132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30"/>
  <sheetViews>
    <sheetView zoomScaleNormal="100" workbookViewId="0">
      <pane ySplit="1" topLeftCell="A200" activePane="bottomLeft" state="frozen"/>
      <selection pane="bottomLeft" activeCell="N435" sqref="N435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3471.6699999999837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26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26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ref="G427" si="764">(F427-F426)/F426</f>
        <v>8.3148423196133497E-4</v>
      </c>
      <c r="H427" s="251">
        <f t="shared" ref="H427" si="765">(F427-F$2)/F$2</f>
        <v>0.20563073236836424</v>
      </c>
      <c r="I427" s="568">
        <v>362550.99</v>
      </c>
      <c r="J427" s="253">
        <v>350000</v>
      </c>
      <c r="K427" s="253">
        <f t="shared" ref="K427" si="766">I427-I426-J427+J426</f>
        <v>-119.23999999999069</v>
      </c>
      <c r="L427" s="173">
        <f t="shared" ref="L427" si="767">K427/I426</f>
        <v>-3.2878353428675603E-4</v>
      </c>
      <c r="M427" s="602">
        <f t="shared" ref="M427" si="768">I427-J427</f>
        <v>12550.989999999991</v>
      </c>
      <c r="N427" s="255">
        <f t="shared" ref="N427" si="769">M427/J427</f>
        <v>3.5859971428571405E-2</v>
      </c>
      <c r="O427" s="254" t="b">
        <f t="shared" ref="O427" si="770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71">I427-Q427</f>
        <v>99392.390000000014</v>
      </c>
      <c r="S427" s="253">
        <v>-30424</v>
      </c>
      <c r="T427" s="253">
        <f t="shared" ref="T427" si="772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3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4">(C428-C427)/C427</f>
        <v>2.4891386829662028E-3</v>
      </c>
      <c r="E428" s="249">
        <f t="shared" ref="E428" si="775">(C428-$C$2)/$C$2</f>
        <v>0.14361884286828627</v>
      </c>
      <c r="F428" s="250">
        <v>6163.02</v>
      </c>
      <c r="G428" s="173">
        <f t="shared" ref="G428" si="776">(F428-F427)/F427</f>
        <v>3.9601153988379316E-3</v>
      </c>
      <c r="H428" s="251">
        <f t="shared" ref="H428" si="777">(F428-F$2)/F$2</f>
        <v>0.21040516919692848</v>
      </c>
      <c r="I428" s="568">
        <v>361217.77</v>
      </c>
      <c r="J428" s="253">
        <v>350000</v>
      </c>
      <c r="K428" s="253">
        <f t="shared" ref="K428" si="778">I428-I427-J428+J427</f>
        <v>-1333.2199999999721</v>
      </c>
      <c r="L428" s="173">
        <f t="shared" ref="L428" si="779">K428/I427</f>
        <v>-3.6773310148731689E-3</v>
      </c>
      <c r="M428" s="602">
        <f t="shared" ref="M428" si="780">I428-J428</f>
        <v>11217.770000000019</v>
      </c>
      <c r="N428" s="255">
        <f t="shared" ref="N428" si="781">M428/J428</f>
        <v>3.2050771428571483E-2</v>
      </c>
      <c r="O428" s="254" t="b">
        <f t="shared" ref="O428" si="782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83">I428-Q428</f>
        <v>96213.270000000019</v>
      </c>
      <c r="S428" s="253">
        <v>-30852</v>
      </c>
      <c r="T428" s="253">
        <f t="shared" ref="T428" si="784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5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6">(C429-C428)/C428</f>
        <v>4.4418750701842426E-3</v>
      </c>
      <c r="E429" s="249">
        <f t="shared" ref="E429" si="787">(C429-$C$2)/$C$2</f>
        <v>0.14869865489621586</v>
      </c>
      <c r="F429" s="250">
        <v>6205.25</v>
      </c>
      <c r="G429" s="173">
        <f t="shared" ref="G429" si="788">(F429-F428)/F428</f>
        <v>6.8521601422678428E-3</v>
      </c>
      <c r="H429" s="251">
        <f t="shared" ref="H429" si="789">(F429-F$2)/F$2</f>
        <v>0.21869905925329461</v>
      </c>
      <c r="I429" s="568">
        <v>353000.67</v>
      </c>
      <c r="J429" s="253">
        <v>350000</v>
      </c>
      <c r="K429" s="253">
        <f t="shared" ref="K429" si="790">I429-I428-J429+J428</f>
        <v>-8217.1000000000349</v>
      </c>
      <c r="L429" s="173">
        <f t="shared" ref="L429" si="791">K429/I428</f>
        <v>-2.2748327137947933E-2</v>
      </c>
      <c r="M429" s="602">
        <f t="shared" ref="M429" si="792">I429-J429</f>
        <v>3000.6699999999837</v>
      </c>
      <c r="N429" s="255">
        <f t="shared" ref="N429" si="793">M429/J429</f>
        <v>8.573342857142811E-3</v>
      </c>
      <c r="O429" s="254" t="b">
        <f t="shared" ref="O429" si="794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95">I429-Q429</f>
        <v>88102.469999999972</v>
      </c>
      <c r="S429" s="253">
        <v>-32794</v>
      </c>
      <c r="T429" s="253">
        <f t="shared" ref="T429" si="796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7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" si="798">(C430-C429)/C429</f>
        <v>3.105500047617667E-4</v>
      </c>
      <c r="E430" s="249">
        <f t="shared" ref="E430" si="799">(C430-$C$2)/$C$2</f>
        <v>0.14905538326896373</v>
      </c>
      <c r="F430" s="250">
        <v>6210.19</v>
      </c>
      <c r="G430" s="173">
        <f t="shared" ref="G430" si="800">(F430-F429)/F429</f>
        <v>7.9610007654801977E-4</v>
      </c>
      <c r="H430" s="251">
        <f t="shared" ref="H430" si="801">(F430-F$2)/F$2</f>
        <v>0.21966926566765516</v>
      </c>
      <c r="I430" s="568">
        <v>353471.67</v>
      </c>
      <c r="J430" s="253">
        <v>350000</v>
      </c>
      <c r="K430" s="253">
        <f t="shared" ref="K430" si="802">I430-I429-J430+J429</f>
        <v>471</v>
      </c>
      <c r="L430" s="173">
        <f t="shared" ref="L430" si="803">K430/I429</f>
        <v>1.3342750879198049E-3</v>
      </c>
      <c r="M430" s="602">
        <f t="shared" ref="M430" si="804">I430-J430</f>
        <v>3471.6699999999837</v>
      </c>
      <c r="N430" s="255">
        <f t="shared" ref="N430" si="805">M430/J430</f>
        <v>9.9190571428570962E-3</v>
      </c>
      <c r="O430" s="254" t="b">
        <f t="shared" ref="O430" si="806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807">I430-Q430</f>
        <v>88108.469999999972</v>
      </c>
      <c r="S430" s="253">
        <v>-33110</v>
      </c>
      <c r="T430" s="253">
        <f t="shared" ref="T430" si="808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9">N430/V430</f>
        <v>3.0957884711574457E-2</v>
      </c>
    </row>
  </sheetData>
  <conditionalFormatting sqref="D3:D430">
    <cfRule type="colorScale" priority="3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30">
    <cfRule type="colorScale" priority="3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30">
    <cfRule type="colorScale" priority="3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30">
    <cfRule type="colorScale" priority="36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31:L1048576">
    <cfRule type="colorScale" priority="59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250.8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250.8</v>
      </c>
      <c r="R4" s="516">
        <v>-8.6E-3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697" t="s">
        <v>78</v>
      </c>
      <c r="P42" s="697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275.88000000000005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273.37200000000001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270.86400000000003</v>
      </c>
      <c r="Q45" s="2"/>
      <c r="T45" s="427" t="s">
        <v>99</v>
      </c>
      <c r="U45" s="493" t="s">
        <v>618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268.35600000000005</v>
      </c>
      <c r="Q46" s="2"/>
      <c r="T46" s="427" t="s">
        <v>100</v>
      </c>
      <c r="U46" s="493" t="s">
        <v>619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265.84800000000001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263.34000000000003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260.83199999999999</v>
      </c>
      <c r="Q49" s="2"/>
      <c r="T49" s="427" t="s">
        <v>103</v>
      </c>
      <c r="U49" s="493" t="s">
        <v>568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258.32400000000001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255.816</v>
      </c>
      <c r="Q51" s="2"/>
      <c r="T51" s="427" t="s">
        <v>104</v>
      </c>
      <c r="U51" s="493" t="s">
        <v>620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253.30800000000002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250.8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248.292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245.78400000000002</v>
      </c>
      <c r="Q55" s="2"/>
      <c r="T55" s="427" t="s">
        <v>107</v>
      </c>
      <c r="U55" s="493" t="s">
        <v>621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243.27600000000001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240.768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238.26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235.75200000000001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233.24400000000003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230.73600000000002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228.22800000000001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225.72000000000003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27" priority="58">
      <formula>F19&gt;0</formula>
    </cfRule>
    <cfRule type="expression" dxfId="13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25" priority="47">
      <formula>H25&gt;0</formula>
    </cfRule>
    <cfRule type="expression" dxfId="1324" priority="48">
      <formula>H25&lt;0</formula>
    </cfRule>
  </conditionalFormatting>
  <conditionalFormatting sqref="M39">
    <cfRule type="expression" dxfId="1323" priority="45">
      <formula>M39&gt;0</formula>
    </cfRule>
    <cfRule type="expression" dxfId="1322" priority="46">
      <formula>M39&lt;0</formula>
    </cfRule>
  </conditionalFormatting>
  <conditionalFormatting sqref="F61:F67">
    <cfRule type="expression" dxfId="1321" priority="43">
      <formula>F61&gt;0</formula>
    </cfRule>
    <cfRule type="expression" dxfId="1320" priority="44">
      <formula>F61&lt;0</formula>
    </cfRule>
  </conditionalFormatting>
  <conditionalFormatting sqref="H61:H67">
    <cfRule type="expression" dxfId="1319" priority="41">
      <formula>H61&gt;0</formula>
    </cfRule>
    <cfRule type="expression" dxfId="1318" priority="42">
      <formula>H61&lt;0</formula>
    </cfRule>
  </conditionalFormatting>
  <conditionalFormatting sqref="F21:F24">
    <cfRule type="expression" dxfId="1317" priority="39">
      <formula>F21&gt;0</formula>
    </cfRule>
    <cfRule type="expression" dxfId="1316" priority="40">
      <formula>F21&lt;0</formula>
    </cfRule>
  </conditionalFormatting>
  <conditionalFormatting sqref="H21:H24">
    <cfRule type="expression" dxfId="1315" priority="37">
      <formula>H21&gt;0</formula>
    </cfRule>
    <cfRule type="expression" dxfId="1314" priority="38">
      <formula>H21&lt;0</formula>
    </cfRule>
  </conditionalFormatting>
  <conditionalFormatting sqref="I25:I28">
    <cfRule type="expression" dxfId="1313" priority="31">
      <formula>I25&gt;0</formula>
    </cfRule>
    <cfRule type="expression" dxfId="1312" priority="32">
      <formula>I25&lt;0</formula>
    </cfRule>
  </conditionalFormatting>
  <conditionalFormatting sqref="I21:I24">
    <cfRule type="expression" dxfId="1311" priority="29">
      <formula>I21&gt;0</formula>
    </cfRule>
    <cfRule type="expression" dxfId="1310" priority="30">
      <formula>I21&lt;0</formula>
    </cfRule>
  </conditionalFormatting>
  <conditionalFormatting sqref="H29">
    <cfRule type="expression" dxfId="1309" priority="27">
      <formula>H29&gt;0</formula>
    </cfRule>
    <cfRule type="expression" dxfId="1308" priority="28">
      <formula>H29&lt;0</formula>
    </cfRule>
  </conditionalFormatting>
  <conditionalFormatting sqref="H30">
    <cfRule type="expression" dxfId="1307" priority="25">
      <formula>H30&gt;0</formula>
    </cfRule>
    <cfRule type="expression" dxfId="1306" priority="26">
      <formula>H30&lt;0</formula>
    </cfRule>
  </conditionalFormatting>
  <conditionalFormatting sqref="H31">
    <cfRule type="expression" dxfId="1305" priority="23">
      <formula>H31&gt;0</formula>
    </cfRule>
    <cfRule type="expression" dxfId="1304" priority="24">
      <formula>H31&lt;0</formula>
    </cfRule>
  </conditionalFormatting>
  <conditionalFormatting sqref="Q7">
    <cfRule type="expression" dxfId="1303" priority="21">
      <formula>Q7&gt;0</formula>
    </cfRule>
    <cfRule type="expression" dxfId="1302" priority="22">
      <formula>Q7&lt;0</formula>
    </cfRule>
  </conditionalFormatting>
  <conditionalFormatting sqref="Q8">
    <cfRule type="expression" dxfId="1301" priority="19">
      <formula>Q8&gt;0</formula>
    </cfRule>
    <cfRule type="expression" dxfId="1300" priority="20">
      <formula>Q8&lt;0</formula>
    </cfRule>
  </conditionalFormatting>
  <conditionalFormatting sqref="F73:F82">
    <cfRule type="expression" dxfId="1299" priority="17">
      <formula>F73&gt;0</formula>
    </cfRule>
    <cfRule type="expression" dxfId="1298" priority="18">
      <formula>F73&lt;0</formula>
    </cfRule>
  </conditionalFormatting>
  <conditionalFormatting sqref="H73:H76">
    <cfRule type="expression" dxfId="1297" priority="15">
      <formula>H73&gt;0</formula>
    </cfRule>
    <cfRule type="expression" dxfId="1296" priority="16">
      <formula>H73&lt;0</formula>
    </cfRule>
  </conditionalFormatting>
  <conditionalFormatting sqref="F69:F72">
    <cfRule type="expression" dxfId="1295" priority="13">
      <formula>F69&gt;0</formula>
    </cfRule>
    <cfRule type="expression" dxfId="1294" priority="14">
      <formula>F69&lt;0</formula>
    </cfRule>
  </conditionalFormatting>
  <conditionalFormatting sqref="H69:H72">
    <cfRule type="expression" dxfId="1293" priority="11">
      <formula>H69&gt;0</formula>
    </cfRule>
    <cfRule type="expression" dxfId="1292" priority="12">
      <formula>H69&lt;0</formula>
    </cfRule>
  </conditionalFormatting>
  <conditionalFormatting sqref="I73:I76">
    <cfRule type="expression" dxfId="1291" priority="9">
      <formula>I73&gt;0</formula>
    </cfRule>
    <cfRule type="expression" dxfId="1290" priority="10">
      <formula>I73&lt;0</formula>
    </cfRule>
  </conditionalFormatting>
  <conditionalFormatting sqref="I69:I72">
    <cfRule type="expression" dxfId="1289" priority="7">
      <formula>I69&gt;0</formula>
    </cfRule>
    <cfRule type="expression" dxfId="1288" priority="8">
      <formula>I69&lt;0</formula>
    </cfRule>
  </conditionalFormatting>
  <conditionalFormatting sqref="H77">
    <cfRule type="expression" dxfId="1287" priority="5">
      <formula>H77&gt;0</formula>
    </cfRule>
    <cfRule type="expression" dxfId="1286" priority="6">
      <formula>H77&lt;0</formula>
    </cfRule>
  </conditionalFormatting>
  <conditionalFormatting sqref="H78">
    <cfRule type="expression" dxfId="1285" priority="3">
      <formula>H78&gt;0</formula>
    </cfRule>
    <cfRule type="expression" dxfId="1284" priority="4">
      <formula>H78&lt;0</formula>
    </cfRule>
  </conditionalFormatting>
  <conditionalFormatting sqref="H79">
    <cfRule type="expression" dxfId="1283" priority="1">
      <formula>H79&gt;0</formula>
    </cfRule>
    <cfRule type="expression" dxfId="12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39.72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39.72</v>
      </c>
      <c r="R4" s="516">
        <v>-2.8E-3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697" t="s">
        <v>78</v>
      </c>
      <c r="P42" s="697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43.692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43.294800000000002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42.897600000000004</v>
      </c>
      <c r="Q45" s="2"/>
      <c r="T45" s="107" t="s">
        <v>99</v>
      </c>
      <c r="U45" s="364" t="s">
        <v>622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42.500399999999999</v>
      </c>
      <c r="Q46" s="2"/>
      <c r="T46" s="107" t="s">
        <v>100</v>
      </c>
      <c r="U46" s="364" t="s">
        <v>623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42.103200000000001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41.706000000000003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41.308799999999998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40.9116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40.514400000000002</v>
      </c>
      <c r="Q51" s="2"/>
      <c r="T51" s="107" t="s">
        <v>104</v>
      </c>
      <c r="U51" s="364" t="s">
        <v>624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40.117199999999997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39.72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39.322800000000001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38.925599999999996</v>
      </c>
      <c r="Q55" s="2"/>
      <c r="T55" s="107" t="s">
        <v>107</v>
      </c>
      <c r="U55" s="364" t="s">
        <v>625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38.528399999999998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38.1312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37.733999999999995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37.336799999999997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36.939599999999999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36.542400000000001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36.145200000000003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35.747999999999998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81" priority="25">
      <formula>N19&gt;0</formula>
    </cfRule>
    <cfRule type="expression" dxfId="12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79" priority="19">
      <formula>F21&gt;0</formula>
    </cfRule>
    <cfRule type="expression" dxfId="1278" priority="20">
      <formula>F21&lt;0</formula>
    </cfRule>
  </conditionalFormatting>
  <conditionalFormatting sqref="H21:H31">
    <cfRule type="expression" dxfId="1277" priority="17">
      <formula>H21&gt;0</formula>
    </cfRule>
    <cfRule type="expression" dxfId="1276" priority="18">
      <formula>H21&lt;0</formula>
    </cfRule>
  </conditionalFormatting>
  <conditionalFormatting sqref="I21:I31">
    <cfRule type="expression" dxfId="1275" priority="15">
      <formula>I21&gt;0</formula>
    </cfRule>
    <cfRule type="expression" dxfId="1274" priority="16">
      <formula>I21&lt;0</formula>
    </cfRule>
  </conditionalFormatting>
  <conditionalFormatting sqref="Q8">
    <cfRule type="expression" dxfId="1273" priority="7">
      <formula>Q8&gt;0</formula>
    </cfRule>
    <cfRule type="expression" dxfId="1272" priority="8">
      <formula>Q8&lt;0</formula>
    </cfRule>
  </conditionalFormatting>
  <conditionalFormatting sqref="Q7">
    <cfRule type="expression" dxfId="1271" priority="9">
      <formula>Q7&gt;0</formula>
    </cfRule>
    <cfRule type="expression" dxfId="1270" priority="10">
      <formula>Q7&lt;0</formula>
    </cfRule>
  </conditionalFormatting>
  <conditionalFormatting sqref="F56:F66">
    <cfRule type="expression" dxfId="1269" priority="5">
      <formula>F56&gt;0</formula>
    </cfRule>
    <cfRule type="expression" dxfId="1268" priority="6">
      <formula>F56&lt;0</formula>
    </cfRule>
  </conditionalFormatting>
  <conditionalFormatting sqref="H56:H66">
    <cfRule type="expression" dxfId="1267" priority="3">
      <formula>H56&gt;0</formula>
    </cfRule>
    <cfRule type="expression" dxfId="1266" priority="4">
      <formula>H56&lt;0</formula>
    </cfRule>
  </conditionalFormatting>
  <conditionalFormatting sqref="I56:I66">
    <cfRule type="expression" dxfId="1265" priority="1">
      <formula>I56&gt;0</formula>
    </cfRule>
    <cfRule type="expression" dxfId="12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400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538</v>
      </c>
      <c r="M3" s="4"/>
      <c r="O3" s="11" t="s">
        <v>58</v>
      </c>
      <c r="Q3" s="228">
        <f>IF(Q2=0, Q4, (F18-K18-M18)/Q2)</f>
        <v>66.06172500000001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49.31</v>
      </c>
      <c r="R4" s="516">
        <v>-1.9699999999999999E-2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19724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26424.690000000002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-6024.7400000000052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-6700.690000000006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-0.2535768631533617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497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497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97">
        <v>42879</v>
      </c>
      <c r="C15" s="4">
        <v>50</v>
      </c>
      <c r="D15" s="3">
        <v>53.3</v>
      </c>
      <c r="E15" s="3">
        <v>0</v>
      </c>
      <c r="F15" s="3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697" t="s">
        <v>78</v>
      </c>
      <c r="P42" s="697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54.241000000000007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53.747900000000008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42"/>
        <v>53.254800000000003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42"/>
        <v>52.761700000000005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52.268600000000006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51.775500000000008</v>
      </c>
      <c r="Q48" s="2"/>
      <c r="T48" s="107" t="s">
        <v>104</v>
      </c>
      <c r="U48" s="364" t="s">
        <v>626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51.282400000000003</v>
      </c>
      <c r="Q49" s="2"/>
      <c r="T49" s="107" t="s">
        <v>105</v>
      </c>
      <c r="U49" s="364" t="s">
        <v>627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50.789300000000004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50.296200000000006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49.803100000000001</v>
      </c>
      <c r="Q52" s="2"/>
      <c r="T52" s="107" t="s">
        <v>107</v>
      </c>
      <c r="U52" s="364" t="s">
        <v>628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49.31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48.816900000000004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48.323799999999999</v>
      </c>
      <c r="Q55" s="2"/>
      <c r="T55" s="107" t="s">
        <v>108</v>
      </c>
      <c r="U55" s="364" t="s">
        <v>586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47.8307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3">C57*(E57-D57)</f>
        <v>15.999999999999943</v>
      </c>
      <c r="G57" s="378">
        <f t="shared" ref="G57:G65" si="44">D57*C57</f>
        <v>1924</v>
      </c>
      <c r="H57" s="379">
        <f t="shared" ref="H57:H65" si="45">(E57-D57)/D57</f>
        <v>8.316008316008287E-3</v>
      </c>
      <c r="I57" s="379"/>
      <c r="O57" s="82">
        <v>0.96</v>
      </c>
      <c r="P57" s="82">
        <f t="shared" si="42"/>
        <v>47.337600000000002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3"/>
        <v>50.600000000000023</v>
      </c>
      <c r="G58" s="378">
        <f t="shared" si="44"/>
        <v>1924</v>
      </c>
      <c r="H58" s="379">
        <f t="shared" si="45"/>
        <v>2.6299376299376311E-2</v>
      </c>
      <c r="I58" s="379"/>
      <c r="O58" s="82">
        <v>0.95</v>
      </c>
      <c r="P58" s="82">
        <f t="shared" si="42"/>
        <v>46.844499999999996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3"/>
        <v>-176.20199999999988</v>
      </c>
      <c r="G59" s="378">
        <f t="shared" si="44"/>
        <v>4063.752</v>
      </c>
      <c r="H59" s="379">
        <f t="shared" si="45"/>
        <v>-4.3359437288495929E-2</v>
      </c>
      <c r="I59" s="380"/>
      <c r="O59" s="82">
        <v>0.94</v>
      </c>
      <c r="P59" s="82">
        <f t="shared" si="42"/>
        <v>46.351399999999998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3"/>
        <v>-51.239999999999952</v>
      </c>
      <c r="G60" s="378">
        <f t="shared" si="44"/>
        <v>2283.9899999999998</v>
      </c>
      <c r="H60" s="379">
        <f t="shared" si="45"/>
        <v>-2.2434423968581276E-2</v>
      </c>
      <c r="I60" s="379"/>
      <c r="O60" s="82">
        <v>0.93</v>
      </c>
      <c r="P60" s="82">
        <f t="shared" si="42"/>
        <v>45.858300000000007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3"/>
        <v>-146.2399999999999</v>
      </c>
      <c r="G61" s="378">
        <f t="shared" si="44"/>
        <v>2283.9899999999998</v>
      </c>
      <c r="H61" s="379">
        <f t="shared" si="45"/>
        <v>-6.402830134983073E-2</v>
      </c>
      <c r="I61" s="379"/>
      <c r="O61" s="82">
        <v>0.92</v>
      </c>
      <c r="P61" s="82">
        <f t="shared" si="42"/>
        <v>45.365200000000002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3"/>
        <v>-159.23999999999978</v>
      </c>
      <c r="G62" s="378">
        <f t="shared" si="44"/>
        <v>4352.74</v>
      </c>
      <c r="H62" s="379">
        <f t="shared" si="45"/>
        <v>-3.6583852929419118E-2</v>
      </c>
      <c r="I62" s="379"/>
      <c r="O62" s="82">
        <v>0.91</v>
      </c>
      <c r="P62" s="82">
        <f t="shared" si="42"/>
        <v>44.872100000000003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3"/>
        <v>-37.790000000000035</v>
      </c>
      <c r="G63" s="378">
        <f t="shared" si="44"/>
        <v>2188.04</v>
      </c>
      <c r="H63" s="379">
        <f t="shared" si="45"/>
        <v>-1.7271165060967823E-2</v>
      </c>
      <c r="I63" s="379"/>
      <c r="O63" s="82">
        <v>0.9</v>
      </c>
      <c r="P63" s="82">
        <f t="shared" si="42"/>
        <v>44.379000000000005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3"/>
        <v>-137.54000000000025</v>
      </c>
      <c r="G64" s="378">
        <f t="shared" si="44"/>
        <v>2188.04</v>
      </c>
      <c r="H64" s="379">
        <f t="shared" si="45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3"/>
        <v>-167.54249999999934</v>
      </c>
      <c r="G65" s="378">
        <f t="shared" si="44"/>
        <v>6112.0424999999996</v>
      </c>
      <c r="H65" s="379">
        <f t="shared" si="45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6">C66*(E66-D66)</f>
        <v>-58.042499999999819</v>
      </c>
      <c r="G66" s="378">
        <f t="shared" ref="G66:G78" si="47">D66*C66</f>
        <v>6112.0424999999996</v>
      </c>
      <c r="H66" s="379">
        <f t="shared" ref="H66:H78" si="48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6"/>
        <v>195.77249999999998</v>
      </c>
      <c r="G67" s="378">
        <f t="shared" si="47"/>
        <v>4432.4775</v>
      </c>
      <c r="H67" s="379">
        <f t="shared" si="48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6"/>
        <v>38.472500000000025</v>
      </c>
      <c r="G68" s="378">
        <f t="shared" si="47"/>
        <v>4432.4775</v>
      </c>
      <c r="H68" s="379">
        <f t="shared" si="48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6"/>
        <v>466.37249999999932</v>
      </c>
      <c r="G69" s="378">
        <f t="shared" si="47"/>
        <v>4432.4775</v>
      </c>
      <c r="H69" s="379">
        <f t="shared" si="48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6"/>
        <v>536.22249999999985</v>
      </c>
      <c r="G70" s="378">
        <f t="shared" si="47"/>
        <v>4432.4775</v>
      </c>
      <c r="H70" s="379">
        <f t="shared" si="48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6"/>
        <v>640.51000000000045</v>
      </c>
      <c r="G71" s="378">
        <f t="shared" si="47"/>
        <v>3972.49</v>
      </c>
      <c r="H71" s="379">
        <f t="shared" si="48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6"/>
        <v>547.01000000000022</v>
      </c>
      <c r="G72" s="378">
        <f t="shared" si="47"/>
        <v>3972.49</v>
      </c>
      <c r="H72" s="379">
        <f t="shared" si="48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6"/>
        <v>505.01000000000005</v>
      </c>
      <c r="G73" s="378">
        <f t="shared" si="47"/>
        <v>3972.49</v>
      </c>
      <c r="H73" s="379">
        <f t="shared" si="48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6"/>
        <v>400.50999999999988</v>
      </c>
      <c r="G74" s="378">
        <f t="shared" si="47"/>
        <v>3972.49</v>
      </c>
      <c r="H74" s="379">
        <f t="shared" si="48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6"/>
        <v>504.01000000000022</v>
      </c>
      <c r="G75" s="378">
        <f t="shared" si="47"/>
        <v>3972.49</v>
      </c>
      <c r="H75" s="379">
        <f t="shared" si="48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6"/>
        <v>470.51000000000016</v>
      </c>
      <c r="G76" s="378">
        <f t="shared" si="47"/>
        <v>3972.49</v>
      </c>
      <c r="H76" s="379">
        <f t="shared" si="48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6"/>
        <v>500.50999999999988</v>
      </c>
      <c r="G77" s="378">
        <f t="shared" si="47"/>
        <v>3972.49</v>
      </c>
      <c r="H77" s="379">
        <f t="shared" si="48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6"/>
        <v>413.46899999999977</v>
      </c>
      <c r="G78" s="378">
        <f t="shared" si="47"/>
        <v>2218.1310000000003</v>
      </c>
      <c r="H78" s="379">
        <f t="shared" si="48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9">C82*(E82-D82)</f>
        <v>42.500000000000071</v>
      </c>
      <c r="G82" s="378">
        <f t="shared" ref="G82:G98" si="50">D82*C82</f>
        <v>1973.75</v>
      </c>
      <c r="H82" s="379">
        <f t="shared" ref="H82:H98" si="51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9"/>
        <v>30.750000000000099</v>
      </c>
      <c r="G83" s="378">
        <f t="shared" si="50"/>
        <v>1973.75</v>
      </c>
      <c r="H83" s="379">
        <f t="shared" si="51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9"/>
        <v>75.750000000000028</v>
      </c>
      <c r="G84" s="378">
        <f t="shared" si="50"/>
        <v>1973.75</v>
      </c>
      <c r="H84" s="379">
        <f t="shared" si="51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9"/>
        <v>53.749999999999787</v>
      </c>
      <c r="G85" s="378">
        <f t="shared" si="50"/>
        <v>1973.75</v>
      </c>
      <c r="H85" s="379">
        <f t="shared" si="51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9"/>
        <v>88.250000000000028</v>
      </c>
      <c r="G86" s="378">
        <f t="shared" si="50"/>
        <v>1973.75</v>
      </c>
      <c r="H86" s="379">
        <f t="shared" si="51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9"/>
        <v>70.499999999999829</v>
      </c>
      <c r="G87" s="378">
        <f t="shared" si="50"/>
        <v>1973.75</v>
      </c>
      <c r="H87" s="379">
        <f t="shared" si="51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9"/>
        <v>-51.249999999999929</v>
      </c>
      <c r="G88" s="378">
        <f t="shared" si="50"/>
        <v>1973.75</v>
      </c>
      <c r="H88" s="379">
        <f t="shared" si="51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9"/>
        <v>-29.500000000000171</v>
      </c>
      <c r="G89" s="378">
        <f t="shared" si="50"/>
        <v>1973.75</v>
      </c>
      <c r="H89" s="379">
        <f t="shared" si="51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9"/>
        <v>-85.750000000000171</v>
      </c>
      <c r="G90" s="378">
        <f t="shared" si="50"/>
        <v>1973.75</v>
      </c>
      <c r="H90" s="379">
        <f t="shared" si="51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9"/>
        <v>-42.000000000000171</v>
      </c>
      <c r="G91" s="378">
        <f t="shared" si="50"/>
        <v>1973.75</v>
      </c>
      <c r="H91" s="379">
        <f t="shared" si="51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9"/>
        <v>0.49999999999990052</v>
      </c>
      <c r="G92" s="378">
        <f t="shared" si="50"/>
        <v>1973.75</v>
      </c>
      <c r="H92" s="379">
        <f t="shared" si="51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9"/>
        <v>-4.9500000000001876</v>
      </c>
      <c r="G93" s="378">
        <f t="shared" si="50"/>
        <v>4202</v>
      </c>
      <c r="H93" s="379">
        <f t="shared" si="51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9"/>
        <v>-102.99849999999971</v>
      </c>
      <c r="G94" s="378">
        <f t="shared" si="50"/>
        <v>4202.1484999999993</v>
      </c>
      <c r="H94" s="379">
        <f t="shared" si="51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9"/>
        <v>-37.548499999999834</v>
      </c>
      <c r="G95" s="378">
        <f t="shared" si="50"/>
        <v>4202.1484999999993</v>
      </c>
      <c r="H95" s="379">
        <f t="shared" si="51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9"/>
        <v>77.951499999999854</v>
      </c>
      <c r="G96" s="378">
        <f t="shared" si="50"/>
        <v>4202.1484999999993</v>
      </c>
      <c r="H96" s="379">
        <f t="shared" si="51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9"/>
        <v>214.71000000000032</v>
      </c>
      <c r="G97" s="378">
        <f t="shared" si="50"/>
        <v>2228.19</v>
      </c>
      <c r="H97" s="379">
        <f t="shared" si="51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9"/>
        <v>173.90999999999991</v>
      </c>
      <c r="G98" s="378">
        <f t="shared" si="50"/>
        <v>2228.19</v>
      </c>
      <c r="H98" s="379">
        <f t="shared" si="51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2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3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2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3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2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3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2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3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2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3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2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3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63" priority="35">
      <formula>N19&gt;0</formula>
    </cfRule>
    <cfRule type="expression" dxfId="126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61" priority="29">
      <formula>F61&gt;0</formula>
    </cfRule>
    <cfRule type="expression" dxfId="1260" priority="30">
      <formula>F61&lt;0</formula>
    </cfRule>
  </conditionalFormatting>
  <conditionalFormatting sqref="H61:H79 H83:H100">
    <cfRule type="expression" dxfId="1259" priority="27">
      <formula>H61&gt;0</formula>
    </cfRule>
    <cfRule type="expression" dxfId="1258" priority="28">
      <formula>H61&lt;0</formula>
    </cfRule>
  </conditionalFormatting>
  <conditionalFormatting sqref="I57:I79 I82:I100">
    <cfRule type="expression" dxfId="1257" priority="25">
      <formula>I57&gt;0</formula>
    </cfRule>
    <cfRule type="expression" dxfId="1256" priority="26">
      <formula>I57&lt;0</formula>
    </cfRule>
  </conditionalFormatting>
  <conditionalFormatting sqref="Q7">
    <cfRule type="expression" dxfId="1255" priority="23">
      <formula>Q7&gt;0</formula>
    </cfRule>
    <cfRule type="expression" dxfId="1254" priority="24">
      <formula>Q7&lt;0</formula>
    </cfRule>
  </conditionalFormatting>
  <conditionalFormatting sqref="Q8">
    <cfRule type="expression" dxfId="1253" priority="21">
      <formula>Q8&gt;0</formula>
    </cfRule>
    <cfRule type="expression" dxfId="1252" priority="22">
      <formula>Q8&lt;0</formula>
    </cfRule>
  </conditionalFormatting>
  <conditionalFormatting sqref="F57:F60">
    <cfRule type="expression" dxfId="1251" priority="19">
      <formula>F57&gt;0</formula>
    </cfRule>
    <cfRule type="expression" dxfId="1250" priority="20">
      <formula>F57&lt;0</formula>
    </cfRule>
  </conditionalFormatting>
  <conditionalFormatting sqref="H57:H60">
    <cfRule type="expression" dxfId="1249" priority="17">
      <formula>H57&gt;0</formula>
    </cfRule>
    <cfRule type="expression" dxfId="1248" priority="18">
      <formula>H57&lt;0</formula>
    </cfRule>
  </conditionalFormatting>
  <conditionalFormatting sqref="F82:F96">
    <cfRule type="expression" dxfId="1247" priority="11">
      <formula>F82&gt;0</formula>
    </cfRule>
    <cfRule type="expression" dxfId="1246" priority="12">
      <formula>F82&lt;0</formula>
    </cfRule>
  </conditionalFormatting>
  <conditionalFormatting sqref="H82:H96">
    <cfRule type="expression" dxfId="1245" priority="9">
      <formula>H82&gt;0</formula>
    </cfRule>
    <cfRule type="expression" dxfId="1244" priority="10">
      <formula>H82&lt;0</formula>
    </cfRule>
  </conditionalFormatting>
  <conditionalFormatting sqref="F25:F44">
    <cfRule type="expression" dxfId="1243" priority="7">
      <formula>F25&gt;0</formula>
    </cfRule>
    <cfRule type="expression" dxfId="1242" priority="8">
      <formula>F25&lt;0</formula>
    </cfRule>
  </conditionalFormatting>
  <conditionalFormatting sqref="H25:H44">
    <cfRule type="expression" dxfId="1241" priority="5">
      <formula>H25&gt;0</formula>
    </cfRule>
    <cfRule type="expression" dxfId="1240" priority="6">
      <formula>H25&lt;0</formula>
    </cfRule>
  </conditionalFormatting>
  <conditionalFormatting sqref="J34:J52">
    <cfRule type="expression" dxfId="1239" priority="3">
      <formula>J34&gt;0</formula>
    </cfRule>
    <cfRule type="expression" dxfId="1238" priority="4">
      <formula>J34&lt;0</formula>
    </cfRule>
  </conditionalFormatting>
  <conditionalFormatting sqref="J39">
    <cfRule type="expression" dxfId="1237" priority="1">
      <formula>J39&gt;0</formula>
    </cfRule>
    <cfRule type="expression" dxfId="123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153.61000000000001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153.61000000000001</v>
      </c>
      <c r="R4" s="516">
        <v>-1.6999999999999999E-3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697" t="s">
        <v>78</v>
      </c>
      <c r="P42" s="697"/>
      <c r="T42" s="107" t="s">
        <v>99</v>
      </c>
      <c r="U42" s="364" t="s">
        <v>629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168.97100000000003</v>
      </c>
      <c r="Q43" s="2"/>
      <c r="T43" s="107" t="s">
        <v>100</v>
      </c>
      <c r="U43" s="364" t="s">
        <v>630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167.43490000000003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165.89880000000002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164.36270000000002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162.82660000000001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161.29050000000001</v>
      </c>
      <c r="Q48" s="2"/>
      <c r="T48" s="107" t="s">
        <v>104</v>
      </c>
      <c r="U48" s="364" t="s">
        <v>631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159.75440000000003</v>
      </c>
      <c r="Q49" s="2"/>
      <c r="T49" s="107" t="s">
        <v>105</v>
      </c>
      <c r="U49" s="364" t="s">
        <v>632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158.21830000000003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156.68220000000002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155.14610000000002</v>
      </c>
      <c r="Q52" s="2"/>
      <c r="T52" s="107" t="s">
        <v>107</v>
      </c>
      <c r="U52" s="364" t="s">
        <v>633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153.61000000000001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152.07390000000001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150.5378</v>
      </c>
      <c r="Q55" s="2"/>
      <c r="T55" s="107" t="s">
        <v>108</v>
      </c>
      <c r="U55" s="364" t="s">
        <v>578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149.0017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147.46559999999999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145.92950000000002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144.39340000000001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142.85730000000001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141.3212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139.78510000000003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138.24900000000002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35" priority="35">
      <formula>N19&gt;0</formula>
    </cfRule>
    <cfRule type="expression" dxfId="123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33" priority="21">
      <formula>F25&gt;0</formula>
    </cfRule>
    <cfRule type="expression" dxfId="1232" priority="22">
      <formula>F25&lt;0</formula>
    </cfRule>
  </conditionalFormatting>
  <conditionalFormatting sqref="H25:H47">
    <cfRule type="expression" dxfId="1231" priority="19">
      <formula>H25&gt;0</formula>
    </cfRule>
    <cfRule type="expression" dxfId="1230" priority="20">
      <formula>H25&lt;0</formula>
    </cfRule>
  </conditionalFormatting>
  <conditionalFormatting sqref="I25:I27">
    <cfRule type="expression" dxfId="1229" priority="15">
      <formula>I25&gt;0</formula>
    </cfRule>
    <cfRule type="expression" dxfId="1228" priority="16">
      <formula>I25&lt;0</formula>
    </cfRule>
  </conditionalFormatting>
  <conditionalFormatting sqref="Q7">
    <cfRule type="expression" dxfId="1227" priority="5">
      <formula>Q7&gt;0</formula>
    </cfRule>
    <cfRule type="expression" dxfId="1226" priority="6">
      <formula>Q7&lt;0</formula>
    </cfRule>
  </conditionalFormatting>
  <conditionalFormatting sqref="Q8">
    <cfRule type="expression" dxfId="1225" priority="3">
      <formula>Q8&gt;0</formula>
    </cfRule>
    <cfRule type="expression" dxfId="122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77.459999999999994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77.459999999999994</v>
      </c>
      <c r="R4" s="498">
        <v>2.9999999999999997E-4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85.206000000000003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84.431399999999996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83.656800000000004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82.882199999999997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82.107599999999991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81.332999999999998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80.558399999999992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79.783799999999999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79.009199999999993</v>
      </c>
      <c r="Q49" s="2"/>
      <c r="T49" s="92" t="s">
        <v>103</v>
      </c>
      <c r="U49" s="129" t="s">
        <v>558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78.2346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77.459999999999994</v>
      </c>
      <c r="Q51" s="2"/>
      <c r="T51" s="92" t="s">
        <v>104</v>
      </c>
      <c r="U51" s="129" t="s">
        <v>634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76.685399999999987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75.910799999999995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75.136199999999988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74.361599999999996</v>
      </c>
      <c r="T55" s="92" t="s">
        <v>107</v>
      </c>
      <c r="U55" s="129" t="s">
        <v>635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73.586999999999989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72.812399999999997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72.037800000000004</v>
      </c>
      <c r="T58" s="92" t="s">
        <v>108</v>
      </c>
      <c r="U58" s="129" t="s">
        <v>587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71.263199999999998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70.488599999999991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69.713999999999999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23" priority="9">
      <formula>F36&gt;0</formula>
    </cfRule>
    <cfRule type="expression" dxfId="1222" priority="10">
      <formula>F36&lt;0</formula>
    </cfRule>
  </conditionalFormatting>
  <conditionalFormatting sqref="F25:F35">
    <cfRule type="expression" dxfId="1221" priority="7">
      <formula>F25&gt;0</formula>
    </cfRule>
    <cfRule type="expression" dxfId="1220" priority="8">
      <formula>F25&lt;0</formula>
    </cfRule>
  </conditionalFormatting>
  <conditionalFormatting sqref="H25:H35">
    <cfRule type="expression" dxfId="1219" priority="5">
      <formula>H25&gt;0</formula>
    </cfRule>
    <cfRule type="expression" dxfId="1218" priority="6">
      <formula>H25&lt;0</formula>
    </cfRule>
  </conditionalFormatting>
  <conditionalFormatting sqref="Q7">
    <cfRule type="expression" dxfId="1217" priority="3">
      <formula>Q7&gt;0</formula>
    </cfRule>
    <cfRule type="expression" dxfId="1216" priority="4">
      <formula>Q7&lt;0</formula>
    </cfRule>
  </conditionalFormatting>
  <conditionalFormatting sqref="Q8">
    <cfRule type="expression" dxfId="1215" priority="1">
      <formula>Q8&gt;0</formula>
    </cfRule>
    <cfRule type="expression" dxfId="121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72.319999999999993</v>
      </c>
      <c r="R4" s="521">
        <v>-2.0999999999999999E-3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497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7231.9999999999991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423.63999999999851</v>
      </c>
      <c r="R7" s="30">
        <v>42902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265.33999999999924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3.8087117786715474E-2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50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754</v>
      </c>
      <c r="L24" s="227" t="s">
        <v>761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3" si="11">C28*(E28-D28)</f>
        <v>-167.00000000000017</v>
      </c>
      <c r="G28" s="40">
        <f t="shared" ref="G28:G33" si="12">D28*C28</f>
        <v>7168.0000000000009</v>
      </c>
      <c r="H28" s="229">
        <f t="shared" ref="H28:H33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" si="16">(G33-J33)/C33</f>
        <v>65.288800000000009</v>
      </c>
      <c r="L33" s="160">
        <f t="shared" ref="L33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697" t="s">
        <v>78</v>
      </c>
      <c r="P40" s="697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79.551999999999992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78.828800000000001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78.105599999999995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77.382400000000004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76.659199999999998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75.935999999999993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75.212800000000001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74.489599999999996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73.76639999999999</v>
      </c>
      <c r="Q49" s="2"/>
      <c r="T49" s="92" t="s">
        <v>121</v>
      </c>
      <c r="U49" s="129" t="s">
        <v>549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73.043199999999999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72.319999999999993</v>
      </c>
      <c r="Q51" s="2"/>
      <c r="T51" s="92" t="s">
        <v>104</v>
      </c>
      <c r="U51" s="129" t="s">
        <v>636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71.596799999999988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70.873599999999996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70.150399999999991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69.427199999999985</v>
      </c>
      <c r="T55" s="92" t="s">
        <v>107</v>
      </c>
      <c r="U55" s="129" t="s">
        <v>637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68.703999999999994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67.980799999999988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67.257599999999996</v>
      </c>
      <c r="T58" s="92" t="s">
        <v>108</v>
      </c>
      <c r="U58" s="129" t="s">
        <v>588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66.534399999999991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65.811199999999999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65.087999999999994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13" priority="21">
      <formula>F47&gt;0</formula>
    </cfRule>
    <cfRule type="expression" dxfId="1212" priority="22">
      <formula>F47&lt;0</formula>
    </cfRule>
  </conditionalFormatting>
  <conditionalFormatting sqref="Q7">
    <cfRule type="expression" dxfId="1211" priority="19">
      <formula>Q7&gt;0</formula>
    </cfRule>
    <cfRule type="expression" dxfId="1210" priority="20">
      <formula>Q7&lt;0</formula>
    </cfRule>
  </conditionalFormatting>
  <conditionalFormatting sqref="Q8">
    <cfRule type="expression" dxfId="1209" priority="17">
      <formula>Q8&gt;0</formula>
    </cfRule>
    <cfRule type="expression" dxfId="1208" priority="18">
      <formula>Q8&lt;0</formula>
    </cfRule>
  </conditionalFormatting>
  <conditionalFormatting sqref="F25:F46">
    <cfRule type="expression" dxfId="1207" priority="15">
      <formula>F25&gt;0</formula>
    </cfRule>
    <cfRule type="expression" dxfId="1206" priority="16">
      <formula>F25&lt;0</formula>
    </cfRule>
  </conditionalFormatting>
  <conditionalFormatting sqref="H25:H46">
    <cfRule type="expression" dxfId="1205" priority="13">
      <formula>H25&gt;0</formula>
    </cfRule>
    <cfRule type="expression" dxfId="1204" priority="14">
      <formula>H25&lt;0</formula>
    </cfRule>
  </conditionalFormatting>
  <conditionalFormatting sqref="F89:F110">
    <cfRule type="expression" dxfId="1203" priority="11">
      <formula>F89&gt;0</formula>
    </cfRule>
    <cfRule type="expression" dxfId="1202" priority="12">
      <formula>F89&lt;0</formula>
    </cfRule>
  </conditionalFormatting>
  <conditionalFormatting sqref="H89:H110">
    <cfRule type="expression" dxfId="1201" priority="9">
      <formula>H89&gt;0</formula>
    </cfRule>
    <cfRule type="expression" dxfId="1200" priority="10">
      <formula>H89&lt;0</formula>
    </cfRule>
  </conditionalFormatting>
  <conditionalFormatting sqref="Q10">
    <cfRule type="expression" dxfId="1199" priority="7">
      <formula>Q10&gt;0</formula>
    </cfRule>
    <cfRule type="expression" dxfId="1198" priority="8">
      <formula>Q10&lt;0</formula>
    </cfRule>
  </conditionalFormatting>
  <conditionalFormatting sqref="J25:J38">
    <cfRule type="expression" dxfId="1197" priority="5">
      <formula>J25&gt;0</formula>
    </cfRule>
    <cfRule type="expression" dxfId="1196" priority="6">
      <formula>J25&lt;0</formula>
    </cfRule>
  </conditionalFormatting>
  <conditionalFormatting sqref="K25:K38">
    <cfRule type="expression" dxfId="1195" priority="3">
      <formula>K25&gt;0</formula>
    </cfRule>
    <cfRule type="expression" dxfId="1194" priority="4">
      <formula>K25&lt;0</formula>
    </cfRule>
  </conditionalFormatting>
  <conditionalFormatting sqref="L25:L38">
    <cfRule type="expression" dxfId="1193" priority="1">
      <formula>L25&gt;0</formula>
    </cfRule>
    <cfRule type="expression" dxfId="119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34.82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34.82</v>
      </c>
      <c r="R4" s="498">
        <v>-2.8999999999999998E-3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38.302000000000007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37.953800000000001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37.605600000000003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37.257400000000004</v>
      </c>
      <c r="R43" s="82"/>
      <c r="T43" s="86" t="s">
        <v>100</v>
      </c>
      <c r="U43" s="129" t="s">
        <v>573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36.909200000000006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36.561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36.212800000000001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35.864600000000003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35.516400000000004</v>
      </c>
      <c r="R48" s="82"/>
      <c r="T48" s="86" t="s">
        <v>104</v>
      </c>
      <c r="U48" s="129" t="s">
        <v>638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35.168199999999999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34.82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34.471800000000002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34.123599999999996</v>
      </c>
      <c r="R52" s="82"/>
      <c r="T52" s="86" t="s">
        <v>107</v>
      </c>
      <c r="U52" s="129" t="s">
        <v>639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33.775399999999998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33.427199999999999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33.079000000000001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32.730799999999995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32.382600000000004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32.034400000000005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31.686200000000003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31.338000000000001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91" priority="31">
      <formula>F29&gt;0</formula>
    </cfRule>
    <cfRule type="expression" dxfId="1190" priority="32">
      <formula>F29&lt;0</formula>
    </cfRule>
  </conditionalFormatting>
  <conditionalFormatting sqref="F29 F31:F35">
    <cfRule type="expression" dxfId="1189" priority="33">
      <formula>F29&gt;0</formula>
    </cfRule>
    <cfRule type="expression" dxfId="1188" priority="34">
      <formula>F29&lt;0</formula>
    </cfRule>
  </conditionalFormatting>
  <conditionalFormatting sqref="H29 H31:H35">
    <cfRule type="expression" dxfId="1187" priority="29">
      <formula>H29&gt;0</formula>
    </cfRule>
    <cfRule type="expression" dxfId="1186" priority="30">
      <formula>H29&lt;0</formula>
    </cfRule>
  </conditionalFormatting>
  <conditionalFormatting sqref="F21:F28">
    <cfRule type="expression" dxfId="1185" priority="27">
      <formula>F21&gt;0</formula>
    </cfRule>
    <cfRule type="expression" dxfId="1184" priority="28">
      <formula>F21&lt;0</formula>
    </cfRule>
  </conditionalFormatting>
  <conditionalFormatting sqref="H21:H28">
    <cfRule type="expression" dxfId="1183" priority="25">
      <formula>H21&gt;0</formula>
    </cfRule>
    <cfRule type="expression" dxfId="1182" priority="26">
      <formula>H21&lt;0</formula>
    </cfRule>
  </conditionalFormatting>
  <conditionalFormatting sqref="Q8">
    <cfRule type="expression" dxfId="1181" priority="21">
      <formula>Q8&gt;0</formula>
    </cfRule>
    <cfRule type="expression" dxfId="1180" priority="22">
      <formula>Q8&lt;0</formula>
    </cfRule>
  </conditionalFormatting>
  <conditionalFormatting sqref="Q7">
    <cfRule type="expression" dxfId="1179" priority="23">
      <formula>Q7&gt;0</formula>
    </cfRule>
    <cfRule type="expression" dxfId="1178" priority="24">
      <formula>Q7&lt;0</formula>
    </cfRule>
  </conditionalFormatting>
  <conditionalFormatting sqref="F30">
    <cfRule type="expression" dxfId="1177" priority="19">
      <formula>F30&gt;0</formula>
    </cfRule>
    <cfRule type="expression" dxfId="1176" priority="20">
      <formula>F30&lt;0</formula>
    </cfRule>
  </conditionalFormatting>
  <conditionalFormatting sqref="H30">
    <cfRule type="expression" dxfId="1175" priority="17">
      <formula>H30&gt;0</formula>
    </cfRule>
    <cfRule type="expression" dxfId="1174" priority="18">
      <formula>H30&lt;0</formula>
    </cfRule>
  </conditionalFormatting>
  <conditionalFormatting sqref="F68 F70:F74">
    <cfRule type="expression" dxfId="1173" priority="13">
      <formula>F68&gt;0</formula>
    </cfRule>
    <cfRule type="expression" dxfId="1172" priority="14">
      <formula>F68&lt;0</formula>
    </cfRule>
  </conditionalFormatting>
  <conditionalFormatting sqref="F68 F70:F74">
    <cfRule type="expression" dxfId="1171" priority="15">
      <formula>F68&gt;0</formula>
    </cfRule>
    <cfRule type="expression" dxfId="1170" priority="16">
      <formula>F68&lt;0</formula>
    </cfRule>
  </conditionalFormatting>
  <conditionalFormatting sqref="H68 H70:H74">
    <cfRule type="expression" dxfId="1169" priority="11">
      <formula>H68&gt;0</formula>
    </cfRule>
    <cfRule type="expression" dxfId="1168" priority="12">
      <formula>H68&lt;0</formula>
    </cfRule>
  </conditionalFormatting>
  <conditionalFormatting sqref="F60:F67">
    <cfRule type="expression" dxfId="1167" priority="9">
      <formula>F60&gt;0</formula>
    </cfRule>
    <cfRule type="expression" dxfId="1166" priority="10">
      <formula>F60&lt;0</formula>
    </cfRule>
  </conditionalFormatting>
  <conditionalFormatting sqref="H60:H67">
    <cfRule type="expression" dxfId="1165" priority="7">
      <formula>H60&gt;0</formula>
    </cfRule>
    <cfRule type="expression" dxfId="1164" priority="8">
      <formula>H60&lt;0</formula>
    </cfRule>
  </conditionalFormatting>
  <conditionalFormatting sqref="F69">
    <cfRule type="expression" dxfId="1163" priority="5">
      <formula>F69&gt;0</formula>
    </cfRule>
    <cfRule type="expression" dxfId="1162" priority="6">
      <formula>F69&lt;0</formula>
    </cfRule>
  </conditionalFormatting>
  <conditionalFormatting sqref="H69">
    <cfRule type="expression" dxfId="1161" priority="3">
      <formula>H69&gt;0</formula>
    </cfRule>
    <cfRule type="expression" dxfId="1160" priority="4">
      <formula>H69&lt;0</formula>
    </cfRule>
  </conditionalFormatting>
  <conditionalFormatting sqref="Q10">
    <cfRule type="expression" dxfId="1159" priority="1">
      <formula>Q10&gt;0</formula>
    </cfRule>
    <cfRule type="expression" dxfId="115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27.03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27.03</v>
      </c>
      <c r="R4" s="498">
        <v>-1.0999999999999999E-2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697" t="s">
        <v>78</v>
      </c>
      <c r="P40" s="697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29.733000000000004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29.462700000000002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29.192400000000003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28.922100000000004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28.651800000000001</v>
      </c>
      <c r="Q45" s="2"/>
      <c r="T45" s="92" t="s">
        <v>99</v>
      </c>
      <c r="U45" s="129" t="s">
        <v>640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28.381500000000003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28.111200000000004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27.840900000000001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27.570600000000002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27.3003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27.03</v>
      </c>
      <c r="Q51" s="2"/>
      <c r="T51" s="92" t="s">
        <v>104</v>
      </c>
      <c r="U51" s="129" t="s">
        <v>641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26.759700000000002</v>
      </c>
      <c r="Q52" s="2"/>
      <c r="T52" s="92" t="s">
        <v>105</v>
      </c>
      <c r="U52" s="129" t="s">
        <v>579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26.4894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26.219100000000001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25.948799999999999</v>
      </c>
      <c r="T55" s="92" t="s">
        <v>107</v>
      </c>
      <c r="U55" s="129" t="s">
        <v>642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25.6785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25.408200000000001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25.137900000000002</v>
      </c>
      <c r="T58" s="92" t="s">
        <v>108</v>
      </c>
      <c r="U58" s="129" t="s">
        <v>580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24.867600000000003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24.597300000000001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24.327000000000002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57" priority="11">
      <formula>F33&gt;0</formula>
    </cfRule>
    <cfRule type="expression" dxfId="1156" priority="12">
      <formula>F33&lt;0</formula>
    </cfRule>
  </conditionalFormatting>
  <conditionalFormatting sqref="Q7">
    <cfRule type="expression" dxfId="1155" priority="9">
      <formula>Q7&gt;0</formula>
    </cfRule>
    <cfRule type="expression" dxfId="1154" priority="10">
      <formula>Q7&lt;0</formula>
    </cfRule>
  </conditionalFormatting>
  <conditionalFormatting sqref="Q8">
    <cfRule type="expression" dxfId="1153" priority="7">
      <formula>Q8&gt;0</formula>
    </cfRule>
    <cfRule type="expression" dxfId="1152" priority="8">
      <formula>Q8&lt;0</formula>
    </cfRule>
  </conditionalFormatting>
  <conditionalFormatting sqref="F25:F32">
    <cfRule type="expression" dxfId="1151" priority="5">
      <formula>F25&gt;0</formula>
    </cfRule>
    <cfRule type="expression" dxfId="1150" priority="6">
      <formula>F25&lt;0</formula>
    </cfRule>
  </conditionalFormatting>
  <conditionalFormatting sqref="H25:H32">
    <cfRule type="expression" dxfId="1149" priority="3">
      <formula>H25&gt;0</formula>
    </cfRule>
    <cfRule type="expression" dxfId="1148" priority="4">
      <formula>H25&lt;0</formula>
    </cfRule>
  </conditionalFormatting>
  <conditionalFormatting sqref="Q10">
    <cfRule type="expression" dxfId="1147" priority="1">
      <formula>Q10&gt;0</formula>
    </cfRule>
    <cfRule type="expression" dxfId="114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22.84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22.84</v>
      </c>
      <c r="R4" s="498">
        <v>8.3999999999999995E-3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754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697" t="s">
        <v>78</v>
      </c>
      <c r="P40" s="697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25.124000000000002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24.895600000000002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24.667200000000001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24.438800000000001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24.2104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23.981999999999999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23.753600000000002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23.525200000000002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23.296800000000001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23.0684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22.84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22.611599999999999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22.383199999999999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22.154799999999998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21.926399999999997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21.698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21.4696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21.241200000000003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21.012800000000002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20.784400000000002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20.556000000000001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754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45" priority="57">
      <formula>F31&gt;0</formula>
    </cfRule>
    <cfRule type="expression" dxfId="1144" priority="58">
      <formula>F31&lt;0</formula>
    </cfRule>
  </conditionalFormatting>
  <conditionalFormatting sqref="Q7">
    <cfRule type="expression" dxfId="1143" priority="55">
      <formula>Q7&gt;0</formula>
    </cfRule>
    <cfRule type="expression" dxfId="1142" priority="56">
      <formula>Q7&lt;0</formula>
    </cfRule>
  </conditionalFormatting>
  <conditionalFormatting sqref="Q8">
    <cfRule type="expression" dxfId="1141" priority="53">
      <formula>Q8&gt;0</formula>
    </cfRule>
    <cfRule type="expression" dxfId="1140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39" priority="45">
      <formula>M58&gt;0</formula>
    </cfRule>
    <cfRule type="expression" dxfId="1138" priority="46">
      <formula>M58&lt;0</formula>
    </cfRule>
  </conditionalFormatting>
  <conditionalFormatting sqref="Q10">
    <cfRule type="expression" dxfId="1137" priority="43">
      <formula>Q10&gt;0</formula>
    </cfRule>
    <cfRule type="expression" dxfId="1136" priority="44">
      <formula>Q10&lt;0</formula>
    </cfRule>
  </conditionalFormatting>
  <conditionalFormatting sqref="F25:F30">
    <cfRule type="expression" dxfId="1135" priority="41">
      <formula>F25&gt;0</formula>
    </cfRule>
    <cfRule type="expression" dxfId="1134" priority="42">
      <formula>F25&lt;0</formula>
    </cfRule>
  </conditionalFormatting>
  <conditionalFormatting sqref="H25:H30">
    <cfRule type="expression" dxfId="1133" priority="39">
      <formula>H25&gt;0</formula>
    </cfRule>
    <cfRule type="expression" dxfId="1132" priority="40">
      <formula>H25&lt;0</formula>
    </cfRule>
  </conditionalFormatting>
  <conditionalFormatting sqref="F83:F94">
    <cfRule type="expression" dxfId="1131" priority="37">
      <formula>F83&gt;0</formula>
    </cfRule>
    <cfRule type="expression" dxfId="1130" priority="38">
      <formula>F83&lt;0</formula>
    </cfRule>
  </conditionalFormatting>
  <conditionalFormatting sqref="H83:H94">
    <cfRule type="expression" dxfId="1129" priority="35">
      <formula>H83&gt;0</formula>
    </cfRule>
    <cfRule type="expression" dxfId="1128" priority="36">
      <formula>H83&lt;0</formula>
    </cfRule>
  </conditionalFormatting>
  <conditionalFormatting sqref="J41">
    <cfRule type="expression" dxfId="1127" priority="33">
      <formula>J41&gt;0</formula>
    </cfRule>
    <cfRule type="expression" dxfId="1126" priority="34">
      <formula>J41&lt;0</formula>
    </cfRule>
  </conditionalFormatting>
  <conditionalFormatting sqref="J39:J47 J49">
    <cfRule type="expression" dxfId="1125" priority="31">
      <formula>J39&gt;0</formula>
    </cfRule>
    <cfRule type="expression" dxfId="1124" priority="32">
      <formula>J39&lt;0</formula>
    </cfRule>
  </conditionalFormatting>
  <conditionalFormatting sqref="F48 H48">
    <cfRule type="expression" dxfId="1123" priority="29">
      <formula>F48&gt;0</formula>
    </cfRule>
    <cfRule type="expression" dxfId="1122" priority="30">
      <formula>F48&lt;0</formula>
    </cfRule>
  </conditionalFormatting>
  <conditionalFormatting sqref="J48">
    <cfRule type="expression" dxfId="1121" priority="27">
      <formula>J48&gt;0</formula>
    </cfRule>
    <cfRule type="expression" dxfId="1120" priority="28">
      <formula>J48&lt;0</formula>
    </cfRule>
  </conditionalFormatting>
  <conditionalFormatting sqref="K41:K52">
    <cfRule type="expression" dxfId="1119" priority="25">
      <formula>K41&gt;0</formula>
    </cfRule>
    <cfRule type="expression" dxfId="1118" priority="26">
      <formula>K41&lt;0</formula>
    </cfRule>
  </conditionalFormatting>
  <conditionalFormatting sqref="K39:K52">
    <cfRule type="expression" dxfId="1117" priority="23">
      <formula>K39&gt;0</formula>
    </cfRule>
    <cfRule type="expression" dxfId="1116" priority="24">
      <formula>K39&lt;0</formula>
    </cfRule>
  </conditionalFormatting>
  <conditionalFormatting sqref="F102:F118 H102:H118 H120:H128 F120:F128">
    <cfRule type="expression" dxfId="1115" priority="19">
      <formula>F102&gt;0</formula>
    </cfRule>
    <cfRule type="expression" dxfId="1114" priority="20">
      <formula>F102&lt;0</formula>
    </cfRule>
  </conditionalFormatting>
  <conditionalFormatting sqref="F96:F101">
    <cfRule type="expression" dxfId="1113" priority="17">
      <formula>F96&gt;0</formula>
    </cfRule>
    <cfRule type="expression" dxfId="1112" priority="18">
      <formula>F96&lt;0</formula>
    </cfRule>
  </conditionalFormatting>
  <conditionalFormatting sqref="H96:H101">
    <cfRule type="expression" dxfId="1111" priority="15">
      <formula>H96&gt;0</formula>
    </cfRule>
    <cfRule type="expression" dxfId="1110" priority="16">
      <formula>H96&lt;0</formula>
    </cfRule>
  </conditionalFormatting>
  <conditionalFormatting sqref="J112">
    <cfRule type="expression" dxfId="1109" priority="13">
      <formula>J112&gt;0</formula>
    </cfRule>
    <cfRule type="expression" dxfId="1108" priority="14">
      <formula>J112&lt;0</formula>
    </cfRule>
  </conditionalFormatting>
  <conditionalFormatting sqref="J110:J118 J120">
    <cfRule type="expression" dxfId="1107" priority="11">
      <formula>J110&gt;0</formula>
    </cfRule>
    <cfRule type="expression" dxfId="1106" priority="12">
      <formula>J110&lt;0</formula>
    </cfRule>
  </conditionalFormatting>
  <conditionalFormatting sqref="F119 H119">
    <cfRule type="expression" dxfId="1105" priority="9">
      <formula>F119&gt;0</formula>
    </cfRule>
    <cfRule type="expression" dxfId="1104" priority="10">
      <formula>F119&lt;0</formula>
    </cfRule>
  </conditionalFormatting>
  <conditionalFormatting sqref="J119">
    <cfRule type="expression" dxfId="1103" priority="7">
      <formula>J119&gt;0</formula>
    </cfRule>
    <cfRule type="expression" dxfId="1102" priority="8">
      <formula>J119&lt;0</formula>
    </cfRule>
  </conditionalFormatting>
  <conditionalFormatting sqref="K112:K123">
    <cfRule type="expression" dxfId="1101" priority="5">
      <formula>K112&gt;0</formula>
    </cfRule>
    <cfRule type="expression" dxfId="1100" priority="6">
      <formula>K112&lt;0</formula>
    </cfRule>
  </conditionalFormatting>
  <conditionalFormatting sqref="K110:K123">
    <cfRule type="expression" dxfId="1099" priority="3">
      <formula>K110&gt;0</formula>
    </cfRule>
    <cfRule type="expression" dxfId="1098" priority="4">
      <formula>K110&lt;0</formula>
    </cfRule>
  </conditionalFormatting>
  <conditionalFormatting sqref="J121">
    <cfRule type="expression" dxfId="1097" priority="1">
      <formula>J121&gt;0</formula>
    </cfRule>
    <cfRule type="expression" dxfId="1096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60.67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60.67</v>
      </c>
      <c r="R4" s="498">
        <v>-4.1000000000000003E-3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697" t="s">
        <v>78</v>
      </c>
      <c r="P40" s="697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66.737000000000009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66.130300000000005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65.523600000000002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64.916900000000012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64.310200000000009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63.703500000000005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63.096800000000002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62.490100000000005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61.883400000000002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61.276700000000005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60.67</v>
      </c>
      <c r="Q51" s="2"/>
      <c r="T51" s="92" t="s">
        <v>104</v>
      </c>
      <c r="U51" s="129" t="s">
        <v>643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60.063299999999998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59.456600000000002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58.849899999999998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58.243200000000002</v>
      </c>
      <c r="T55" s="92" t="s">
        <v>107</v>
      </c>
      <c r="U55" s="129" t="s">
        <v>644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57.636499999999998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57.029800000000002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56.423100000000005</v>
      </c>
      <c r="T58" s="92" t="s">
        <v>108</v>
      </c>
      <c r="U58" s="129" t="s">
        <v>581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55.816400000000002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55.209700000000005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54.603000000000002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5" priority="15">
      <formula>F39&gt;0</formula>
    </cfRule>
    <cfRule type="expression" dxfId="1094" priority="16">
      <formula>F39&lt;0</formula>
    </cfRule>
  </conditionalFormatting>
  <conditionalFormatting sqref="Q7">
    <cfRule type="expression" dxfId="1093" priority="13">
      <formula>Q7&gt;0</formula>
    </cfRule>
    <cfRule type="expression" dxfId="1092" priority="14">
      <formula>Q7&lt;0</formula>
    </cfRule>
  </conditionalFormatting>
  <conditionalFormatting sqref="Q8">
    <cfRule type="expression" dxfId="1091" priority="11">
      <formula>Q8&gt;0</formula>
    </cfRule>
    <cfRule type="expression" dxfId="1090" priority="12">
      <formula>Q8&lt;0</formula>
    </cfRule>
  </conditionalFormatting>
  <conditionalFormatting sqref="F25:F38">
    <cfRule type="expression" dxfId="1089" priority="9">
      <formula>F25&gt;0</formula>
    </cfRule>
    <cfRule type="expression" dxfId="1088" priority="10">
      <formula>F25&lt;0</formula>
    </cfRule>
  </conditionalFormatting>
  <conditionalFormatting sqref="H25:H38">
    <cfRule type="expression" dxfId="1087" priority="7">
      <formula>H25&gt;0</formula>
    </cfRule>
    <cfRule type="expression" dxfId="108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5" priority="3">
      <formula>M55&gt;0</formula>
    </cfRule>
    <cfRule type="expression" dxfId="1084" priority="4">
      <formula>M55&lt;0</formula>
    </cfRule>
  </conditionalFormatting>
  <conditionalFormatting sqref="Q10">
    <cfRule type="expression" dxfId="1083" priority="1">
      <formula>Q10&gt;0</formula>
    </cfRule>
    <cfRule type="expression" dxfId="108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41.35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41.35</v>
      </c>
      <c r="R4" s="498">
        <v>5.1000000000000004E-3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697" t="s">
        <v>78</v>
      </c>
      <c r="P40" s="697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45.485000000000007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45.071500000000007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44.658000000000001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44.244500000000002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43.831000000000003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43.417500000000004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43.004000000000005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42.590500000000006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42.177</v>
      </c>
      <c r="Q49" s="2"/>
      <c r="T49" s="92" t="s">
        <v>103</v>
      </c>
      <c r="U49" s="129" t="s">
        <v>645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41.763500000000001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41.35</v>
      </c>
      <c r="Q51" s="2"/>
      <c r="T51" s="92" t="s">
        <v>104</v>
      </c>
      <c r="U51" s="129" t="s">
        <v>646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40.936500000000002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40.523000000000003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40.109499999999997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39.695999999999998</v>
      </c>
      <c r="T55" s="92" t="s">
        <v>107</v>
      </c>
      <c r="U55" s="129" t="s">
        <v>647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39.282499999999999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38.869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38.455500000000001</v>
      </c>
      <c r="T58" s="92" t="s">
        <v>108</v>
      </c>
      <c r="U58" s="129" t="s">
        <v>550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38.042000000000002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37.628500000000003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37.215000000000003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1" priority="27">
      <formula>F27&gt;0</formula>
    </cfRule>
    <cfRule type="expression" dxfId="108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9" priority="15">
      <formula>Q8&gt;0</formula>
    </cfRule>
    <cfRule type="expression" dxfId="1078" priority="16">
      <formula>Q8&lt;0</formula>
    </cfRule>
  </conditionalFormatting>
  <conditionalFormatting sqref="Q7">
    <cfRule type="expression" dxfId="1077" priority="17">
      <formula>Q7&gt;0</formula>
    </cfRule>
    <cfRule type="expression" dxfId="1076" priority="18">
      <formula>Q7&lt;0</formula>
    </cfRule>
  </conditionalFormatting>
  <conditionalFormatting sqref="F37:F38">
    <cfRule type="expression" dxfId="1075" priority="13">
      <formula>F37&gt;0</formula>
    </cfRule>
    <cfRule type="expression" dxfId="1074" priority="14">
      <formula>F37&lt;0</formula>
    </cfRule>
  </conditionalFormatting>
  <conditionalFormatting sqref="H37:H38">
    <cfRule type="expression" dxfId="1073" priority="11">
      <formula>H37&gt;0</formula>
    </cfRule>
    <cfRule type="expression" dxfId="1072" priority="12">
      <formula>H37&lt;0</formula>
    </cfRule>
  </conditionalFormatting>
  <conditionalFormatting sqref="F23:F26 H23:H26">
    <cfRule type="expression" dxfId="1071" priority="9">
      <formula>F23&gt;0</formula>
    </cfRule>
    <cfRule type="expression" dxfId="1070" priority="10">
      <formula>F23&lt;0</formula>
    </cfRule>
  </conditionalFormatting>
  <conditionalFormatting sqref="Q10">
    <cfRule type="expression" dxfId="1069" priority="3">
      <formula>Q10&gt;0</formula>
    </cfRule>
    <cfRule type="expression" dxfId="1068" priority="4">
      <formula>Q10&lt;0</formula>
    </cfRule>
  </conditionalFormatting>
  <conditionalFormatting sqref="F22 H22">
    <cfRule type="expression" dxfId="1067" priority="1">
      <formula>F22&gt;0</formula>
    </cfRule>
    <cfRule type="expression" dxfId="1066" priority="2">
      <formula>F22&lt;0</formula>
    </cfRule>
  </conditionalFormatting>
  <conditionalFormatting sqref="M41">
    <cfRule type="expression" dxfId="1065" priority="5">
      <formula>M41&gt;0</formula>
    </cfRule>
    <cfRule type="expression" dxfId="106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53.97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53.97</v>
      </c>
      <c r="R4" s="498">
        <v>-7.7000000000000002E-3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59.367000000000004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58.827300000000001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58.287600000000005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57.747900000000001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57.208200000000005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56.668500000000002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56.128799999999998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55.589100000000002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55.049399999999999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54.509700000000002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53.97</v>
      </c>
      <c r="Q51" s="2"/>
      <c r="T51" s="92" t="s">
        <v>104</v>
      </c>
      <c r="U51" s="129" t="s">
        <v>648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53.430299999999995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52.890599999999999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52.350899999999996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51.811199999999999</v>
      </c>
      <c r="T55" s="92" t="s">
        <v>107</v>
      </c>
      <c r="U55" s="129" t="s">
        <v>649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51.271499999999996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50.731799999999993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50.192100000000003</v>
      </c>
      <c r="T58" s="92" t="s">
        <v>108</v>
      </c>
      <c r="U58" s="129" t="s">
        <v>589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49.6524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49.112700000000004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48.573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3" priority="29">
      <formula>F25&gt;0</formula>
    </cfRule>
    <cfRule type="expression" dxfId="1062" priority="30">
      <formula>F25&lt;0</formula>
    </cfRule>
  </conditionalFormatting>
  <conditionalFormatting sqref="Q7">
    <cfRule type="expression" dxfId="1061" priority="27">
      <formula>Q7&gt;0</formula>
    </cfRule>
    <cfRule type="expression" dxfId="1060" priority="28">
      <formula>Q7&lt;0</formula>
    </cfRule>
  </conditionalFormatting>
  <conditionalFormatting sqref="Q8">
    <cfRule type="expression" dxfId="1059" priority="25">
      <formula>Q8&gt;0</formula>
    </cfRule>
    <cfRule type="expression" dxfId="1058" priority="26">
      <formula>Q8&lt;0</formula>
    </cfRule>
  </conditionalFormatting>
  <conditionalFormatting sqref="Q10">
    <cfRule type="expression" dxfId="1057" priority="13">
      <formula>Q10&gt;0</formula>
    </cfRule>
    <cfRule type="expression" dxfId="1056" priority="14">
      <formula>Q10&lt;0</formula>
    </cfRule>
  </conditionalFormatting>
  <conditionalFormatting sqref="M46">
    <cfRule type="expression" dxfId="1055" priority="11">
      <formula>M46&gt;0</formula>
    </cfRule>
    <cfRule type="expression" dxfId="1054" priority="12">
      <formula>M46&lt;0</formula>
    </cfRule>
  </conditionalFormatting>
  <conditionalFormatting sqref="F80:F88 H80:H88">
    <cfRule type="expression" dxfId="1053" priority="9">
      <formula>F80&gt;0</formula>
    </cfRule>
    <cfRule type="expression" dxfId="1052" priority="10">
      <formula>F80&lt;0</formula>
    </cfRule>
  </conditionalFormatting>
  <conditionalFormatting sqref="F75:F79">
    <cfRule type="expression" dxfId="1051" priority="7">
      <formula>F75&gt;0</formula>
    </cfRule>
    <cfRule type="expression" dxfId="1050" priority="8">
      <formula>F75&lt;0</formula>
    </cfRule>
  </conditionalFormatting>
  <conditionalFormatting sqref="H75:H79">
    <cfRule type="expression" dxfId="1049" priority="5">
      <formula>H75&gt;0</formula>
    </cfRule>
    <cfRule type="expression" dxfId="1048" priority="6">
      <formula>H75&lt;0</formula>
    </cfRule>
  </conditionalFormatting>
  <conditionalFormatting sqref="F71:F74">
    <cfRule type="expression" dxfId="1047" priority="3">
      <formula>F71&gt;0</formula>
    </cfRule>
    <cfRule type="expression" dxfId="1046" priority="4">
      <formula>F71&lt;0</formula>
    </cfRule>
  </conditionalFormatting>
  <conditionalFormatting sqref="H71:H74">
    <cfRule type="expression" dxfId="1045" priority="1">
      <formula>H71&gt;0</formula>
    </cfRule>
    <cfRule type="expression" dxfId="104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47.39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47.39</v>
      </c>
      <c r="R4" s="498">
        <v>-1.3899999999999999E-2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52.129000000000005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51.655100000000004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51.181200000000004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50.707300000000004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50.233400000000003</v>
      </c>
      <c r="Q45" s="2"/>
      <c r="T45" s="92" t="s">
        <v>99</v>
      </c>
      <c r="U45" s="129" t="s">
        <v>650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49.759500000000003</v>
      </c>
      <c r="Q46" s="2"/>
      <c r="T46" s="92" t="s">
        <v>100</v>
      </c>
      <c r="U46" s="129" t="s">
        <v>651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49.285600000000002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48.811700000000002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48.337800000000001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47.863900000000001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47.39</v>
      </c>
      <c r="Q51" s="2"/>
      <c r="T51" s="92" t="s">
        <v>104</v>
      </c>
      <c r="U51" s="129" t="s">
        <v>652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46.9161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46.4422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45.968299999999999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45.494399999999999</v>
      </c>
      <c r="T55" s="92" t="s">
        <v>107</v>
      </c>
      <c r="U55" s="129" t="s">
        <v>653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45.020499999999998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44.546599999999998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44.072700000000005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43.598800000000004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43.124900000000004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42.651000000000003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3" priority="11">
      <formula>F34&gt;0</formula>
    </cfRule>
    <cfRule type="expression" dxfId="1042" priority="12">
      <formula>F34&lt;0</formula>
    </cfRule>
  </conditionalFormatting>
  <conditionalFormatting sqref="Q7">
    <cfRule type="expression" dxfId="1041" priority="9">
      <formula>Q7&gt;0</formula>
    </cfRule>
    <cfRule type="expression" dxfId="1040" priority="10">
      <formula>Q7&lt;0</formula>
    </cfRule>
  </conditionalFormatting>
  <conditionalFormatting sqref="Q8">
    <cfRule type="expression" dxfId="1039" priority="7">
      <formula>Q8&gt;0</formula>
    </cfRule>
    <cfRule type="expression" dxfId="1038" priority="8">
      <formula>Q8&lt;0</formula>
    </cfRule>
  </conditionalFormatting>
  <conditionalFormatting sqref="F25:F33">
    <cfRule type="expression" dxfId="1037" priority="5">
      <formula>F25&gt;0</formula>
    </cfRule>
    <cfRule type="expression" dxfId="1036" priority="6">
      <formula>F25&lt;0</formula>
    </cfRule>
  </conditionalFormatting>
  <conditionalFormatting sqref="H25:H33">
    <cfRule type="expression" dxfId="1035" priority="3">
      <formula>H25&gt;0</formula>
    </cfRule>
    <cfRule type="expression" dxfId="1034" priority="4">
      <formula>H25&lt;0</formula>
    </cfRule>
  </conditionalFormatting>
  <conditionalFormatting sqref="M46">
    <cfRule type="expression" dxfId="1033" priority="1">
      <formula>M46&gt;0</formula>
    </cfRule>
    <cfRule type="expression" dxfId="103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758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27.42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27.42</v>
      </c>
      <c r="R4" s="498">
        <v>7.7000000000000002E-3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30.162000000000003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29.887800000000006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29.613600000000005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29.339400000000005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29.065200000000004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28.791000000000004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28.516800000000003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28.242600000000003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27.968400000000003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27.694200000000002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27.42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27.145800000000001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26.871600000000001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26.5974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26.3232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26.048999999999999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25.774799999999999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25.500600000000002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25.226400000000002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24.952200000000001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24.678000000000001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758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1" priority="9">
      <formula>F57&gt;0</formula>
    </cfRule>
    <cfRule type="expression" dxfId="1030" priority="10">
      <formula>F57&lt;0</formula>
    </cfRule>
  </conditionalFormatting>
  <conditionalFormatting sqref="Q7">
    <cfRule type="expression" dxfId="1029" priority="7">
      <formula>Q7&gt;0</formula>
    </cfRule>
    <cfRule type="expression" dxfId="1028" priority="8">
      <formula>Q7&lt;0</formula>
    </cfRule>
  </conditionalFormatting>
  <conditionalFormatting sqref="Q8">
    <cfRule type="expression" dxfId="1027" priority="5">
      <formula>Q8&gt;0</formula>
    </cfRule>
    <cfRule type="expression" dxfId="1026" priority="6">
      <formula>Q8&lt;0</formula>
    </cfRule>
  </conditionalFormatting>
  <conditionalFormatting sqref="F25:F56">
    <cfRule type="expression" dxfId="1025" priority="3">
      <formula>F25&gt;0</formula>
    </cfRule>
    <cfRule type="expression" dxfId="1024" priority="4">
      <formula>F25&lt;0</formula>
    </cfRule>
  </conditionalFormatting>
  <conditionalFormatting sqref="H25:H56">
    <cfRule type="expression" dxfId="1023" priority="1">
      <formula>H25&gt;0</formula>
    </cfRule>
    <cfRule type="expression" dxfId="102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76.64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76.64</v>
      </c>
      <c r="R4" s="498">
        <v>9.1000000000000004E-3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84.304000000000002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83.537600000000012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82.771200000000007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82.004800000000003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81.238399999999999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80.472000000000008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79.705600000000004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78.9392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78.172799999999995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77.406400000000005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76.64</v>
      </c>
      <c r="Q51" s="2"/>
      <c r="T51" s="92" t="s">
        <v>104</v>
      </c>
      <c r="U51" s="129" t="s">
        <v>654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75.873599999999996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75.107200000000006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74.340800000000002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73.574399999999997</v>
      </c>
      <c r="T55" s="92" t="s">
        <v>107</v>
      </c>
      <c r="U55" s="129" t="s">
        <v>655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72.807999999999993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72.041600000000003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71.275199999999998</v>
      </c>
      <c r="T58" s="92" t="s">
        <v>108</v>
      </c>
      <c r="U58" s="129" t="s">
        <v>569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70.508800000000008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69.742400000000004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68.975999999999999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21" priority="15">
      <formula>F57&gt;0</formula>
    </cfRule>
    <cfRule type="expression" dxfId="1020" priority="16">
      <formula>F57&lt;0</formula>
    </cfRule>
  </conditionalFormatting>
  <conditionalFormatting sqref="Q7">
    <cfRule type="expression" dxfId="1019" priority="13">
      <formula>Q7&gt;0</formula>
    </cfRule>
    <cfRule type="expression" dxfId="1018" priority="14">
      <formula>Q7&lt;0</formula>
    </cfRule>
  </conditionalFormatting>
  <conditionalFormatting sqref="Q8">
    <cfRule type="expression" dxfId="1017" priority="11">
      <formula>Q8&gt;0</formula>
    </cfRule>
    <cfRule type="expression" dxfId="1016" priority="12">
      <formula>Q8&lt;0</formula>
    </cfRule>
  </conditionalFormatting>
  <conditionalFormatting sqref="F25:F56">
    <cfRule type="expression" dxfId="1015" priority="9">
      <formula>F25&gt;0</formula>
    </cfRule>
    <cfRule type="expression" dxfId="1014" priority="10">
      <formula>F25&lt;0</formula>
    </cfRule>
  </conditionalFormatting>
  <conditionalFormatting sqref="H25:H56">
    <cfRule type="expression" dxfId="1013" priority="7">
      <formula>H25&gt;0</formula>
    </cfRule>
    <cfRule type="expression" dxfId="1012" priority="8">
      <formula>H25&lt;0</formula>
    </cfRule>
  </conditionalFormatting>
  <conditionalFormatting sqref="M58">
    <cfRule type="expression" dxfId="1011" priority="5">
      <formula>M58&gt;0</formula>
    </cfRule>
    <cfRule type="expression" dxfId="1010" priority="6">
      <formula>M58&lt;0</formula>
    </cfRule>
  </conditionalFormatting>
  <conditionalFormatting sqref="F84:F115">
    <cfRule type="expression" dxfId="1009" priority="3">
      <formula>F84&gt;0</formula>
    </cfRule>
    <cfRule type="expression" dxfId="1008" priority="4">
      <formula>F84&lt;0</formula>
    </cfRule>
  </conditionalFormatting>
  <conditionalFormatting sqref="H84:H115">
    <cfRule type="expression" dxfId="1007" priority="1">
      <formula>H84&gt;0</formula>
    </cfRule>
    <cfRule type="expression" dxfId="100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 activeCell="J18" sqref="J18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5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7000</v>
      </c>
      <c r="T2" s="63">
        <v>42804</v>
      </c>
      <c r="U2" s="85" t="s">
        <v>762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1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16.048867142857141</v>
      </c>
      <c r="T3" s="63">
        <v>42866</v>
      </c>
      <c r="U3" s="85" t="s">
        <v>763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537</v>
      </c>
      <c r="M4" s="3"/>
      <c r="O4" s="11" t="s">
        <v>66</v>
      </c>
      <c r="Q4" s="55">
        <v>13.52</v>
      </c>
      <c r="R4" s="498">
        <v>1.5E-3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94640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112342.06999999999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-3086.4989999983518</v>
      </c>
      <c r="R7">
        <v>5500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-17702.069999999978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-0.15757293772493225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1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1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1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1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1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1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1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41" spans="2:16" ht="20.25" thickBot="1" x14ac:dyDescent="0.35">
      <c r="O41" s="697" t="s">
        <v>78</v>
      </c>
      <c r="P41" s="697"/>
    </row>
    <row r="42" spans="2:16" ht="15.75" thickTop="1" x14ac:dyDescent="0.25">
      <c r="O42" s="82">
        <v>1.22</v>
      </c>
      <c r="P42" s="82">
        <f>O42*$Q$4</f>
        <v>16.494399999999999</v>
      </c>
    </row>
    <row r="43" spans="2:16" x14ac:dyDescent="0.25">
      <c r="O43" s="82">
        <v>1.21</v>
      </c>
      <c r="P43" s="82">
        <f>O43*$Q$4</f>
        <v>16.359199999999998</v>
      </c>
    </row>
    <row r="44" spans="2:16" x14ac:dyDescent="0.25">
      <c r="O44" s="82">
        <v>1.2</v>
      </c>
      <c r="P44" s="82">
        <f>O44*$Q$4</f>
        <v>16.224</v>
      </c>
    </row>
    <row r="45" spans="2:16" x14ac:dyDescent="0.25">
      <c r="O45" s="82">
        <v>1.19</v>
      </c>
      <c r="P45" s="82">
        <f>O45*$Q$4</f>
        <v>16.088799999999999</v>
      </c>
    </row>
    <row r="46" spans="2:16" x14ac:dyDescent="0.25">
      <c r="O46" s="82">
        <v>1.18</v>
      </c>
      <c r="P46" s="82">
        <f>O46*$Q$4</f>
        <v>15.953599999999998</v>
      </c>
    </row>
    <row r="47" spans="2:16" x14ac:dyDescent="0.25">
      <c r="O47" s="82">
        <v>1.17</v>
      </c>
      <c r="P47" s="82">
        <f t="shared" ref="P47:P53" si="2">O47*$Q$4</f>
        <v>15.818399999999999</v>
      </c>
    </row>
    <row r="48" spans="2:16" x14ac:dyDescent="0.25">
      <c r="G48" s="30"/>
      <c r="O48" s="82">
        <v>1.1599999999999999</v>
      </c>
      <c r="P48" s="82">
        <f t="shared" si="2"/>
        <v>15.683199999999998</v>
      </c>
    </row>
    <row r="49" spans="1:16" x14ac:dyDescent="0.25">
      <c r="A49" s="32" t="s">
        <v>81</v>
      </c>
      <c r="B49" s="502"/>
      <c r="C49" s="72">
        <f>SUM(C2:C48)</f>
        <v>10300</v>
      </c>
      <c r="D49" s="18"/>
      <c r="E49" s="18"/>
      <c r="F49" s="18">
        <f>SUM(F2:F48)</f>
        <v>163772.60999999999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SUM(M2:M3)</f>
        <v>333.25</v>
      </c>
      <c r="O49" s="82">
        <v>1.1499999999999999</v>
      </c>
      <c r="P49" s="82">
        <f t="shared" si="2"/>
        <v>15.547999999999998</v>
      </c>
    </row>
    <row r="50" spans="1:16" ht="15.75" thickBot="1" x14ac:dyDescent="0.3">
      <c r="A50" s="352" t="s">
        <v>196</v>
      </c>
      <c r="B50" s="503"/>
      <c r="C50" s="354">
        <f>SumByColor($A$50, C2:C48)</f>
        <v>3900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333</v>
      </c>
      <c r="O50" s="82">
        <v>1.1399999999999999</v>
      </c>
      <c r="P50" s="82">
        <f t="shared" si="2"/>
        <v>15.412799999999999</v>
      </c>
    </row>
    <row r="51" spans="1:16" x14ac:dyDescent="0.25">
      <c r="O51" s="82">
        <v>1.1299999999999999</v>
      </c>
      <c r="P51" s="82">
        <f t="shared" si="2"/>
        <v>15.277599999999998</v>
      </c>
    </row>
    <row r="52" spans="1:16" x14ac:dyDescent="0.25">
      <c r="O52" s="82">
        <v>1.1200000000000001</v>
      </c>
      <c r="P52" s="82">
        <f t="shared" si="2"/>
        <v>15.1424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 t="s">
        <v>754</v>
      </c>
      <c r="O53" s="82">
        <v>1.1100000000000001</v>
      </c>
      <c r="P53" s="82">
        <f t="shared" si="2"/>
        <v>15.007200000000001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14.872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14.736800000000001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 t="shared" ref="L56:L81" si="13">(G56-$Q$10)/C56</f>
        <v>13.962523454545162</v>
      </c>
      <c r="O56" s="82">
        <v>1.08</v>
      </c>
      <c r="P56" s="82">
        <f t="shared" si="9"/>
        <v>14.601600000000001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4">C57*(E57-D57)</f>
        <v>-2694.5999999999872</v>
      </c>
      <c r="G57" s="40">
        <f t="shared" ref="G57" si="15">D57*C57</f>
        <v>99534.599999999991</v>
      </c>
      <c r="H57" s="229">
        <f t="shared" ref="H57" si="16">(E57-D57)/D57</f>
        <v>-2.7071993055681011E-2</v>
      </c>
      <c r="I57" s="40">
        <v>16.25</v>
      </c>
      <c r="J57" s="40"/>
      <c r="K57" s="40">
        <v>11921</v>
      </c>
      <c r="L57" s="40">
        <f t="shared" si="13"/>
        <v>14.153171499999727</v>
      </c>
      <c r="O57" s="82">
        <v>1.07</v>
      </c>
      <c r="P57" s="82">
        <f t="shared" si="9"/>
        <v>14.4664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3"/>
        <v>14.153171499999727</v>
      </c>
      <c r="O58" s="82">
        <v>1.06</v>
      </c>
      <c r="P58" s="82">
        <f t="shared" si="9"/>
        <v>14.331200000000001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3"/>
        <v>14.153171499999727</v>
      </c>
      <c r="O59" s="82">
        <v>1.05</v>
      </c>
      <c r="P59" s="82">
        <f t="shared" si="9"/>
        <v>14.196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3"/>
        <v>14.245571492537071</v>
      </c>
      <c r="O60" s="82">
        <v>1.04</v>
      </c>
      <c r="P60" s="82">
        <f t="shared" si="9"/>
        <v>14.0608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3"/>
        <v>14.066701499999729</v>
      </c>
      <c r="O61" s="82">
        <v>1.03</v>
      </c>
      <c r="P61" s="82">
        <f t="shared" si="9"/>
        <v>13.925599999999999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187</v>
      </c>
      <c r="J62" s="40"/>
      <c r="K62" s="40">
        <v>12890</v>
      </c>
      <c r="L62" s="40">
        <f t="shared" si="13"/>
        <v>14.01167149999973</v>
      </c>
      <c r="O62" s="82">
        <v>1.02</v>
      </c>
      <c r="P62" s="82">
        <f t="shared" si="9"/>
        <v>13.7904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3"/>
        <v>14.01167149999973</v>
      </c>
      <c r="O63" s="82">
        <v>1.01</v>
      </c>
      <c r="P63" s="82">
        <f t="shared" si="9"/>
        <v>13.655199999999999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3"/>
        <v>13.987071499999727</v>
      </c>
      <c r="O64" s="82">
        <v>1</v>
      </c>
      <c r="P64" s="82">
        <f t="shared" si="9"/>
        <v>13.52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3"/>
        <v>13.987071499999727</v>
      </c>
      <c r="O65" s="82">
        <v>0.99</v>
      </c>
      <c r="P65" s="82">
        <f t="shared" si="9"/>
        <v>13.3848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3"/>
        <v>14.065717031249743</v>
      </c>
      <c r="O66" s="82">
        <v>0.98</v>
      </c>
      <c r="P66" s="82">
        <f t="shared" si="9"/>
        <v>13.249599999999999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3"/>
        <v>14.065717031249743</v>
      </c>
      <c r="O67" s="82">
        <v>0.97</v>
      </c>
      <c r="P67" s="82">
        <f t="shared" si="9"/>
        <v>13.1144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3"/>
        <v>14.065717031249743</v>
      </c>
      <c r="O68" s="82">
        <v>0.96</v>
      </c>
      <c r="P68" s="82">
        <f t="shared" si="9"/>
        <v>12.979199999999999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3"/>
        <v>14.065717031249743</v>
      </c>
      <c r="O69" s="82">
        <v>0.95</v>
      </c>
      <c r="P69" s="82">
        <f t="shared" si="9"/>
        <v>12.843999999999999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3"/>
        <v>13.971471499999728</v>
      </c>
      <c r="O70" s="82">
        <v>0.94</v>
      </c>
      <c r="P70" s="82">
        <f t="shared" si="9"/>
        <v>12.708799999999998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3" si="50">C71*(E71-D71)</f>
        <v>-2453.9999999999936</v>
      </c>
      <c r="G71" s="40">
        <f t="shared" ref="G71:G83" si="51">D71*C71</f>
        <v>98334</v>
      </c>
      <c r="H71" s="230">
        <f t="shared" ref="H71:H83" si="52">(E71-D71)/D71</f>
        <v>-2.4955763011776128E-2</v>
      </c>
      <c r="I71" s="40">
        <v>16.25</v>
      </c>
      <c r="J71" s="40"/>
      <c r="K71" s="40">
        <v>12159</v>
      </c>
      <c r="L71" s="40">
        <f t="shared" si="13"/>
        <v>13.953071499999728</v>
      </c>
      <c r="O71" s="82">
        <v>0.93</v>
      </c>
      <c r="P71" s="82">
        <f t="shared" si="9"/>
        <v>12.573600000000001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3"/>
        <v>14.017649838709415</v>
      </c>
      <c r="O72" s="82">
        <v>0.92</v>
      </c>
      <c r="P72" s="82">
        <f t="shared" si="9"/>
        <v>12.4384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3"/>
        <v>14.051317031249745</v>
      </c>
      <c r="O73" s="82">
        <v>0.91</v>
      </c>
      <c r="P73" s="82">
        <f t="shared" si="9"/>
        <v>12.3032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3"/>
        <v>14.050517031249745</v>
      </c>
      <c r="O74" s="82">
        <v>0.9</v>
      </c>
      <c r="P74" s="82">
        <f t="shared" si="9"/>
        <v>12.167999999999999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3"/>
        <v>14.04457149253707</v>
      </c>
      <c r="O75" s="82">
        <v>0.89</v>
      </c>
      <c r="P75" s="82">
        <f>O75*$Q$4</f>
        <v>12.0328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3"/>
        <v>14.04457149253707</v>
      </c>
      <c r="O76" s="82">
        <v>0.88</v>
      </c>
      <c r="P76" s="82">
        <f>O76*$Q$4</f>
        <v>11.897599999999999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3"/>
        <v>14.034317031249747</v>
      </c>
      <c r="O77" s="82">
        <v>0.87</v>
      </c>
      <c r="P77" s="82">
        <f>O77*$Q$4</f>
        <v>11.7624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50"/>
        <v>-11763.200000000006</v>
      </c>
      <c r="G78" s="40">
        <f t="shared" si="51"/>
        <v>104435.20000000001</v>
      </c>
      <c r="H78" s="229">
        <f t="shared" si="52"/>
        <v>-0.11263635249417826</v>
      </c>
      <c r="I78" s="40"/>
      <c r="J78" s="40"/>
      <c r="K78" s="40">
        <v>2855</v>
      </c>
      <c r="L78" s="40">
        <f t="shared" si="13"/>
        <v>14.034317031249747</v>
      </c>
      <c r="O78" s="82">
        <v>0.86</v>
      </c>
      <c r="P78" s="82">
        <f>O78*$Q$4</f>
        <v>11.6272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50"/>
        <v>-12572.174999999994</v>
      </c>
      <c r="G79" s="40">
        <f t="shared" si="51"/>
        <v>106292.02499999999</v>
      </c>
      <c r="H79" s="229">
        <f t="shared" si="52"/>
        <v>-0.11827956989247307</v>
      </c>
      <c r="I79" s="40"/>
      <c r="J79" s="40"/>
      <c r="K79" s="40">
        <v>2044</v>
      </c>
      <c r="L79" s="40">
        <f t="shared" si="13"/>
        <v>14.037123564538106</v>
      </c>
      <c r="O79" s="82">
        <v>0.85</v>
      </c>
      <c r="P79" s="82">
        <f>O79*$Q$4</f>
        <v>11.491999999999999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50"/>
        <v>-12518.400000000009</v>
      </c>
      <c r="G80" s="40">
        <f t="shared" si="51"/>
        <v>104358.40000000001</v>
      </c>
      <c r="H80" s="229">
        <f t="shared" si="52"/>
        <v>-0.11995584447442667</v>
      </c>
      <c r="I80" s="40"/>
      <c r="J80" s="40"/>
      <c r="K80" s="40">
        <v>2098</v>
      </c>
      <c r="L80" s="40">
        <f t="shared" si="13"/>
        <v>14.022317031249747</v>
      </c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50"/>
        <v>-13735.000000000005</v>
      </c>
      <c r="G81" s="40">
        <f t="shared" si="51"/>
        <v>108607</v>
      </c>
      <c r="H81" s="229">
        <f t="shared" si="52"/>
        <v>-0.1264651449722394</v>
      </c>
      <c r="I81" s="40"/>
      <c r="J81" s="40"/>
      <c r="K81" s="40">
        <v>1016</v>
      </c>
      <c r="L81" s="40">
        <f t="shared" si="13"/>
        <v>14.02857149253707</v>
      </c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50"/>
        <v>-10918.400000000009</v>
      </c>
      <c r="G82" s="40">
        <f t="shared" si="51"/>
        <v>104230.40000000001</v>
      </c>
      <c r="H82" s="229">
        <f t="shared" si="52"/>
        <v>-0.10475254820090883</v>
      </c>
      <c r="I82" s="40"/>
      <c r="J82" s="40"/>
      <c r="K82" s="40">
        <v>3664</v>
      </c>
      <c r="L82" s="40">
        <f>(G82-$Q$10)/C82</f>
        <v>14.002317031249747</v>
      </c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50"/>
        <v>-17850.000000000004</v>
      </c>
      <c r="G83" s="40">
        <f t="shared" si="51"/>
        <v>112350</v>
      </c>
      <c r="H83" s="229">
        <f t="shared" si="52"/>
        <v>-0.15887850467289724</v>
      </c>
      <c r="I83" s="40"/>
      <c r="J83" s="40"/>
      <c r="K83" s="40">
        <v>-3227</v>
      </c>
      <c r="L83" s="40">
        <f>(G83-$Q$10)/C83</f>
        <v>13.962061285714054</v>
      </c>
    </row>
    <row r="84" spans="1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05" priority="108">
      <formula>F97&gt;0</formula>
    </cfRule>
    <cfRule type="expression" dxfId="1004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03" priority="101">
      <formula>F90&gt;0</formula>
    </cfRule>
    <cfRule type="expression" dxfId="1002" priority="102">
      <formula>F90&lt;0</formula>
    </cfRule>
  </conditionalFormatting>
  <conditionalFormatting sqref="H90:H96">
    <cfRule type="expression" dxfId="1001" priority="97">
      <formula>H90&gt;0</formula>
    </cfRule>
    <cfRule type="expression" dxfId="1000" priority="98">
      <formula>H90&lt;0</formula>
    </cfRule>
  </conditionalFormatting>
  <conditionalFormatting sqref="Q8">
    <cfRule type="expression" dxfId="999" priority="83">
      <formula>Q8&gt;0</formula>
    </cfRule>
    <cfRule type="expression" dxfId="998" priority="84">
      <formula>Q8&lt;0</formula>
    </cfRule>
  </conditionalFormatting>
  <conditionalFormatting sqref="Q7">
    <cfRule type="expression" dxfId="997" priority="85">
      <formula>Q7&gt;0</formula>
    </cfRule>
    <cfRule type="expression" dxfId="996" priority="86">
      <formula>Q7&lt;0</formula>
    </cfRule>
  </conditionalFormatting>
  <conditionalFormatting sqref="F198:F204">
    <cfRule type="expression" dxfId="995" priority="57">
      <formula>F198&gt;0</formula>
    </cfRule>
    <cfRule type="expression" dxfId="994" priority="58">
      <formula>F198&lt;0</formula>
    </cfRule>
  </conditionalFormatting>
  <conditionalFormatting sqref="F123:F141 H123:H141">
    <cfRule type="expression" dxfId="993" priority="79">
      <formula>F123&gt;0</formula>
    </cfRule>
    <cfRule type="expression" dxfId="992" priority="80">
      <formula>F123&lt;0</formula>
    </cfRule>
  </conditionalFormatting>
  <conditionalFormatting sqref="F116:F122">
    <cfRule type="expression" dxfId="991" priority="77">
      <formula>F116&gt;0</formula>
    </cfRule>
    <cfRule type="expression" dxfId="990" priority="78">
      <formula>F116&lt;0</formula>
    </cfRule>
  </conditionalFormatting>
  <conditionalFormatting sqref="H116:H122">
    <cfRule type="expression" dxfId="989" priority="75">
      <formula>H116&gt;0</formula>
    </cfRule>
    <cfRule type="expression" dxfId="988" priority="76">
      <formula>H116&lt;0</formula>
    </cfRule>
  </conditionalFormatting>
  <conditionalFormatting sqref="F149:F167 H149:H167">
    <cfRule type="expression" dxfId="987" priority="73">
      <formula>F149&gt;0</formula>
    </cfRule>
    <cfRule type="expression" dxfId="986" priority="74">
      <formula>F149&lt;0</formula>
    </cfRule>
  </conditionalFormatting>
  <conditionalFormatting sqref="F142:F148">
    <cfRule type="expression" dxfId="985" priority="71">
      <formula>F142&gt;0</formula>
    </cfRule>
    <cfRule type="expression" dxfId="984" priority="72">
      <formula>F142&lt;0</formula>
    </cfRule>
  </conditionalFormatting>
  <conditionalFormatting sqref="H142:H148">
    <cfRule type="expression" dxfId="983" priority="69">
      <formula>H142&gt;0</formula>
    </cfRule>
    <cfRule type="expression" dxfId="982" priority="70">
      <formula>H142&lt;0</formula>
    </cfRule>
  </conditionalFormatting>
  <conditionalFormatting sqref="F175:F192 H175:H192">
    <cfRule type="expression" dxfId="981" priority="67">
      <formula>F175&gt;0</formula>
    </cfRule>
    <cfRule type="expression" dxfId="980" priority="68">
      <formula>F175&lt;0</formula>
    </cfRule>
  </conditionalFormatting>
  <conditionalFormatting sqref="F168:F174">
    <cfRule type="expression" dxfId="979" priority="65">
      <formula>F168&gt;0</formula>
    </cfRule>
    <cfRule type="expression" dxfId="978" priority="66">
      <formula>F168&lt;0</formula>
    </cfRule>
  </conditionalFormatting>
  <conditionalFormatting sqref="H168:H174">
    <cfRule type="expression" dxfId="977" priority="63">
      <formula>H168&gt;0</formula>
    </cfRule>
    <cfRule type="expression" dxfId="976" priority="64">
      <formula>H168&lt;0</formula>
    </cfRule>
  </conditionalFormatting>
  <conditionalFormatting sqref="F193:F197 H193:H197">
    <cfRule type="expression" dxfId="975" priority="61">
      <formula>F193&gt;0</formula>
    </cfRule>
    <cfRule type="expression" dxfId="974" priority="62">
      <formula>F193&lt;0</formula>
    </cfRule>
  </conditionalFormatting>
  <conditionalFormatting sqref="F205:F220 H205:H220">
    <cfRule type="expression" dxfId="973" priority="59">
      <formula>F205&gt;0</formula>
    </cfRule>
    <cfRule type="expression" dxfId="972" priority="60">
      <formula>F205&lt;0</formula>
    </cfRule>
  </conditionalFormatting>
  <conditionalFormatting sqref="H198:H204">
    <cfRule type="expression" dxfId="971" priority="55">
      <formula>H198&gt;0</formula>
    </cfRule>
    <cfRule type="expression" dxfId="970" priority="56">
      <formula>H198&lt;0</formula>
    </cfRule>
  </conditionalFormatting>
  <conditionalFormatting sqref="F221 H221">
    <cfRule type="expression" dxfId="969" priority="53">
      <formula>F221&gt;0</formula>
    </cfRule>
    <cfRule type="expression" dxfId="968" priority="54">
      <formula>F221&lt;0</formula>
    </cfRule>
  </conditionalFormatting>
  <conditionalFormatting sqref="F222:F226 H222:H226">
    <cfRule type="expression" dxfId="967" priority="51">
      <formula>F222&gt;0</formula>
    </cfRule>
    <cfRule type="expression" dxfId="966" priority="52">
      <formula>F222&lt;0</formula>
    </cfRule>
  </conditionalFormatting>
  <conditionalFormatting sqref="F234:F249 H234:H249">
    <cfRule type="expression" dxfId="965" priority="49">
      <formula>F234&gt;0</formula>
    </cfRule>
    <cfRule type="expression" dxfId="964" priority="50">
      <formula>F234&lt;0</formula>
    </cfRule>
  </conditionalFormatting>
  <conditionalFormatting sqref="F227:F233">
    <cfRule type="expression" dxfId="963" priority="47">
      <formula>F227&gt;0</formula>
    </cfRule>
    <cfRule type="expression" dxfId="962" priority="48">
      <formula>F227&lt;0</formula>
    </cfRule>
  </conditionalFormatting>
  <conditionalFormatting sqref="H227:H233">
    <cfRule type="expression" dxfId="961" priority="45">
      <formula>H227&gt;0</formula>
    </cfRule>
    <cfRule type="expression" dxfId="960" priority="46">
      <formula>H227&lt;0</formula>
    </cfRule>
  </conditionalFormatting>
  <conditionalFormatting sqref="F251:F256 H251:H256">
    <cfRule type="expression" dxfId="959" priority="43">
      <formula>F251&gt;0</formula>
    </cfRule>
    <cfRule type="expression" dxfId="958" priority="44">
      <formula>F251&lt;0</formula>
    </cfRule>
  </conditionalFormatting>
  <conditionalFormatting sqref="F257 H257">
    <cfRule type="expression" dxfId="957" priority="41">
      <formula>F257&gt;0</formula>
    </cfRule>
    <cfRule type="expression" dxfId="956" priority="42">
      <formula>F257&lt;0</formula>
    </cfRule>
  </conditionalFormatting>
  <conditionalFormatting sqref="F258:F262 H258:H262">
    <cfRule type="expression" dxfId="955" priority="39">
      <formula>F258&gt;0</formula>
    </cfRule>
    <cfRule type="expression" dxfId="954" priority="40">
      <formula>F258&lt;0</formula>
    </cfRule>
  </conditionalFormatting>
  <conditionalFormatting sqref="F270:F285 H270:H285">
    <cfRule type="expression" dxfId="953" priority="37">
      <formula>F270&gt;0</formula>
    </cfRule>
    <cfRule type="expression" dxfId="952" priority="38">
      <formula>F270&lt;0</formula>
    </cfRule>
  </conditionalFormatting>
  <conditionalFormatting sqref="F263:F269">
    <cfRule type="expression" dxfId="951" priority="35">
      <formula>F263&gt;0</formula>
    </cfRule>
    <cfRule type="expression" dxfId="950" priority="36">
      <formula>F263&lt;0</formula>
    </cfRule>
  </conditionalFormatting>
  <conditionalFormatting sqref="H263:H269">
    <cfRule type="expression" dxfId="949" priority="33">
      <formula>H263&gt;0</formula>
    </cfRule>
    <cfRule type="expression" dxfId="948" priority="34">
      <formula>H263&lt;0</formula>
    </cfRule>
  </conditionalFormatting>
  <conditionalFormatting sqref="F286:F291 H286:H291">
    <cfRule type="expression" dxfId="947" priority="31">
      <formula>F286&gt;0</formula>
    </cfRule>
    <cfRule type="expression" dxfId="946" priority="32">
      <formula>F286&lt;0</formula>
    </cfRule>
  </conditionalFormatting>
  <conditionalFormatting sqref="F292 H292">
    <cfRule type="expression" dxfId="945" priority="29">
      <formula>F292&gt;0</formula>
    </cfRule>
    <cfRule type="expression" dxfId="944" priority="30">
      <formula>F292&lt;0</formula>
    </cfRule>
  </conditionalFormatting>
  <conditionalFormatting sqref="F293:F297 H293:H297">
    <cfRule type="expression" dxfId="943" priority="27">
      <formula>F293&gt;0</formula>
    </cfRule>
    <cfRule type="expression" dxfId="942" priority="28">
      <formula>F293&lt;0</formula>
    </cfRule>
  </conditionalFormatting>
  <conditionalFormatting sqref="F305:F320 H305:H320">
    <cfRule type="expression" dxfId="941" priority="25">
      <formula>F305&gt;0</formula>
    </cfRule>
    <cfRule type="expression" dxfId="940" priority="26">
      <formula>F305&lt;0</formula>
    </cfRule>
  </conditionalFormatting>
  <conditionalFormatting sqref="F298:F304">
    <cfRule type="expression" dxfId="939" priority="23">
      <formula>F298&gt;0</formula>
    </cfRule>
    <cfRule type="expression" dxfId="938" priority="24">
      <formula>F298&lt;0</formula>
    </cfRule>
  </conditionalFormatting>
  <conditionalFormatting sqref="H298:H304">
    <cfRule type="expression" dxfId="937" priority="21">
      <formula>H298&gt;0</formula>
    </cfRule>
    <cfRule type="expression" dxfId="936" priority="22">
      <formula>H298&lt;0</formula>
    </cfRule>
  </conditionalFormatting>
  <conditionalFormatting sqref="M349">
    <cfRule type="expression" dxfId="935" priority="19">
      <formula>M349&gt;0</formula>
    </cfRule>
    <cfRule type="expression" dxfId="934" priority="20">
      <formula>M349&lt;0</formula>
    </cfRule>
  </conditionalFormatting>
  <conditionalFormatting sqref="F72:F86 H72:H86">
    <cfRule type="expression" dxfId="933" priority="17">
      <formula>F72&gt;0</formula>
    </cfRule>
    <cfRule type="expression" dxfId="932" priority="18">
      <formula>F72&lt;0</formula>
    </cfRule>
  </conditionalFormatting>
  <conditionalFormatting sqref="F60:F71">
    <cfRule type="expression" dxfId="931" priority="15">
      <formula>F60&gt;0</formula>
    </cfRule>
    <cfRule type="expression" dxfId="930" priority="16">
      <formula>F60&lt;0</formula>
    </cfRule>
  </conditionalFormatting>
  <conditionalFormatting sqref="H60:H71">
    <cfRule type="expression" dxfId="929" priority="13">
      <formula>H60&gt;0</formula>
    </cfRule>
    <cfRule type="expression" dxfId="928" priority="14">
      <formula>H60&lt;0</formula>
    </cfRule>
  </conditionalFormatting>
  <conditionalFormatting sqref="F54:F59 H54:H59">
    <cfRule type="expression" dxfId="927" priority="11">
      <formula>F54&gt;0</formula>
    </cfRule>
    <cfRule type="expression" dxfId="926" priority="12">
      <formula>F54&lt;0</formula>
    </cfRule>
  </conditionalFormatting>
  <conditionalFormatting sqref="J56:K56">
    <cfRule type="expression" dxfId="925" priority="9">
      <formula>J56&gt;0</formula>
    </cfRule>
    <cfRule type="expression" dxfId="924" priority="10">
      <formula>J56&lt;0</formula>
    </cfRule>
  </conditionalFormatting>
  <conditionalFormatting sqref="J57:K63 K62:K86">
    <cfRule type="expression" dxfId="923" priority="7">
      <formula>J57&gt;0</formula>
    </cfRule>
    <cfRule type="expression" dxfId="922" priority="8">
      <formula>J57&lt;0</formula>
    </cfRule>
  </conditionalFormatting>
  <conditionalFormatting sqref="L56:L86">
    <cfRule type="expression" dxfId="921" priority="3">
      <formula>L56&gt;0</formula>
    </cfRule>
    <cfRule type="expression" dxfId="920" priority="4">
      <formula>L56&lt;0</formula>
    </cfRule>
  </conditionalFormatting>
  <conditionalFormatting sqref="Q10">
    <cfRule type="expression" dxfId="919" priority="1">
      <formula>Q10&gt;0</formula>
    </cfRule>
    <cfRule type="expression" dxfId="918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535</v>
      </c>
      <c r="M4" s="3"/>
      <c r="N4" s="4"/>
      <c r="O4" s="11" t="s">
        <v>66</v>
      </c>
      <c r="Q4" s="491">
        <v>29.45</v>
      </c>
      <c r="R4" s="498">
        <v>7.1999999999999998E-3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44175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563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-1865.9100000000035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-3613.8799999999974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-7.562177644673819E-2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754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697" t="s">
        <v>78</v>
      </c>
      <c r="P40" s="697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32.395000000000003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32.100500000000004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31.806000000000001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31.511500000000002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31.217000000000002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30.922499999999999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30.628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30.333500000000001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30.039000000000001</v>
      </c>
      <c r="Q49" s="2"/>
      <c r="T49" s="92" t="s">
        <v>103</v>
      </c>
      <c r="U49" s="87" t="s">
        <v>551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29.744499999999999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L51" s="40"/>
      <c r="O51" s="82">
        <v>1</v>
      </c>
      <c r="P51" s="82">
        <f t="shared" si="9"/>
        <v>29.45</v>
      </c>
      <c r="Q51" s="2"/>
      <c r="T51" s="92" t="s">
        <v>104</v>
      </c>
      <c r="U51" s="87" t="s">
        <v>656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L52" s="40"/>
      <c r="O52" s="82">
        <v>0.99</v>
      </c>
      <c r="P52" s="82">
        <f t="shared" si="9"/>
        <v>29.1555</v>
      </c>
      <c r="Q52" s="2"/>
      <c r="T52" s="92" t="s">
        <v>105</v>
      </c>
      <c r="U52" s="87" t="s">
        <v>657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28.860999999999997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28.566499999999998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28.271999999999998</v>
      </c>
      <c r="T55" s="92" t="s">
        <v>107</v>
      </c>
      <c r="U55" s="87" t="s">
        <v>658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27.977499999999999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27.682999999999996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27.388500000000001</v>
      </c>
      <c r="T58" s="92" t="s">
        <v>108</v>
      </c>
      <c r="U58" s="87" t="s">
        <v>590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27.094000000000001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26.799500000000002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26.504999999999999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5">C65*(E65-D65)</f>
        <v>-33.800000000000097</v>
      </c>
      <c r="G65" s="378">
        <f t="shared" ref="G65:G78" si="36">D65*C65</f>
        <v>3591.7999999999997</v>
      </c>
      <c r="H65" s="379">
        <f t="shared" ref="H65:H78" si="37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5"/>
        <v>85.200000000000387</v>
      </c>
      <c r="G66" s="378">
        <f t="shared" si="36"/>
        <v>3591.7999999999997</v>
      </c>
      <c r="H66" s="379">
        <f t="shared" si="37"/>
        <v>2.3720697143493622E-2</v>
      </c>
      <c r="I66" s="378"/>
      <c r="O66" s="11" t="s">
        <v>756</v>
      </c>
      <c r="S66" s="23" t="s">
        <v>755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5"/>
        <v>-136.80000000000021</v>
      </c>
      <c r="G67" s="378">
        <f t="shared" si="36"/>
        <v>3591.7999999999997</v>
      </c>
      <c r="H67" s="379">
        <f t="shared" si="37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5"/>
        <v>-147.56000000000029</v>
      </c>
      <c r="G68" s="378">
        <f t="shared" si="36"/>
        <v>4959.3599999999997</v>
      </c>
      <c r="H68" s="379">
        <f t="shared" si="37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5"/>
        <v>-49.199999999999591</v>
      </c>
      <c r="G69" s="378">
        <f t="shared" si="36"/>
        <v>8408.4</v>
      </c>
      <c r="H69" s="379">
        <f t="shared" si="37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5"/>
        <v>109.60000000000036</v>
      </c>
      <c r="G70" s="378">
        <f t="shared" si="36"/>
        <v>6994.4000000000005</v>
      </c>
      <c r="H70" s="379">
        <f t="shared" si="37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5"/>
        <v>-6.4000000000007162</v>
      </c>
      <c r="G71" s="378">
        <f t="shared" si="36"/>
        <v>6994.4000000000005</v>
      </c>
      <c r="H71" s="379">
        <f t="shared" si="37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5"/>
        <v>166.71999999999912</v>
      </c>
      <c r="G72" s="378">
        <f t="shared" si="36"/>
        <v>5554.880000000001</v>
      </c>
      <c r="H72" s="379">
        <f t="shared" si="37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5"/>
        <v>218.88000000000034</v>
      </c>
      <c r="G73" s="378">
        <f t="shared" si="36"/>
        <v>5544.32</v>
      </c>
      <c r="H73" s="379">
        <f t="shared" si="37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5"/>
        <v>298.88000000000034</v>
      </c>
      <c r="G74" s="378">
        <f t="shared" si="36"/>
        <v>5544.32</v>
      </c>
      <c r="H74" s="379">
        <f t="shared" si="37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5"/>
        <v>363.18000000000006</v>
      </c>
      <c r="G75" s="378">
        <f t="shared" si="36"/>
        <v>1845.42</v>
      </c>
      <c r="H75" s="379">
        <f t="shared" si="37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5"/>
        <v>329.12000000000035</v>
      </c>
      <c r="G76" s="378">
        <f t="shared" si="36"/>
        <v>5384.48</v>
      </c>
      <c r="H76" s="379">
        <f t="shared" si="37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5"/>
        <v>169.60000000000036</v>
      </c>
      <c r="G77" s="378">
        <f t="shared" si="36"/>
        <v>5384</v>
      </c>
      <c r="H77" s="379">
        <f t="shared" si="37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5"/>
        <v>474.7199999999998</v>
      </c>
      <c r="G78" s="378">
        <f t="shared" si="36"/>
        <v>5384.48</v>
      </c>
      <c r="H78" s="379">
        <f t="shared" si="37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8">C79*(E79-D79)</f>
        <v>588.31999999999994</v>
      </c>
      <c r="G79" s="378">
        <f t="shared" ref="G79:G92" si="39">D79*C79</f>
        <v>5384.48</v>
      </c>
      <c r="H79" s="379">
        <f t="shared" ref="H79:H121" si="40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8"/>
        <v>673.12000000000012</v>
      </c>
      <c r="G80" s="378">
        <f t="shared" si="39"/>
        <v>5384.48</v>
      </c>
      <c r="H80" s="379">
        <f t="shared" si="40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8"/>
        <v>597.9200000000003</v>
      </c>
      <c r="G81" s="378">
        <f t="shared" si="39"/>
        <v>5384.48</v>
      </c>
      <c r="H81" s="379">
        <f t="shared" si="40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8"/>
        <v>489.12000000000035</v>
      </c>
      <c r="G82" s="378">
        <f t="shared" si="39"/>
        <v>5384.48</v>
      </c>
      <c r="H82" s="379">
        <f t="shared" si="40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8"/>
        <v>409.12000000000035</v>
      </c>
      <c r="G83" s="378">
        <f t="shared" si="39"/>
        <v>5384.48</v>
      </c>
      <c r="H83" s="379">
        <f t="shared" si="40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8"/>
        <v>439.52</v>
      </c>
      <c r="G84" s="378">
        <f t="shared" si="39"/>
        <v>5384.48</v>
      </c>
      <c r="H84" s="379">
        <f t="shared" si="40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8"/>
        <v>369.12000000000035</v>
      </c>
      <c r="G85" s="378">
        <f t="shared" si="39"/>
        <v>5384.48</v>
      </c>
      <c r="H85" s="379">
        <f t="shared" si="40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8"/>
        <v>341.92000000000007</v>
      </c>
      <c r="G86" s="378">
        <f t="shared" si="39"/>
        <v>5384.48</v>
      </c>
      <c r="H86" s="379">
        <f t="shared" si="40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8"/>
        <v>442.72000000000048</v>
      </c>
      <c r="G87" s="378">
        <f t="shared" si="39"/>
        <v>5384.48</v>
      </c>
      <c r="H87" s="379">
        <f t="shared" si="40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8"/>
        <v>90.619999999999621</v>
      </c>
      <c r="G88" s="378">
        <f t="shared" si="39"/>
        <v>7821.38</v>
      </c>
      <c r="H88" s="379">
        <f t="shared" si="40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8"/>
        <v>51.480000000000103</v>
      </c>
      <c r="G89" s="378">
        <f t="shared" si="39"/>
        <v>8837.92</v>
      </c>
      <c r="H89" s="379">
        <f t="shared" si="40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8"/>
        <v>-376.80000000000007</v>
      </c>
      <c r="G90" s="378">
        <f t="shared" si="39"/>
        <v>10159.799999999999</v>
      </c>
      <c r="H90" s="379">
        <f t="shared" si="40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8"/>
        <v>-388.00000000000239</v>
      </c>
      <c r="G91" s="378">
        <f t="shared" si="39"/>
        <v>13408.000000000002</v>
      </c>
      <c r="H91" s="379">
        <f t="shared" si="40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8"/>
        <v>-262.9400000000004</v>
      </c>
      <c r="G92" s="378">
        <f t="shared" si="39"/>
        <v>13354.939999999999</v>
      </c>
      <c r="H92" s="379">
        <f t="shared" si="40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8"/>
        <v>-514.93999999999858</v>
      </c>
      <c r="G93" s="378">
        <f t="shared" ref="G93:G98" si="41">D93*C93</f>
        <v>13354.939999999999</v>
      </c>
      <c r="H93" s="379">
        <f t="shared" si="40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8"/>
        <v>-582.93999999999892</v>
      </c>
      <c r="G94" s="378">
        <f t="shared" si="41"/>
        <v>16522.939999999999</v>
      </c>
      <c r="H94" s="379">
        <f t="shared" si="40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8"/>
        <v>-292.93999999999801</v>
      </c>
      <c r="G95" s="378">
        <f t="shared" si="41"/>
        <v>16522.939999999999</v>
      </c>
      <c r="H95" s="379">
        <f t="shared" si="40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8"/>
        <v>-217.93999999999869</v>
      </c>
      <c r="G96" s="378">
        <f t="shared" si="41"/>
        <v>16522.939999999999</v>
      </c>
      <c r="H96" s="379">
        <f t="shared" si="40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8"/>
        <v>-92.93999999999869</v>
      </c>
      <c r="G97" s="378">
        <f t="shared" si="41"/>
        <v>16522.939999999999</v>
      </c>
      <c r="H97" s="379">
        <f t="shared" si="40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8"/>
        <v>-397.93999999999841</v>
      </c>
      <c r="G98" s="378">
        <f t="shared" si="41"/>
        <v>16522.939999999999</v>
      </c>
      <c r="H98" s="379">
        <f t="shared" si="40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8"/>
        <v>-27.939999999997411</v>
      </c>
      <c r="G99" s="378">
        <f t="shared" ref="G99:G121" si="42">D99*C99</f>
        <v>16522.939999999999</v>
      </c>
      <c r="H99" s="379">
        <f t="shared" si="40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8"/>
        <v>-142.9399999999994</v>
      </c>
      <c r="G100" s="378">
        <f t="shared" si="42"/>
        <v>16522.939999999999</v>
      </c>
      <c r="H100" s="379">
        <f t="shared" si="40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8"/>
        <v>-357.93999999999926</v>
      </c>
      <c r="G101" s="378">
        <f t="shared" si="42"/>
        <v>16522.939999999999</v>
      </c>
      <c r="H101" s="379">
        <f t="shared" si="40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8"/>
        <v>-442.94000000000011</v>
      </c>
      <c r="G102" s="378">
        <f t="shared" si="42"/>
        <v>16522.939999999999</v>
      </c>
      <c r="H102" s="379">
        <f t="shared" si="40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8"/>
        <v>-542.93999999999801</v>
      </c>
      <c r="G103" s="378">
        <f t="shared" si="42"/>
        <v>16522.939999999999</v>
      </c>
      <c r="H103" s="379">
        <f t="shared" si="40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8"/>
        <v>-224.94000000000014</v>
      </c>
      <c r="G104" s="378">
        <f t="shared" si="42"/>
        <v>16474.939999999999</v>
      </c>
      <c r="H104" s="379">
        <f t="shared" si="40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8"/>
        <v>-139.93999999999929</v>
      </c>
      <c r="G105" s="378">
        <f t="shared" si="42"/>
        <v>16474.939999999999</v>
      </c>
      <c r="H105" s="379">
        <f t="shared" si="40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8"/>
        <v>-847.93799999999919</v>
      </c>
      <c r="G106" s="378">
        <f t="shared" si="42"/>
        <v>19639.937999999998</v>
      </c>
      <c r="H106" s="379">
        <f t="shared" si="40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8"/>
        <v>-833.93799999999771</v>
      </c>
      <c r="G107" s="378">
        <f t="shared" si="42"/>
        <v>22757.937999999998</v>
      </c>
      <c r="H107" s="379">
        <f t="shared" si="40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8"/>
        <v>-840.93799999999885</v>
      </c>
      <c r="G108" s="378">
        <f t="shared" si="42"/>
        <v>22757.937999999998</v>
      </c>
      <c r="H108" s="379">
        <f t="shared" si="40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8"/>
        <v>-700.9379999999968</v>
      </c>
      <c r="G109" s="378">
        <f t="shared" si="42"/>
        <v>22757.937999999998</v>
      </c>
      <c r="H109" s="379">
        <f t="shared" si="40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8"/>
        <v>-1125.9439999999984</v>
      </c>
      <c r="G110" s="378">
        <f t="shared" si="42"/>
        <v>25837.944</v>
      </c>
      <c r="H110" s="379">
        <f t="shared" si="40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8"/>
        <v>-1205.9439999999995</v>
      </c>
      <c r="G111" s="378">
        <f t="shared" si="42"/>
        <v>25837.944</v>
      </c>
      <c r="H111" s="379">
        <f t="shared" si="40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8"/>
        <v>-965.94399999999894</v>
      </c>
      <c r="G112" s="378">
        <f t="shared" si="42"/>
        <v>25837.944</v>
      </c>
      <c r="H112" s="379">
        <f t="shared" si="40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8"/>
        <v>-1477.9439999999995</v>
      </c>
      <c r="G113" s="378">
        <f t="shared" si="42"/>
        <v>25837.944</v>
      </c>
      <c r="H113" s="379">
        <f t="shared" si="40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8"/>
        <v>-1773.936000000002</v>
      </c>
      <c r="G114" s="378">
        <f t="shared" si="42"/>
        <v>28845.936000000002</v>
      </c>
      <c r="H114" s="379">
        <f t="shared" si="40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8"/>
        <v>-1935.9360000000017</v>
      </c>
      <c r="G115" s="378">
        <f t="shared" si="42"/>
        <v>28845.936000000002</v>
      </c>
      <c r="H115" s="379">
        <f t="shared" si="40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8"/>
        <v>-1989.9360000000006</v>
      </c>
      <c r="G116" s="378">
        <f t="shared" si="42"/>
        <v>28845.936000000002</v>
      </c>
      <c r="H116" s="379">
        <f t="shared" si="40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8"/>
        <v>-2133.9360000000006</v>
      </c>
      <c r="G117" s="378">
        <f t="shared" si="42"/>
        <v>28845.936000000002</v>
      </c>
      <c r="H117" s="379">
        <f t="shared" si="40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8"/>
        <v>-2505.9399999999991</v>
      </c>
      <c r="G118" s="378">
        <f t="shared" si="42"/>
        <v>31785.94</v>
      </c>
      <c r="H118" s="379">
        <f t="shared" si="40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8"/>
        <v>-2945.94</v>
      </c>
      <c r="G119" s="378">
        <f t="shared" si="42"/>
        <v>31785.94</v>
      </c>
      <c r="H119" s="379">
        <f t="shared" si="40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8"/>
        <v>-2415.9399999999991</v>
      </c>
      <c r="G120" s="378">
        <f t="shared" si="42"/>
        <v>31785.94</v>
      </c>
      <c r="H120" s="379">
        <f t="shared" si="40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8"/>
        <v>-2785.94</v>
      </c>
      <c r="G121" s="378">
        <f t="shared" si="42"/>
        <v>31785.94</v>
      </c>
      <c r="H121" s="379">
        <f t="shared" si="40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3">C122*(E122-D122)</f>
        <v>-1145.9399999999996</v>
      </c>
      <c r="G122" s="378">
        <f t="shared" ref="G122:G127" si="44">D122*C122</f>
        <v>31785.94</v>
      </c>
      <c r="H122" s="379">
        <f t="shared" ref="H122:H127" si="45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3"/>
        <v>-520.01099999999701</v>
      </c>
      <c r="G123" s="378">
        <f t="shared" si="44"/>
        <v>28654.010999999999</v>
      </c>
      <c r="H123" s="379">
        <f t="shared" si="45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3"/>
        <v>-783.99999999999886</v>
      </c>
      <c r="G124" s="378">
        <f t="shared" si="44"/>
        <v>31764</v>
      </c>
      <c r="H124" s="379">
        <f t="shared" si="45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3"/>
        <v>350.64000000000027</v>
      </c>
      <c r="G125" s="378">
        <f t="shared" si="44"/>
        <v>15759.359999999999</v>
      </c>
      <c r="H125" s="379">
        <f t="shared" si="45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3"/>
        <v>-398.86400000000037</v>
      </c>
      <c r="G126" s="378">
        <f t="shared" si="44"/>
        <v>25214.864000000001</v>
      </c>
      <c r="H126" s="379">
        <f t="shared" si="45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3"/>
        <v>1280.8600000000013</v>
      </c>
      <c r="G127" s="378">
        <f t="shared" si="44"/>
        <v>12271.14</v>
      </c>
      <c r="H127" s="379">
        <f t="shared" si="45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6">C128*(E128-D128)</f>
        <v>648.8599999999991</v>
      </c>
      <c r="G128" s="378">
        <f t="shared" ref="G128:G134" si="47">D128*C128</f>
        <v>12271.14</v>
      </c>
      <c r="H128" s="379">
        <f t="shared" ref="H128:H134" si="48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6"/>
        <v>1108.8599999999985</v>
      </c>
      <c r="G129" s="378">
        <f t="shared" si="47"/>
        <v>12211.14</v>
      </c>
      <c r="H129" s="379">
        <f t="shared" si="48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6"/>
        <v>1467.7889999999991</v>
      </c>
      <c r="G130" s="378">
        <f t="shared" si="47"/>
        <v>8789.2109999999993</v>
      </c>
      <c r="H130" s="379">
        <f t="shared" si="48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6"/>
        <v>1645.7100000000005</v>
      </c>
      <c r="G131" s="378">
        <f t="shared" si="47"/>
        <v>5310.29</v>
      </c>
      <c r="H131" s="379">
        <f t="shared" si="48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6"/>
        <v>1537.7099999999996</v>
      </c>
      <c r="G132" s="378">
        <f t="shared" si="47"/>
        <v>8728.2900000000009</v>
      </c>
      <c r="H132" s="379">
        <f t="shared" si="48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6"/>
        <v>1754.0499999999997</v>
      </c>
      <c r="G133" s="378">
        <f t="shared" si="47"/>
        <v>1717.95</v>
      </c>
      <c r="H133" s="379">
        <f t="shared" si="48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6"/>
        <v>1742.0399999999997</v>
      </c>
      <c r="G134" s="378">
        <f t="shared" si="47"/>
        <v>8673.9599999999991</v>
      </c>
      <c r="H134" s="379">
        <f t="shared" si="48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9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9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9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0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9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0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9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0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9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0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9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0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9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0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9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0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9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0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9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0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9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0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9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0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9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0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9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0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9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0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9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0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9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0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9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9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9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17" priority="49">
      <formula>F69&gt;0</formula>
    </cfRule>
    <cfRule type="expression" dxfId="916" priority="50">
      <formula>F69&lt;0</formula>
    </cfRule>
  </conditionalFormatting>
  <conditionalFormatting sqref="F74:F87 F90:F134 F137:F138">
    <cfRule type="expression" dxfId="915" priority="45">
      <formula>F74&gt;0</formula>
    </cfRule>
    <cfRule type="expression" dxfId="914" priority="46">
      <formula>F74&lt;0</formula>
    </cfRule>
  </conditionalFormatting>
  <conditionalFormatting sqref="F74:F87 F90:F134 F137:F138">
    <cfRule type="expression" dxfId="913" priority="47">
      <formula>F74&gt;0</formula>
    </cfRule>
    <cfRule type="expression" dxfId="912" priority="48">
      <formula>F74&lt;0</formula>
    </cfRule>
  </conditionalFormatting>
  <conditionalFormatting sqref="H69:H87 H90:H134 H137:H138">
    <cfRule type="expression" dxfId="911" priority="43">
      <formula>H69&gt;0</formula>
    </cfRule>
    <cfRule type="expression" dxfId="910" priority="44">
      <formula>H69&lt;0</formula>
    </cfRule>
  </conditionalFormatting>
  <conditionalFormatting sqref="F65:F68">
    <cfRule type="expression" dxfId="909" priority="37">
      <formula>F65&gt;0</formula>
    </cfRule>
    <cfRule type="expression" dxfId="908" priority="38">
      <formula>F65&lt;0</formula>
    </cfRule>
  </conditionalFormatting>
  <conditionalFormatting sqref="H65:H68">
    <cfRule type="expression" dxfId="907" priority="35">
      <formula>H65&gt;0</formula>
    </cfRule>
    <cfRule type="expression" dxfId="906" priority="36">
      <formula>H65&lt;0</formula>
    </cfRule>
  </conditionalFormatting>
  <conditionalFormatting sqref="Q8">
    <cfRule type="expression" dxfId="905" priority="31">
      <formula>Q8&gt;0</formula>
    </cfRule>
    <cfRule type="expression" dxfId="904" priority="32">
      <formula>Q8&lt;0</formula>
    </cfRule>
  </conditionalFormatting>
  <conditionalFormatting sqref="Q7">
    <cfRule type="expression" dxfId="903" priority="33">
      <formula>Q7&gt;0</formula>
    </cfRule>
    <cfRule type="expression" dxfId="902" priority="34">
      <formula>Q7&lt;0</formula>
    </cfRule>
  </conditionalFormatting>
  <conditionalFormatting sqref="F88">
    <cfRule type="expression" dxfId="901" priority="27">
      <formula>F88&gt;0</formula>
    </cfRule>
    <cfRule type="expression" dxfId="900" priority="28">
      <formula>F88&lt;0</formula>
    </cfRule>
  </conditionalFormatting>
  <conditionalFormatting sqref="F88">
    <cfRule type="expression" dxfId="899" priority="29">
      <formula>F88&gt;0</formula>
    </cfRule>
    <cfRule type="expression" dxfId="898" priority="30">
      <formula>F88&lt;0</formula>
    </cfRule>
  </conditionalFormatting>
  <conditionalFormatting sqref="H88">
    <cfRule type="expression" dxfId="897" priority="25">
      <formula>H88&gt;0</formula>
    </cfRule>
    <cfRule type="expression" dxfId="896" priority="26">
      <formula>H88&lt;0</formula>
    </cfRule>
  </conditionalFormatting>
  <conditionalFormatting sqref="F89">
    <cfRule type="expression" dxfId="895" priority="21">
      <formula>F89&gt;0</formula>
    </cfRule>
    <cfRule type="expression" dxfId="894" priority="22">
      <formula>F89&lt;0</formula>
    </cfRule>
  </conditionalFormatting>
  <conditionalFormatting sqref="F89">
    <cfRule type="expression" dxfId="893" priority="23">
      <formula>F89&gt;0</formula>
    </cfRule>
    <cfRule type="expression" dxfId="892" priority="24">
      <formula>F89&lt;0</formula>
    </cfRule>
  </conditionalFormatting>
  <conditionalFormatting sqref="H89">
    <cfRule type="expression" dxfId="891" priority="19">
      <formula>H89&gt;0</formula>
    </cfRule>
    <cfRule type="expression" dxfId="890" priority="20">
      <formula>H89&lt;0</formula>
    </cfRule>
  </conditionalFormatting>
  <conditionalFormatting sqref="F135:F136">
    <cfRule type="expression" dxfId="889" priority="15">
      <formula>F135&gt;0</formula>
    </cfRule>
    <cfRule type="expression" dxfId="888" priority="16">
      <formula>F135&lt;0</formula>
    </cfRule>
  </conditionalFormatting>
  <conditionalFormatting sqref="F135:F136">
    <cfRule type="expression" dxfId="887" priority="17">
      <formula>F135&gt;0</formula>
    </cfRule>
    <cfRule type="expression" dxfId="886" priority="18">
      <formula>F135&lt;0</formula>
    </cfRule>
  </conditionalFormatting>
  <conditionalFormatting sqref="H135:H136">
    <cfRule type="expression" dxfId="885" priority="13">
      <formula>H135&gt;0</formula>
    </cfRule>
    <cfRule type="expression" dxfId="884" priority="14">
      <formula>H135&lt;0</formula>
    </cfRule>
  </conditionalFormatting>
  <conditionalFormatting sqref="F35:F50">
    <cfRule type="expression" dxfId="883" priority="11">
      <formula>F35&gt;0</formula>
    </cfRule>
    <cfRule type="expression" dxfId="882" priority="12">
      <formula>F35&lt;0</formula>
    </cfRule>
  </conditionalFormatting>
  <conditionalFormatting sqref="H35:H50">
    <cfRule type="expression" dxfId="881" priority="9">
      <formula>H35&gt;0</formula>
    </cfRule>
    <cfRule type="expression" dxfId="880" priority="10">
      <formula>H35&lt;0</formula>
    </cfRule>
  </conditionalFormatting>
  <conditionalFormatting sqref="Q10">
    <cfRule type="expression" dxfId="879" priority="7">
      <formula>Q10&gt;0</formula>
    </cfRule>
    <cfRule type="expression" dxfId="878" priority="8">
      <formula>Q10&lt;0</formula>
    </cfRule>
  </conditionalFormatting>
  <conditionalFormatting sqref="J45:K45">
    <cfRule type="expression" dxfId="877" priority="5">
      <formula>J45&gt;0</formula>
    </cfRule>
    <cfRule type="expression" dxfId="876" priority="6">
      <formula>J45&lt;0</formula>
    </cfRule>
  </conditionalFormatting>
  <conditionalFormatting sqref="K46">
    <cfRule type="expression" dxfId="875" priority="3">
      <formula>K46&gt;0</formula>
    </cfRule>
    <cfRule type="expression" dxfId="874" priority="4">
      <formula>K46&lt;0</formula>
    </cfRule>
  </conditionalFormatting>
  <conditionalFormatting sqref="K47:K58">
    <cfRule type="expression" dxfId="873" priority="1">
      <formula>K47&gt;0</formula>
    </cfRule>
    <cfRule type="expression" dxfId="872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10.93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10.93</v>
      </c>
      <c r="R4" s="498">
        <v>6.4000000000000003E-3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12.023000000000001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11.9137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11.804400000000001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11.6951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11.585800000000001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11.4765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11.3672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11.257899999999999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11.1486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11.039299999999999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10.93</v>
      </c>
      <c r="Q51" s="2"/>
      <c r="T51" s="92" t="s">
        <v>104</v>
      </c>
      <c r="U51" s="87" t="s">
        <v>659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10.8207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10.711399999999999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10.6021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10.492799999999999</v>
      </c>
      <c r="T55" s="92" t="s">
        <v>107</v>
      </c>
      <c r="U55" s="87" t="s">
        <v>660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10.3835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10.274199999999999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10.164900000000001</v>
      </c>
      <c r="T58" s="92" t="s">
        <v>108</v>
      </c>
      <c r="U58" s="87" t="s">
        <v>582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10.0556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9.9463000000000008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9.8369999999999997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1" priority="25">
      <formula>F30&gt;0</formula>
    </cfRule>
    <cfRule type="expression" dxfId="870" priority="26">
      <formula>F30&lt;0</formula>
    </cfRule>
  </conditionalFormatting>
  <conditionalFormatting sqref="F34:F42 F46:F74">
    <cfRule type="expression" dxfId="869" priority="21">
      <formula>F34&gt;0</formula>
    </cfRule>
    <cfRule type="expression" dxfId="868" priority="22">
      <formula>F34&lt;0</formula>
    </cfRule>
  </conditionalFormatting>
  <conditionalFormatting sqref="F34:F42 F46:F74">
    <cfRule type="expression" dxfId="867" priority="23">
      <formula>F34&gt;0</formula>
    </cfRule>
    <cfRule type="expression" dxfId="866" priority="24">
      <formula>F34&lt;0</formula>
    </cfRule>
  </conditionalFormatting>
  <conditionalFormatting sqref="H30:H42 H46:H74">
    <cfRule type="expression" dxfId="865" priority="19">
      <formula>H30&gt;0</formula>
    </cfRule>
    <cfRule type="expression" dxfId="864" priority="20">
      <formula>H30&lt;0</formula>
    </cfRule>
  </conditionalFormatting>
  <conditionalFormatting sqref="F25:F29">
    <cfRule type="expression" dxfId="863" priority="13">
      <formula>F25&gt;0</formula>
    </cfRule>
    <cfRule type="expression" dxfId="862" priority="14">
      <formula>F25&lt;0</formula>
    </cfRule>
  </conditionalFormatting>
  <conditionalFormatting sqref="H25:H29">
    <cfRule type="expression" dxfId="861" priority="11">
      <formula>H25&gt;0</formula>
    </cfRule>
    <cfRule type="expression" dxfId="860" priority="12">
      <formula>H25&lt;0</formula>
    </cfRule>
  </conditionalFormatting>
  <conditionalFormatting sqref="Q7">
    <cfRule type="expression" dxfId="859" priority="9">
      <formula>Q7&gt;0</formula>
    </cfRule>
    <cfRule type="expression" dxfId="858" priority="10">
      <formula>Q7&lt;0</formula>
    </cfRule>
  </conditionalFormatting>
  <conditionalFormatting sqref="Q8">
    <cfRule type="expression" dxfId="857" priority="7">
      <formula>Q8&gt;0</formula>
    </cfRule>
    <cfRule type="expression" dxfId="856" priority="8">
      <formula>Q8&lt;0</formula>
    </cfRule>
  </conditionalFormatting>
  <conditionalFormatting sqref="F43:F45">
    <cfRule type="expression" dxfId="855" priority="3">
      <formula>F43&gt;0</formula>
    </cfRule>
    <cfRule type="expression" dxfId="854" priority="4">
      <formula>F43&lt;0</formula>
    </cfRule>
  </conditionalFormatting>
  <conditionalFormatting sqref="F43:F45">
    <cfRule type="expression" dxfId="853" priority="5">
      <formula>F43&gt;0</formula>
    </cfRule>
    <cfRule type="expression" dxfId="852" priority="6">
      <formula>F43&lt;0</formula>
    </cfRule>
  </conditionalFormatting>
  <conditionalFormatting sqref="H43:H45">
    <cfRule type="expression" dxfId="851" priority="1">
      <formula>H43&gt;0</formula>
    </cfRule>
    <cfRule type="expression" dxfId="85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126.92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126.92</v>
      </c>
      <c r="R4" s="498">
        <v>-4.7999999999999996E-3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139.61200000000002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138.34280000000001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137.0736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135.80440000000002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134.5352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133.26600000000002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131.99680000000001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130.7276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129.45840000000001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128.1892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126.92</v>
      </c>
      <c r="Q51" s="2"/>
      <c r="T51" s="92" t="s">
        <v>104</v>
      </c>
      <c r="U51" s="129" t="s">
        <v>661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125.6508</v>
      </c>
      <c r="Q52" s="2"/>
      <c r="T52" s="92" t="s">
        <v>105</v>
      </c>
      <c r="U52" s="129" t="s">
        <v>662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124.38160000000001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123.11239999999999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121.8432</v>
      </c>
      <c r="T55" s="92" t="s">
        <v>107</v>
      </c>
      <c r="U55" s="129" t="s">
        <v>663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120.574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119.3048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118.0356</v>
      </c>
      <c r="T58" s="92" t="s">
        <v>108</v>
      </c>
      <c r="U58" s="129" t="s">
        <v>591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116.7664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115.49720000000001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114.22800000000001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49" priority="19">
      <formula>F25&gt;0</formula>
    </cfRule>
    <cfRule type="expression" dxfId="848" priority="20">
      <formula>F25&lt;0</formula>
    </cfRule>
  </conditionalFormatting>
  <conditionalFormatting sqref="Q7">
    <cfRule type="expression" dxfId="847" priority="17">
      <formula>Q7&gt;0</formula>
    </cfRule>
    <cfRule type="expression" dxfId="846" priority="18">
      <formula>Q7&lt;0</formula>
    </cfRule>
  </conditionalFormatting>
  <conditionalFormatting sqref="Q8">
    <cfRule type="expression" dxfId="845" priority="15">
      <formula>Q8&gt;0</formula>
    </cfRule>
    <cfRule type="expression" dxfId="844" priority="16">
      <formula>Q8&lt;0</formula>
    </cfRule>
  </conditionalFormatting>
  <conditionalFormatting sqref="M74">
    <cfRule type="expression" dxfId="843" priority="9">
      <formula>M74&gt;0</formula>
    </cfRule>
    <cfRule type="expression" dxfId="842" priority="10">
      <formula>M74&lt;0</formula>
    </cfRule>
  </conditionalFormatting>
  <conditionalFormatting sqref="F113:F149 H113:H149">
    <cfRule type="expression" dxfId="841" priority="7">
      <formula>F113&gt;0</formula>
    </cfRule>
    <cfRule type="expression" dxfId="840" priority="8">
      <formula>F113&lt;0</formula>
    </cfRule>
  </conditionalFormatting>
  <conditionalFormatting sqref="F105:F112">
    <cfRule type="expression" dxfId="839" priority="5">
      <formula>F105&gt;0</formula>
    </cfRule>
    <cfRule type="expression" dxfId="838" priority="6">
      <formula>F105&lt;0</formula>
    </cfRule>
  </conditionalFormatting>
  <conditionalFormatting sqref="H105:H112">
    <cfRule type="expression" dxfId="837" priority="3">
      <formula>H105&gt;0</formula>
    </cfRule>
    <cfRule type="expression" dxfId="836" priority="4">
      <formula>H105&lt;0</formula>
    </cfRule>
  </conditionalFormatting>
  <conditionalFormatting sqref="Q10">
    <cfRule type="expression" dxfId="835" priority="1">
      <formula>Q10&gt;0</formula>
    </cfRule>
    <cfRule type="expression" dxfId="83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89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13.3</v>
      </c>
      <c r="R4" s="498">
        <v>1.5299999999999999E-2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13300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-22185.680000000168</v>
      </c>
      <c r="R7">
        <v>700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-22185.680000000168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-0.62520092612005917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14.630000000000003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14.497000000000002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14.364000000000003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14.231000000000002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69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14.098000000000001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69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13.965000000000002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13.832000000000001</v>
      </c>
      <c r="Q49" s="2"/>
      <c r="T49" s="107" t="s">
        <v>103</v>
      </c>
      <c r="U49" s="105" t="s">
        <v>664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13.699000000000002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13.566000000000001</v>
      </c>
      <c r="Q51" s="2"/>
      <c r="T51" s="107" t="s">
        <v>104</v>
      </c>
      <c r="U51" s="105" t="s">
        <v>665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13.433000000000002</v>
      </c>
      <c r="Q52" s="2"/>
      <c r="T52" s="107" t="s">
        <v>105</v>
      </c>
      <c r="U52" s="105" t="s">
        <v>552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13.3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13.167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13.034000000000001</v>
      </c>
      <c r="T55" s="107" t="s">
        <v>107</v>
      </c>
      <c r="U55" s="105" t="s">
        <v>666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12.901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12.768000000000001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12.635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12.502000000000001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12.369000000000002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12.236000000000001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12.103000000000002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11.97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699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699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497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3" priority="74">
      <formula>F12&gt;0</formula>
    </cfRule>
    <cfRule type="expression" dxfId="83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1" priority="67">
      <formula>F124&gt;0</formula>
    </cfRule>
    <cfRule type="expression" dxfId="830" priority="68">
      <formula>F124&lt;0</formula>
    </cfRule>
  </conditionalFormatting>
  <conditionalFormatting sqref="H124:H130">
    <cfRule type="expression" dxfId="829" priority="55">
      <formula>H124&gt;0</formula>
    </cfRule>
    <cfRule type="expression" dxfId="828" priority="56">
      <formula>H124&lt;0</formula>
    </cfRule>
  </conditionalFormatting>
  <conditionalFormatting sqref="H131">
    <cfRule type="expression" dxfId="827" priority="53">
      <formula>H131&gt;0</formula>
    </cfRule>
    <cfRule type="expression" dxfId="826" priority="54">
      <formula>H131&lt;0</formula>
    </cfRule>
  </conditionalFormatting>
  <conditionalFormatting sqref="H132">
    <cfRule type="expression" dxfId="825" priority="51">
      <formula>H132&gt;0</formula>
    </cfRule>
    <cfRule type="expression" dxfId="824" priority="52">
      <formula>H132&lt;0</formula>
    </cfRule>
  </conditionalFormatting>
  <conditionalFormatting sqref="H133:H135">
    <cfRule type="expression" dxfId="823" priority="49">
      <formula>H133&gt;0</formula>
    </cfRule>
    <cfRule type="expression" dxfId="822" priority="50">
      <formula>H133&lt;0</formula>
    </cfRule>
  </conditionalFormatting>
  <conditionalFormatting sqref="H136">
    <cfRule type="expression" dxfId="821" priority="45">
      <formula>H136&gt;0</formula>
    </cfRule>
    <cfRule type="expression" dxfId="820" priority="46">
      <formula>H136&lt;0</formula>
    </cfRule>
  </conditionalFormatting>
  <conditionalFormatting sqref="Q7">
    <cfRule type="expression" dxfId="819" priority="39">
      <formula>Q7&gt;0</formula>
    </cfRule>
    <cfRule type="expression" dxfId="818" priority="40">
      <formula>Q7&lt;0</formula>
    </cfRule>
  </conditionalFormatting>
  <conditionalFormatting sqref="Q8">
    <cfRule type="expression" dxfId="817" priority="37">
      <formula>Q8&gt;0</formula>
    </cfRule>
    <cfRule type="expression" dxfId="816" priority="38">
      <formula>Q8&lt;0</formula>
    </cfRule>
  </conditionalFormatting>
  <conditionalFormatting sqref="F167:F178 H167:H178">
    <cfRule type="expression" dxfId="815" priority="35">
      <formula>F167&gt;0</formula>
    </cfRule>
    <cfRule type="expression" dxfId="814" priority="36">
      <formula>F167&lt;0</formula>
    </cfRule>
  </conditionalFormatting>
  <conditionalFormatting sqref="F183:F197 H183:H197">
    <cfRule type="expression" dxfId="813" priority="33">
      <formula>F183&gt;0</formula>
    </cfRule>
    <cfRule type="expression" dxfId="812" priority="34">
      <formula>F183&lt;0</formula>
    </cfRule>
  </conditionalFormatting>
  <conditionalFormatting sqref="F198:F206 H198:H206">
    <cfRule type="expression" dxfId="811" priority="31">
      <formula>F198&gt;0</formula>
    </cfRule>
    <cfRule type="expression" dxfId="810" priority="32">
      <formula>F198&lt;0</formula>
    </cfRule>
  </conditionalFormatting>
  <conditionalFormatting sqref="F141:F147 H141:H147">
    <cfRule type="expression" dxfId="809" priority="29">
      <formula>F141&gt;0</formula>
    </cfRule>
    <cfRule type="expression" dxfId="808" priority="30">
      <formula>F141&lt;0</formula>
    </cfRule>
  </conditionalFormatting>
  <conditionalFormatting sqref="H149:H152 F149:F152">
    <cfRule type="expression" dxfId="807" priority="27">
      <formula>F149&gt;0</formula>
    </cfRule>
    <cfRule type="expression" dxfId="806" priority="28">
      <formula>F149&lt;0</formula>
    </cfRule>
  </conditionalFormatting>
  <conditionalFormatting sqref="F226 H215:H218 H257:H260 F257:F260 H226 H231:H233 F231:F233 F235:F244 H235:H244">
    <cfRule type="expression" dxfId="805" priority="25">
      <formula>F215&gt;0</formula>
    </cfRule>
    <cfRule type="expression" dxfId="804" priority="26">
      <formula>F215&lt;0</formula>
    </cfRule>
  </conditionalFormatting>
  <conditionalFormatting sqref="F207:F218">
    <cfRule type="expression" dxfId="803" priority="23">
      <formula>F207&gt;0</formula>
    </cfRule>
    <cfRule type="expression" dxfId="802" priority="24">
      <formula>F207&lt;0</formula>
    </cfRule>
  </conditionalFormatting>
  <conditionalFormatting sqref="H207:H208">
    <cfRule type="expression" dxfId="801" priority="21">
      <formula>H207&gt;0</formula>
    </cfRule>
    <cfRule type="expression" dxfId="800" priority="22">
      <formula>H207&lt;0</formula>
    </cfRule>
  </conditionalFormatting>
  <conditionalFormatting sqref="H209">
    <cfRule type="expression" dxfId="799" priority="19">
      <formula>H209&gt;0</formula>
    </cfRule>
    <cfRule type="expression" dxfId="798" priority="20">
      <formula>H209&lt;0</formula>
    </cfRule>
  </conditionalFormatting>
  <conditionalFormatting sqref="H210">
    <cfRule type="expression" dxfId="797" priority="17">
      <formula>H210&gt;0</formula>
    </cfRule>
    <cfRule type="expression" dxfId="796" priority="18">
      <formula>H210&lt;0</formula>
    </cfRule>
  </conditionalFormatting>
  <conditionalFormatting sqref="H211:H213">
    <cfRule type="expression" dxfId="795" priority="15">
      <formula>H211&gt;0</formula>
    </cfRule>
    <cfRule type="expression" dxfId="794" priority="16">
      <formula>H211&lt;0</formula>
    </cfRule>
  </conditionalFormatting>
  <conditionalFormatting sqref="H214">
    <cfRule type="expression" dxfId="793" priority="13">
      <formula>H214&gt;0</formula>
    </cfRule>
    <cfRule type="expression" dxfId="792" priority="14">
      <formula>H214&lt;0</formula>
    </cfRule>
  </conditionalFormatting>
  <conditionalFormatting sqref="F245:F256 H245:H256">
    <cfRule type="expression" dxfId="791" priority="11">
      <formula>F245&gt;0</formula>
    </cfRule>
    <cfRule type="expression" dxfId="790" priority="12">
      <formula>F245&lt;0</formula>
    </cfRule>
  </conditionalFormatting>
  <conditionalFormatting sqref="F261:F275 H261:H275">
    <cfRule type="expression" dxfId="789" priority="9">
      <formula>F261&gt;0</formula>
    </cfRule>
    <cfRule type="expression" dxfId="788" priority="10">
      <formula>F261&lt;0</formula>
    </cfRule>
  </conditionalFormatting>
  <conditionalFormatting sqref="F276:F283 H276:H283">
    <cfRule type="expression" dxfId="787" priority="7">
      <formula>F276&gt;0</formula>
    </cfRule>
    <cfRule type="expression" dxfId="786" priority="8">
      <formula>F276&lt;0</formula>
    </cfRule>
  </conditionalFormatting>
  <conditionalFormatting sqref="F219:F225 H219:H225">
    <cfRule type="expression" dxfId="785" priority="5">
      <formula>F219&gt;0</formula>
    </cfRule>
    <cfRule type="expression" dxfId="784" priority="6">
      <formula>F219&lt;0</formula>
    </cfRule>
  </conditionalFormatting>
  <conditionalFormatting sqref="H227:H230 F227:F230">
    <cfRule type="expression" dxfId="783" priority="3">
      <formula>F227&gt;0</formula>
    </cfRule>
    <cfRule type="expression" dxfId="782" priority="4">
      <formula>F227&lt;0</formula>
    </cfRule>
  </conditionalFormatting>
  <conditionalFormatting sqref="H234 F234">
    <cfRule type="expression" dxfId="781" priority="1">
      <formula>F234&gt;0</formula>
    </cfRule>
    <cfRule type="expression" dxfId="78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114.25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114.25</v>
      </c>
      <c r="R4" s="498">
        <v>6.9999999999999999E-4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697" t="s">
        <v>78</v>
      </c>
      <c r="P40" s="697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125.67500000000001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124.53250000000001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123.39000000000001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122.2475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121.105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119.96250000000001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118.82000000000001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117.67750000000001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116.535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115.3925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114.25</v>
      </c>
      <c r="Q51" s="2"/>
      <c r="T51" s="92" t="s">
        <v>104</v>
      </c>
      <c r="U51" s="129" t="s">
        <v>667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113.1075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111.965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110.82249999999999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109.67999999999999</v>
      </c>
      <c r="T55" s="92" t="s">
        <v>107</v>
      </c>
      <c r="U55" s="129" t="s">
        <v>668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108.53749999999999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107.395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106.25250000000001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105.11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103.9675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102.825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79" priority="43">
      <formula>F33&gt;0</formula>
    </cfRule>
    <cfRule type="expression" dxfId="778" priority="44">
      <formula>F33&lt;0</formula>
    </cfRule>
  </conditionalFormatting>
  <conditionalFormatting sqref="Q7">
    <cfRule type="expression" dxfId="777" priority="41">
      <formula>Q7&gt;0</formula>
    </cfRule>
    <cfRule type="expression" dxfId="776" priority="42">
      <formula>Q7&lt;0</formula>
    </cfRule>
  </conditionalFormatting>
  <conditionalFormatting sqref="Q8">
    <cfRule type="expression" dxfId="775" priority="39">
      <formula>Q8&gt;0</formula>
    </cfRule>
    <cfRule type="expression" dxfId="774" priority="40">
      <formula>Q8&lt;0</formula>
    </cfRule>
  </conditionalFormatting>
  <conditionalFormatting sqref="F29 F32">
    <cfRule type="expression" dxfId="773" priority="37">
      <formula>F29&gt;0</formula>
    </cfRule>
    <cfRule type="expression" dxfId="772" priority="38">
      <formula>F29&lt;0</formula>
    </cfRule>
  </conditionalFormatting>
  <conditionalFormatting sqref="H29 H32">
    <cfRule type="expression" dxfId="771" priority="35">
      <formula>H29&gt;0</formula>
    </cfRule>
    <cfRule type="expression" dxfId="770" priority="36">
      <formula>H29&lt;0</formula>
    </cfRule>
  </conditionalFormatting>
  <conditionalFormatting sqref="F30:F31">
    <cfRule type="expression" dxfId="769" priority="33">
      <formula>F30&gt;0</formula>
    </cfRule>
    <cfRule type="expression" dxfId="768" priority="34">
      <formula>F30&lt;0</formula>
    </cfRule>
  </conditionalFormatting>
  <conditionalFormatting sqref="H30:H31">
    <cfRule type="expression" dxfId="767" priority="31">
      <formula>H30&gt;0</formula>
    </cfRule>
    <cfRule type="expression" dxfId="766" priority="32">
      <formula>H30&lt;0</formula>
    </cfRule>
  </conditionalFormatting>
  <conditionalFormatting sqref="F105:F140 H105:H140">
    <cfRule type="expression" dxfId="765" priority="29">
      <formula>F105&gt;0</formula>
    </cfRule>
    <cfRule type="expression" dxfId="764" priority="30">
      <formula>F105&lt;0</formula>
    </cfRule>
  </conditionalFormatting>
  <conditionalFormatting sqref="F96:F99">
    <cfRule type="expression" dxfId="763" priority="27">
      <formula>F96&gt;0</formula>
    </cfRule>
    <cfRule type="expression" dxfId="762" priority="28">
      <formula>F96&lt;0</formula>
    </cfRule>
  </conditionalFormatting>
  <conditionalFormatting sqref="H96:H99">
    <cfRule type="expression" dxfId="761" priority="25">
      <formula>H96&gt;0</formula>
    </cfRule>
    <cfRule type="expression" dxfId="760" priority="26">
      <formula>H96&lt;0</formula>
    </cfRule>
  </conditionalFormatting>
  <conditionalFormatting sqref="F25:F28">
    <cfRule type="expression" dxfId="759" priority="19">
      <formula>F25&gt;0</formula>
    </cfRule>
    <cfRule type="expression" dxfId="758" priority="20">
      <formula>F25&lt;0</formula>
    </cfRule>
  </conditionalFormatting>
  <conditionalFormatting sqref="H25:H28">
    <cfRule type="expression" dxfId="757" priority="17">
      <formula>H25&gt;0</formula>
    </cfRule>
    <cfRule type="expression" dxfId="756" priority="18">
      <formula>H25&lt;0</formula>
    </cfRule>
  </conditionalFormatting>
  <conditionalFormatting sqref="J27">
    <cfRule type="expression" dxfId="755" priority="15">
      <formula>J27&gt;0</formula>
    </cfRule>
    <cfRule type="expression" dxfId="754" priority="16">
      <formula>J27&lt;0</formula>
    </cfRule>
  </conditionalFormatting>
  <conditionalFormatting sqref="F104">
    <cfRule type="expression" dxfId="753" priority="13">
      <formula>F104&gt;0</formula>
    </cfRule>
    <cfRule type="expression" dxfId="752" priority="14">
      <formula>F104&lt;0</formula>
    </cfRule>
  </conditionalFormatting>
  <conditionalFormatting sqref="H104">
    <cfRule type="expression" dxfId="751" priority="11">
      <formula>H104&gt;0</formula>
    </cfRule>
    <cfRule type="expression" dxfId="750" priority="12">
      <formula>H104&lt;0</formula>
    </cfRule>
  </conditionalFormatting>
  <conditionalFormatting sqref="F100:F103">
    <cfRule type="expression" dxfId="749" priority="9">
      <formula>F100&gt;0</formula>
    </cfRule>
    <cfRule type="expression" dxfId="748" priority="10">
      <formula>F100&lt;0</formula>
    </cfRule>
  </conditionalFormatting>
  <conditionalFormatting sqref="H100:H103">
    <cfRule type="expression" dxfId="747" priority="7">
      <formula>H100&gt;0</formula>
    </cfRule>
    <cfRule type="expression" dxfId="746" priority="8">
      <formula>H100&lt;0</formula>
    </cfRule>
  </conditionalFormatting>
  <conditionalFormatting sqref="J102">
    <cfRule type="expression" dxfId="745" priority="5">
      <formula>J102&gt;0</formula>
    </cfRule>
    <cfRule type="expression" dxfId="744" priority="6">
      <formula>J102&lt;0</formula>
    </cfRule>
  </conditionalFormatting>
  <conditionalFormatting sqref="Q10">
    <cfRule type="expression" dxfId="743" priority="3">
      <formula>Q10&gt;0</formula>
    </cfRule>
    <cfRule type="expression" dxfId="742" priority="4">
      <formula>Q10&lt;0</formula>
    </cfRule>
  </conditionalFormatting>
  <conditionalFormatting sqref="M71">
    <cfRule type="expression" dxfId="741" priority="1">
      <formula>M71&gt;0</formula>
    </cfRule>
    <cfRule type="expression" dxfId="74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497">
        <v>42873</v>
      </c>
      <c r="C2" s="4">
        <v>50</v>
      </c>
      <c r="D2" s="3">
        <v>51.65</v>
      </c>
      <c r="E2" s="3">
        <v>0</v>
      </c>
      <c r="F2" s="3">
        <f>C2*D2+E2</f>
        <v>2582.5</v>
      </c>
      <c r="G2" s="73"/>
      <c r="H2" s="183"/>
      <c r="I2" s="3"/>
      <c r="J2" s="3"/>
      <c r="K2" s="3"/>
      <c r="L2" s="73"/>
      <c r="M2" s="3"/>
      <c r="O2" s="11" t="s">
        <v>57</v>
      </c>
      <c r="Q2">
        <v>50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52.59</v>
      </c>
      <c r="R4" s="498">
        <v>4.5999999999999999E-3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2629.5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2582.5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522.47999999999956</v>
      </c>
      <c r="R7" s="30">
        <v>42905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47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1.8199419167473377E-2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50</v>
      </c>
      <c r="D18" s="12"/>
      <c r="E18" s="12"/>
      <c r="F18" s="13">
        <f>SUM(F2:F17)</f>
        <v>2582.5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754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697" t="s">
        <v>78</v>
      </c>
      <c r="P44" s="697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57.849000000000011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57.323100000000011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56.797200000000011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56.271300000000004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55.745400000000004</v>
      </c>
      <c r="T49" s="92" t="s">
        <v>121</v>
      </c>
      <c r="U49" s="129" t="s">
        <v>570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55.219500000000004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54.693600000000004</v>
      </c>
      <c r="T51" s="92" t="s">
        <v>104</v>
      </c>
      <c r="U51" s="129" t="s">
        <v>669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54.167700000000004</v>
      </c>
      <c r="T52" s="92" t="s">
        <v>105</v>
      </c>
      <c r="U52" s="129" t="s">
        <v>670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53.641800000000003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53.115900000000003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52.59</v>
      </c>
      <c r="T55" s="92" t="s">
        <v>107</v>
      </c>
      <c r="U55" s="129" t="s">
        <v>671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52.064100000000003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51.538200000000003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51.012300000000003</v>
      </c>
      <c r="T58" s="92" t="s">
        <v>108</v>
      </c>
      <c r="U58" s="129" t="s">
        <v>592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50.486400000000003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49.960500000000003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49.434600000000003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48.908700000000003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48.382800000000003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47.856900000000003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47.331000000000003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39" priority="57">
      <formula>F27&gt;0</formula>
    </cfRule>
    <cfRule type="expression" dxfId="738" priority="58">
      <formula>F27&lt;0</formula>
    </cfRule>
  </conditionalFormatting>
  <conditionalFormatting sqref="H28:H33">
    <cfRule type="expression" dxfId="737" priority="53">
      <formula>H28&gt;0</formula>
    </cfRule>
    <cfRule type="expression" dxfId="736" priority="54">
      <formula>H28&lt;0</formula>
    </cfRule>
  </conditionalFormatting>
  <conditionalFormatting sqref="F24:F26">
    <cfRule type="expression" dxfId="735" priority="39">
      <formula>F24&gt;0</formula>
    </cfRule>
    <cfRule type="expression" dxfId="734" priority="40">
      <formula>F24&lt;0</formula>
    </cfRule>
  </conditionalFormatting>
  <conditionalFormatting sqref="Q8">
    <cfRule type="expression" dxfId="733" priority="33">
      <formula>Q8&gt;0</formula>
    </cfRule>
    <cfRule type="expression" dxfId="732" priority="34">
      <formula>Q8&lt;0</formula>
    </cfRule>
  </conditionalFormatting>
  <conditionalFormatting sqref="Q7">
    <cfRule type="expression" dxfId="731" priority="35">
      <formula>Q7&gt;0</formula>
    </cfRule>
    <cfRule type="expression" dxfId="730" priority="36">
      <formula>Q7&lt;0</formula>
    </cfRule>
  </conditionalFormatting>
  <conditionalFormatting sqref="F34">
    <cfRule type="expression" dxfId="729" priority="31">
      <formula>F34&gt;0</formula>
    </cfRule>
    <cfRule type="expression" dxfId="728" priority="32">
      <formula>F34&lt;0</formula>
    </cfRule>
  </conditionalFormatting>
  <conditionalFormatting sqref="H34">
    <cfRule type="expression" dxfId="727" priority="29">
      <formula>H34&gt;0</formula>
    </cfRule>
    <cfRule type="expression" dxfId="726" priority="30">
      <formula>H34&lt;0</formula>
    </cfRule>
  </conditionalFormatting>
  <conditionalFormatting sqref="M36">
    <cfRule type="expression" dxfId="725" priority="19">
      <formula>M36&gt;0</formula>
    </cfRule>
    <cfRule type="expression" dxfId="724" priority="20">
      <formula>M36&lt;0</formula>
    </cfRule>
  </conditionalFormatting>
  <conditionalFormatting sqref="Q10">
    <cfRule type="expression" dxfId="723" priority="15">
      <formula>Q10&gt;0</formula>
    </cfRule>
    <cfRule type="expression" dxfId="722" priority="16">
      <formula>Q10&lt;0</formula>
    </cfRule>
  </conditionalFormatting>
  <conditionalFormatting sqref="F23">
    <cfRule type="expression" dxfId="721" priority="13">
      <formula>F23&gt;0</formula>
    </cfRule>
    <cfRule type="expression" dxfId="720" priority="14">
      <formula>F23&lt;0</formula>
    </cfRule>
  </conditionalFormatting>
  <conditionalFormatting sqref="I25:J25">
    <cfRule type="expression" dxfId="719" priority="9">
      <formula>I25&gt;0</formula>
    </cfRule>
    <cfRule type="expression" dxfId="718" priority="10">
      <formula>I25&lt;0</formula>
    </cfRule>
  </conditionalFormatting>
  <conditionalFormatting sqref="I26:J27">
    <cfRule type="expression" dxfId="717" priority="7">
      <formula>I26&gt;0</formula>
    </cfRule>
    <cfRule type="expression" dxfId="716" priority="8">
      <formula>I26&lt;0</formula>
    </cfRule>
  </conditionalFormatting>
  <conditionalFormatting sqref="K25:K27">
    <cfRule type="expression" dxfId="715" priority="5">
      <formula>K25&gt;0</formula>
    </cfRule>
    <cfRule type="expression" dxfId="714" priority="6">
      <formula>K25&lt;0</formula>
    </cfRule>
  </conditionalFormatting>
  <conditionalFormatting sqref="I23:J23">
    <cfRule type="expression" dxfId="713" priority="3">
      <formula>I23&gt;0</formula>
    </cfRule>
    <cfRule type="expression" dxfId="71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7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73"/>
      <c r="H3" s="183"/>
      <c r="I3" s="3"/>
      <c r="J3" s="3"/>
      <c r="K3" s="3"/>
      <c r="L3" s="4" t="s">
        <v>539</v>
      </c>
      <c r="M3" s="4"/>
      <c r="O3" s="11" t="s">
        <v>58</v>
      </c>
      <c r="Q3" s="228">
        <f>IF(Q2=0, Q4, (F18-K18-M18)/Q2)</f>
        <v>25.629266666666666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7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23.16</v>
      </c>
      <c r="R4" s="498">
        <v>1.14E-2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97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13896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97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15377.56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97">
        <v>42867</v>
      </c>
      <c r="C7" s="4">
        <v>200</v>
      </c>
      <c r="D7" s="3">
        <v>22.98</v>
      </c>
      <c r="E7" s="3">
        <v>0</v>
      </c>
      <c r="F7" s="3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-29.300000000001091</v>
      </c>
      <c r="R7">
        <v>200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-1481.5599999999995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-9.6345584084861283E-2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SUM(C2:C7)</f>
        <v>700</v>
      </c>
      <c r="D18" s="18"/>
      <c r="E18" s="18"/>
      <c r="F18" s="18">
        <f>SUM(F2:F7)</f>
        <v>18296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5" si="9">C30*(E30-D30)</f>
        <v>-130.55999999999983</v>
      </c>
      <c r="G30" s="40">
        <f t="shared" ref="G30:G35" si="10">D30*C30</f>
        <v>3047.56</v>
      </c>
      <c r="H30" s="229">
        <f t="shared" ref="H30:H35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697" t="s">
        <v>78</v>
      </c>
      <c r="P40" s="697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25.476000000000003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25.244400000000002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25.012800000000002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24.781200000000002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24.549600000000002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24.318000000000001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24.086400000000001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23.854800000000001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23.623200000000001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23.3916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23.16</v>
      </c>
      <c r="Q51" s="2"/>
      <c r="T51" s="92" t="s">
        <v>104</v>
      </c>
      <c r="U51" s="129" t="s">
        <v>672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22.9284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22.6968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22.465199999999999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22.233599999999999</v>
      </c>
      <c r="T55" s="92" t="s">
        <v>107</v>
      </c>
      <c r="U55" s="129" t="s">
        <v>673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22.001999999999999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21.770399999999999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21.538800000000002</v>
      </c>
      <c r="T58" s="92" t="s">
        <v>108</v>
      </c>
      <c r="U58" s="129" t="s">
        <v>593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21.307200000000002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21.075600000000001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20.844000000000001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11" priority="37">
      <formula>F55&gt;0</formula>
    </cfRule>
    <cfRule type="expression" dxfId="710" priority="38">
      <formula>F55&lt;0</formula>
    </cfRule>
  </conditionalFormatting>
  <conditionalFormatting sqref="Q7">
    <cfRule type="expression" dxfId="709" priority="25">
      <formula>Q7&gt;0</formula>
    </cfRule>
    <cfRule type="expression" dxfId="708" priority="26">
      <formula>Q7&lt;0</formula>
    </cfRule>
  </conditionalFormatting>
  <conditionalFormatting sqref="Q8">
    <cfRule type="expression" dxfId="707" priority="23">
      <formula>Q8&gt;0</formula>
    </cfRule>
    <cfRule type="expression" dxfId="706" priority="24">
      <formula>Q8&lt;0</formula>
    </cfRule>
  </conditionalFormatting>
  <conditionalFormatting sqref="F42:F54">
    <cfRule type="expression" dxfId="705" priority="21">
      <formula>F42&gt;0</formula>
    </cfRule>
    <cfRule type="expression" dxfId="704" priority="22">
      <formula>F42&lt;0</formula>
    </cfRule>
  </conditionalFormatting>
  <conditionalFormatting sqref="H42:H54">
    <cfRule type="expression" dxfId="703" priority="19">
      <formula>H42&gt;0</formula>
    </cfRule>
    <cfRule type="expression" dxfId="702" priority="20">
      <formula>H42&lt;0</formula>
    </cfRule>
  </conditionalFormatting>
  <conditionalFormatting sqref="H58:H61">
    <cfRule type="expression" dxfId="701" priority="15">
      <formula>H58&gt;0</formula>
    </cfRule>
    <cfRule type="expression" dxfId="700" priority="16">
      <formula>H58&lt;0</formula>
    </cfRule>
  </conditionalFormatting>
  <conditionalFormatting sqref="F58:F61">
    <cfRule type="expression" dxfId="699" priority="17">
      <formula>F58&gt;0</formula>
    </cfRule>
    <cfRule type="expression" dxfId="698" priority="18">
      <formula>F58&lt;0</formula>
    </cfRule>
  </conditionalFormatting>
  <conditionalFormatting sqref="M84">
    <cfRule type="expression" dxfId="697" priority="13">
      <formula>M84&gt;0</formula>
    </cfRule>
    <cfRule type="expression" dxfId="696" priority="14">
      <formula>M84&lt;0</formula>
    </cfRule>
  </conditionalFormatting>
  <conditionalFormatting sqref="F23:F24 F31:F39">
    <cfRule type="expression" dxfId="695" priority="11">
      <formula>F23&gt;0</formula>
    </cfRule>
    <cfRule type="expression" dxfId="694" priority="12">
      <formula>F23&lt;0</formula>
    </cfRule>
  </conditionalFormatting>
  <conditionalFormatting sqref="H23:H24 H31:H39">
    <cfRule type="expression" dxfId="693" priority="9">
      <formula>H23&gt;0</formula>
    </cfRule>
    <cfRule type="expression" dxfId="692" priority="10">
      <formula>H23&lt;0</formula>
    </cfRule>
  </conditionalFormatting>
  <conditionalFormatting sqref="Q10">
    <cfRule type="expression" dxfId="691" priority="7">
      <formula>Q10&gt;0</formula>
    </cfRule>
    <cfRule type="expression" dxfId="690" priority="8">
      <formula>Q10&lt;0</formula>
    </cfRule>
  </conditionalFormatting>
  <conditionalFormatting sqref="F25:F30">
    <cfRule type="expression" dxfId="689" priority="5">
      <formula>F25&gt;0</formula>
    </cfRule>
    <cfRule type="expression" dxfId="688" priority="6">
      <formula>F25&lt;0</formula>
    </cfRule>
  </conditionalFormatting>
  <conditionalFormatting sqref="H25:H30">
    <cfRule type="expression" dxfId="687" priority="3">
      <formula>H25&gt;0</formula>
    </cfRule>
    <cfRule type="expression" dxfId="686" priority="4">
      <formula>H25&lt;0</formula>
    </cfRule>
  </conditionalFormatting>
  <conditionalFormatting sqref="K28:K35">
    <cfRule type="expression" dxfId="685" priority="1">
      <formula>K28&gt;0</formula>
    </cfRule>
    <cfRule type="expression" dxfId="684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56.12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56.12</v>
      </c>
      <c r="R4" s="498">
        <v>-4.4000000000000003E-3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560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61.731999999999999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61.1708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60.6096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60.048400000000001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59.487200000000001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58.926000000000002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58.364800000000002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57.803599999999996</v>
      </c>
      <c r="Q48" s="2"/>
      <c r="T48" s="92" t="s">
        <v>331</v>
      </c>
      <c r="U48" s="87" t="s">
        <v>541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57.242399999999996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56.681199999999997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56.12</v>
      </c>
      <c r="Q51" s="2"/>
      <c r="T51" s="92" t="s">
        <v>104</v>
      </c>
      <c r="U51" s="87" t="s">
        <v>674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55.558799999999998</v>
      </c>
      <c r="Q52" s="2"/>
      <c r="T52" s="92" t="s">
        <v>105</v>
      </c>
      <c r="U52" s="87" t="s">
        <v>559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54.997599999999998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54.436399999999999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53.875199999999992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53.313999999999993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52.752799999999993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52.191600000000001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51.630400000000002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51.069200000000002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50.507999999999996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3" priority="9">
      <formula>F39&gt;0</formula>
    </cfRule>
    <cfRule type="expression" dxfId="682" priority="10">
      <formula>F39&lt;0</formula>
    </cfRule>
  </conditionalFormatting>
  <conditionalFormatting sqref="F25:F38">
    <cfRule type="expression" dxfId="681" priority="7">
      <formula>F25&gt;0</formula>
    </cfRule>
    <cfRule type="expression" dxfId="680" priority="8">
      <formula>F25&lt;0</formula>
    </cfRule>
  </conditionalFormatting>
  <conditionalFormatting sqref="H25:H38">
    <cfRule type="expression" dxfId="679" priority="5">
      <formula>H25&gt;0</formula>
    </cfRule>
    <cfRule type="expression" dxfId="678" priority="6">
      <formula>H25&lt;0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8" si="1"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18.652675000000016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29.76</v>
      </c>
      <c r="R4" s="498">
        <v>1.12E-2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11904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7461.070000000007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19938.796999999846</v>
      </c>
      <c r="R7" s="30">
        <v>42905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453">
        <v>42879</v>
      </c>
      <c r="H8" s="81">
        <v>200</v>
      </c>
      <c r="I8" s="44">
        <v>28.65</v>
      </c>
      <c r="J8" s="44">
        <v>0.12</v>
      </c>
      <c r="K8" s="44">
        <f t="shared" si="1"/>
        <v>5729.88</v>
      </c>
      <c r="L8" s="4"/>
      <c r="M8" s="4"/>
      <c r="N8" s="4"/>
      <c r="O8" s="11" t="s">
        <v>182</v>
      </c>
      <c r="P8" s="34"/>
      <c r="Q8" s="2">
        <f>K22+M22-F22+Q2*Q4</f>
        <v>4442.929999999993</v>
      </c>
      <c r="T8" t="s">
        <v>564</v>
      </c>
      <c r="AC8" s="232"/>
      <c r="AF8" s="232"/>
      <c r="AG8" s="232"/>
    </row>
    <row r="9" spans="1:33" x14ac:dyDescent="0.25">
      <c r="B9" s="499">
        <v>42846</v>
      </c>
      <c r="C9" s="4">
        <v>200</v>
      </c>
      <c r="D9" s="3">
        <v>27.34</v>
      </c>
      <c r="E9" s="3">
        <v>-0.78</v>
      </c>
      <c r="F9" s="3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0.59548161322705573</v>
      </c>
    </row>
    <row r="10" spans="1:33" x14ac:dyDescent="0.25">
      <c r="B10" s="501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1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4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1400</v>
      </c>
      <c r="I22" s="13"/>
      <c r="J22" s="13"/>
      <c r="K22" s="13">
        <f>SUM(K2:K21)</f>
        <v>39625.149999999994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1000</v>
      </c>
      <c r="D23" s="354"/>
      <c r="E23" s="354"/>
      <c r="F23" s="355">
        <f>SumByColor($A$23,F2:F21)</f>
        <v>25193</v>
      </c>
      <c r="G23" s="354"/>
      <c r="H23" s="354">
        <f>SumByColor($A$23,H2:H21)</f>
        <v>1400</v>
      </c>
      <c r="I23" s="354"/>
      <c r="J23" s="354"/>
      <c r="K23" s="355">
        <f>SumByColor($A$23,K2:K21)</f>
        <v>33896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32.736000000000004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32.438400000000001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32.140800000000006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31.843200000000003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754</v>
      </c>
      <c r="M29" s="4"/>
      <c r="N29" s="4"/>
      <c r="O29" s="82">
        <v>1.06</v>
      </c>
      <c r="P29" s="82">
        <f t="shared" si="3"/>
        <v>31.545600000000004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31.248000000000005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30.950400000000002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30.652800000000003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30.355200000000004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30.057600000000001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29.76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29.462400000000002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29.1648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28.8672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28.569600000000001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28.271999999999998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27.974399999999999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27.676800000000004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27.379200000000001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27.081600000000002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26.784000000000002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1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1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1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1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1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00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1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00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1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00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00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00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00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2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2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2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03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03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03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03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05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05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05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05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G243:G244"/>
    <mergeCell ref="G267:G269"/>
    <mergeCell ref="G13:G14"/>
    <mergeCell ref="G375:G378"/>
    <mergeCell ref="B281:B282"/>
    <mergeCell ref="G281:G282"/>
    <mergeCell ref="B283:B286"/>
    <mergeCell ref="A322:A324"/>
    <mergeCell ref="M356:M359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3" priority="93">
      <formula>F70&gt;0</formula>
    </cfRule>
    <cfRule type="expression" dxfId="672" priority="94">
      <formula>F70&lt;0</formula>
    </cfRule>
  </conditionalFormatting>
  <conditionalFormatting sqref="H70:H81">
    <cfRule type="expression" dxfId="671" priority="85">
      <formula>H70&gt;0</formula>
    </cfRule>
    <cfRule type="expression" dxfId="670" priority="86">
      <formula>H70&lt;0</formula>
    </cfRule>
  </conditionalFormatting>
  <conditionalFormatting sqref="H82">
    <cfRule type="expression" dxfId="669" priority="75">
      <formula>H82&gt;0</formula>
    </cfRule>
    <cfRule type="expression" dxfId="668" priority="76">
      <formula>H82&lt;0</formula>
    </cfRule>
  </conditionalFormatting>
  <conditionalFormatting sqref="H83">
    <cfRule type="expression" dxfId="667" priority="71">
      <formula>H83&gt;0</formula>
    </cfRule>
    <cfRule type="expression" dxfId="666" priority="72">
      <formula>H83&lt;0</formula>
    </cfRule>
  </conditionalFormatting>
  <conditionalFormatting sqref="H84:H89">
    <cfRule type="expression" dxfId="665" priority="67">
      <formula>H84&gt;0</formula>
    </cfRule>
    <cfRule type="expression" dxfId="664" priority="68">
      <formula>H84&lt;0</formula>
    </cfRule>
  </conditionalFormatting>
  <conditionalFormatting sqref="Q8">
    <cfRule type="expression" dxfId="663" priority="51">
      <formula>Q8&gt;0</formula>
    </cfRule>
    <cfRule type="expression" dxfId="662" priority="52">
      <formula>Q8&lt;0</formula>
    </cfRule>
  </conditionalFormatting>
  <conditionalFormatting sqref="Q7">
    <cfRule type="expression" dxfId="661" priority="53">
      <formula>Q7&gt;0</formula>
    </cfRule>
    <cfRule type="expression" dxfId="660" priority="54">
      <formula>Q7&lt;0</formula>
    </cfRule>
  </conditionalFormatting>
  <conditionalFormatting sqref="F201 H201">
    <cfRule type="expression" dxfId="659" priority="49">
      <formula>F201&gt;0</formula>
    </cfRule>
    <cfRule type="expression" dxfId="658" priority="50">
      <formula>F201&lt;0</formula>
    </cfRule>
  </conditionalFormatting>
  <conditionalFormatting sqref="F30:F67">
    <cfRule type="expression" dxfId="657" priority="47">
      <formula>F30&gt;0</formula>
    </cfRule>
    <cfRule type="expression" dxfId="656" priority="48">
      <formula>F30&lt;0</formula>
    </cfRule>
  </conditionalFormatting>
  <conditionalFormatting sqref="H30:H67">
    <cfRule type="expression" dxfId="655" priority="45">
      <formula>H30&gt;0</formula>
    </cfRule>
    <cfRule type="expression" dxfId="654" priority="46">
      <formula>H30&lt;0</formula>
    </cfRule>
  </conditionalFormatting>
  <conditionalFormatting sqref="Q10">
    <cfRule type="expression" dxfId="653" priority="43">
      <formula>Q10&gt;0</formula>
    </cfRule>
    <cfRule type="expression" dxfId="652" priority="44">
      <formula>Q10&lt;0</formula>
    </cfRule>
  </conditionalFormatting>
  <conditionalFormatting sqref="J37">
    <cfRule type="expression" dxfId="651" priority="41">
      <formula>J37&gt;0</formula>
    </cfRule>
    <cfRule type="expression" dxfId="650" priority="42">
      <formula>J37&lt;0</formula>
    </cfRule>
  </conditionalFormatting>
  <conditionalFormatting sqref="J43:J44">
    <cfRule type="expression" dxfId="649" priority="39">
      <formula>J43&gt;0</formula>
    </cfRule>
    <cfRule type="expression" dxfId="648" priority="40">
      <formula>J43&lt;0</formula>
    </cfRule>
  </conditionalFormatting>
  <conditionalFormatting sqref="Q9">
    <cfRule type="expression" dxfId="647" priority="37">
      <formula>Q9&gt;0</formula>
    </cfRule>
    <cfRule type="expression" dxfId="646" priority="38">
      <formula>Q9&lt;0</formula>
    </cfRule>
  </conditionalFormatting>
  <conditionalFormatting sqref="J45">
    <cfRule type="expression" dxfId="645" priority="35">
      <formula>J45&gt;0</formula>
    </cfRule>
    <cfRule type="expression" dxfId="644" priority="36">
      <formula>J45&lt;0</formula>
    </cfRule>
  </conditionalFormatting>
  <conditionalFormatting sqref="J46:J48 J50:J53">
    <cfRule type="expression" dxfId="643" priority="33">
      <formula>J46&gt;0</formula>
    </cfRule>
    <cfRule type="expression" dxfId="642" priority="34">
      <formula>J46&lt;0</formula>
    </cfRule>
  </conditionalFormatting>
  <conditionalFormatting sqref="K37">
    <cfRule type="expression" dxfId="641" priority="31">
      <formula>K37&gt;0</formula>
    </cfRule>
    <cfRule type="expression" dxfId="640" priority="32">
      <formula>K37&lt;0</formula>
    </cfRule>
  </conditionalFormatting>
  <conditionalFormatting sqref="K43:K44">
    <cfRule type="expression" dxfId="639" priority="29">
      <formula>K43&gt;0</formula>
    </cfRule>
    <cfRule type="expression" dxfId="638" priority="30">
      <formula>K43&lt;0</formula>
    </cfRule>
  </conditionalFormatting>
  <conditionalFormatting sqref="K45">
    <cfRule type="expression" dxfId="637" priority="27">
      <formula>K45&gt;0</formula>
    </cfRule>
    <cfRule type="expression" dxfId="636" priority="28">
      <formula>K45&lt;0</formula>
    </cfRule>
  </conditionalFormatting>
  <conditionalFormatting sqref="K46:K53">
    <cfRule type="expression" dxfId="635" priority="25">
      <formula>K46&gt;0</formula>
    </cfRule>
    <cfRule type="expression" dxfId="634" priority="26">
      <formula>K46&lt;0</formula>
    </cfRule>
  </conditionalFormatting>
  <conditionalFormatting sqref="L37">
    <cfRule type="expression" dxfId="633" priority="23">
      <formula>L37&gt;0</formula>
    </cfRule>
    <cfRule type="expression" dxfId="632" priority="24">
      <formula>L37&lt;0</formula>
    </cfRule>
  </conditionalFormatting>
  <conditionalFormatting sqref="L43:L44">
    <cfRule type="expression" dxfId="631" priority="21">
      <formula>L43&gt;0</formula>
    </cfRule>
    <cfRule type="expression" dxfId="630" priority="22">
      <formula>L43&lt;0</formula>
    </cfRule>
  </conditionalFormatting>
  <conditionalFormatting sqref="L45">
    <cfRule type="expression" dxfId="629" priority="19">
      <formula>L45&gt;0</formula>
    </cfRule>
    <cfRule type="expression" dxfId="628" priority="20">
      <formula>L45&lt;0</formula>
    </cfRule>
  </conditionalFormatting>
  <conditionalFormatting sqref="L46:L53">
    <cfRule type="expression" dxfId="627" priority="17">
      <formula>L46&gt;0</formula>
    </cfRule>
    <cfRule type="expression" dxfId="626" priority="18">
      <formula>L46&lt;0</formula>
    </cfRule>
  </conditionalFormatting>
  <conditionalFormatting sqref="K54">
    <cfRule type="expression" dxfId="625" priority="15">
      <formula>K54&gt;0</formula>
    </cfRule>
    <cfRule type="expression" dxfId="624" priority="16">
      <formula>K54&lt;0</formula>
    </cfRule>
  </conditionalFormatting>
  <conditionalFormatting sqref="L54:L61">
    <cfRule type="expression" dxfId="623" priority="13">
      <formula>L54&gt;0</formula>
    </cfRule>
    <cfRule type="expression" dxfId="622" priority="14">
      <formula>L54&lt;0</formula>
    </cfRule>
  </conditionalFormatting>
  <conditionalFormatting sqref="K55">
    <cfRule type="expression" dxfId="621" priority="11">
      <formula>K55&gt;0</formula>
    </cfRule>
    <cfRule type="expression" dxfId="620" priority="12">
      <formula>K55&lt;0</formula>
    </cfRule>
  </conditionalFormatting>
  <conditionalFormatting sqref="K56">
    <cfRule type="expression" dxfId="619" priority="5">
      <formula>K56&gt;0</formula>
    </cfRule>
    <cfRule type="expression" dxfId="618" priority="6">
      <formula>K56&lt;0</formula>
    </cfRule>
  </conditionalFormatting>
  <conditionalFormatting sqref="K57:K67">
    <cfRule type="expression" dxfId="617" priority="3">
      <formula>K57&gt;0</formula>
    </cfRule>
    <cfRule type="expression" dxfId="616" priority="4">
      <formula>K57&lt;0</formula>
    </cfRule>
  </conditionalFormatting>
  <conditionalFormatting sqref="L62:L66">
    <cfRule type="expression" dxfId="615" priority="1">
      <formula>L62&gt;0</formula>
    </cfRule>
    <cfRule type="expression" dxfId="614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52.42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52.42</v>
      </c>
      <c r="R4" s="516">
        <v>5.0000000000000001E-3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697" t="s">
        <v>78</v>
      </c>
      <c r="P40" s="697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57.662000000000006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57.137800000000006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56.613600000000005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56.089400000000005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55.565200000000004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55.041000000000004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54.516800000000003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53.992600000000003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53.468400000000003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52.944200000000002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52.42</v>
      </c>
      <c r="Q51" s="2"/>
      <c r="T51" s="86" t="s">
        <v>104</v>
      </c>
      <c r="U51" s="87" t="s">
        <v>675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51.895800000000001</v>
      </c>
      <c r="Q52" s="2"/>
      <c r="T52" s="86" t="s">
        <v>105</v>
      </c>
      <c r="U52" s="87" t="s">
        <v>542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51.371600000000001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50.8474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50.3232</v>
      </c>
      <c r="T55" s="86" t="s">
        <v>107</v>
      </c>
      <c r="U55" s="87" t="s">
        <v>676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49.798999999999999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49.274799999999999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48.750600000000006</v>
      </c>
      <c r="T58" s="86" t="s">
        <v>108</v>
      </c>
      <c r="U58" s="87" t="s">
        <v>594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48.226400000000005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47.702200000000005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47.178000000000004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36.26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36.26</v>
      </c>
      <c r="R4" s="516">
        <v>0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697" t="s">
        <v>78</v>
      </c>
      <c r="P40" s="697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39.886000000000003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39.523400000000002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39.160800000000002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38.798200000000001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38.435600000000001</v>
      </c>
      <c r="Q45" s="2"/>
      <c r="T45" s="86" t="s">
        <v>99</v>
      </c>
      <c r="U45" s="87" t="s">
        <v>677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38.073</v>
      </c>
      <c r="Q46" s="2"/>
      <c r="T46" s="86" t="s">
        <v>100</v>
      </c>
      <c r="U46" s="87" t="s">
        <v>678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37.7104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37.347799999999999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36.985199999999999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36.622599999999998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36.26</v>
      </c>
      <c r="Q51" s="2"/>
      <c r="T51" s="86" t="s">
        <v>104</v>
      </c>
      <c r="U51" s="87" t="s">
        <v>679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35.897399999999998</v>
      </c>
      <c r="Q52" s="2"/>
      <c r="T52" s="86" t="s">
        <v>105</v>
      </c>
      <c r="U52" s="87" t="s">
        <v>553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35.534799999999997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35.172199999999997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34.809599999999996</v>
      </c>
      <c r="T55" s="86" t="s">
        <v>107</v>
      </c>
      <c r="U55" s="87" t="s">
        <v>680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34.446999999999996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34.084399999999995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33.721800000000002</v>
      </c>
      <c r="T58" s="86" t="s">
        <v>108</v>
      </c>
      <c r="U58" s="87" t="s">
        <v>595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33.359200000000001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32.996600000000001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32.634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48.14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48.14</v>
      </c>
      <c r="R4" s="498">
        <v>7.1000000000000004E-3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697" t="s">
        <v>78</v>
      </c>
      <c r="P44" s="697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52.954000000000008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52.472600000000007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51.991200000000006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51.509800000000006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51.028400000000005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50.547000000000004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50.065600000000003</v>
      </c>
      <c r="Q51" s="2"/>
      <c r="R51" s="34"/>
      <c r="T51" s="107" t="s">
        <v>104</v>
      </c>
      <c r="U51" s="105" t="s">
        <v>681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49.584200000000003</v>
      </c>
      <c r="Q52" s="2"/>
      <c r="R52" s="34"/>
      <c r="T52" s="107" t="s">
        <v>105</v>
      </c>
      <c r="U52" s="105" t="s">
        <v>571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49.102800000000002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48.621400000000001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48.14</v>
      </c>
      <c r="Q55" s="2"/>
      <c r="R55" s="34"/>
      <c r="T55" s="107" t="s">
        <v>107</v>
      </c>
      <c r="U55" s="105" t="s">
        <v>682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47.6586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47.177199999999999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46.695799999999998</v>
      </c>
      <c r="Q58" s="2"/>
      <c r="R58" s="34"/>
      <c r="T58" s="107" t="s">
        <v>108</v>
      </c>
      <c r="U58" s="105" t="s">
        <v>596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46.214399999999998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45.732999999999997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45.251599999999996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44.770200000000003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44.288800000000002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43.807400000000001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43.326000000000001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110.57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110.57</v>
      </c>
      <c r="R4" s="516">
        <v>1.35E-2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697" t="s">
        <v>78</v>
      </c>
      <c r="P46" s="697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121.627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120.5213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119.4156</v>
      </c>
      <c r="Q49" s="34"/>
      <c r="R49"/>
      <c r="T49" s="86" t="s">
        <v>103</v>
      </c>
      <c r="U49" s="93" t="s">
        <v>683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118.3099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117.2042</v>
      </c>
      <c r="Q51" s="82"/>
      <c r="R51"/>
      <c r="T51" s="86" t="s">
        <v>104</v>
      </c>
      <c r="U51" s="129" t="s">
        <v>684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116.0985</v>
      </c>
      <c r="Q52" s="82"/>
      <c r="R52"/>
      <c r="T52" s="86" t="s">
        <v>105</v>
      </c>
      <c r="U52" s="129" t="s">
        <v>545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114.9928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113.88709999999999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112.78139999999999</v>
      </c>
      <c r="Q55" s="82"/>
      <c r="R55"/>
      <c r="T55" s="86" t="s">
        <v>107</v>
      </c>
      <c r="U55" s="129" t="s">
        <v>685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111.67569999999999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110.57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109.46429999999999</v>
      </c>
      <c r="Q58" s="82"/>
      <c r="R58"/>
      <c r="T58" s="86" t="s">
        <v>108</v>
      </c>
      <c r="U58" s="129" t="s">
        <v>597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108.3586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107.2529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106.14719999999998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105.04149999999998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103.93579999999999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102.8301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101.7244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100.6187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99.512999999999991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50.84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50.84</v>
      </c>
      <c r="R4" s="517">
        <v>3.2000000000000002E-3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55.924000000000007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55.415600000000005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54.90720000000001</v>
      </c>
      <c r="R42" s="34"/>
      <c r="T42" s="86" t="s">
        <v>99</v>
      </c>
      <c r="U42" s="129" t="s">
        <v>686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54.398800000000008</v>
      </c>
      <c r="R43" s="82"/>
      <c r="T43" s="86" t="s">
        <v>100</v>
      </c>
      <c r="U43" s="129" t="s">
        <v>687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53.890400000000007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53.382000000000005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52.873600000000003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52.365200000000002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51.856800000000007</v>
      </c>
      <c r="R48" s="82"/>
      <c r="T48" s="86" t="s">
        <v>104</v>
      </c>
      <c r="U48" s="129" t="s">
        <v>688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51.348400000000005</v>
      </c>
      <c r="R49" s="82"/>
      <c r="T49" s="86" t="s">
        <v>105</v>
      </c>
      <c r="U49" s="129" t="s">
        <v>598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50.84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50.331600000000002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49.8232</v>
      </c>
      <c r="R52" s="82"/>
      <c r="T52" s="86" t="s">
        <v>107</v>
      </c>
      <c r="U52" s="129" t="s">
        <v>689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49.314800000000005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48.806400000000004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48.298000000000002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47.7896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47.281200000000005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46.772800000000004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46.264400000000002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45.756000000000007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241.71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241.71</v>
      </c>
      <c r="R4" s="498">
        <v>-2.0000000000000001E-4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554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265.88100000000003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263.46390000000002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261.04680000000002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258.62970000000001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256.21260000000001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253.79550000000003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251.37840000000003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248.96130000000002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246.54420000000002</v>
      </c>
      <c r="R48" s="82"/>
      <c r="T48" s="86" t="s">
        <v>104</v>
      </c>
      <c r="U48" s="129" t="s">
        <v>690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244.12710000000001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241.71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239.2929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236.8758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234.45869999999999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232.04159999999999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229.62449999999998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227.20740000000001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224.79030000000003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222.37320000000003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219.95610000000002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217.53900000000002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105.89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105.89</v>
      </c>
      <c r="R4" s="498">
        <v>-1.4E-3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116.47900000000001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115.42010000000001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114.36120000000001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113.3023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112.24340000000001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111.1845</v>
      </c>
      <c r="R42" s="82"/>
      <c r="T42" s="86" t="s">
        <v>99</v>
      </c>
      <c r="U42" s="129" t="s">
        <v>691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110.12560000000001</v>
      </c>
      <c r="R43" s="82"/>
      <c r="T43" s="86" t="s">
        <v>100</v>
      </c>
      <c r="U43" s="129" t="s">
        <v>692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109.0667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108.0078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106.94889999999999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105.89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104.83110000000001</v>
      </c>
      <c r="R48" s="82"/>
      <c r="T48" s="86" t="s">
        <v>104</v>
      </c>
      <c r="U48" s="129" t="s">
        <v>693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103.7722</v>
      </c>
      <c r="R49" s="82"/>
      <c r="T49" s="86" t="s">
        <v>105</v>
      </c>
      <c r="U49" s="129" t="s">
        <v>694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102.7133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101.6544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100.5955</v>
      </c>
      <c r="R52" s="82"/>
      <c r="T52" s="86" t="s">
        <v>107</v>
      </c>
      <c r="U52" s="129" t="s">
        <v>695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99.536599999999993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98.477699999999999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97.418800000000005</v>
      </c>
      <c r="R55" s="82"/>
      <c r="T55" s="86" t="s">
        <v>108</v>
      </c>
      <c r="U55" s="129" t="s">
        <v>583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96.35990000000001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95.301000000000002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77.010000000000005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77.010000000000005</v>
      </c>
      <c r="R4" s="498">
        <v>-6.1000000000000004E-3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84.711000000000013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83.940900000000013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83.170800000000014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82.400700000000015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81.630600000000015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80.860500000000002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80.090400000000002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79.320300000000003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78.550200000000004</v>
      </c>
      <c r="Q51" s="2"/>
      <c r="T51" s="107" t="s">
        <v>104</v>
      </c>
      <c r="U51" s="105" t="s">
        <v>696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77.780100000000004</v>
      </c>
      <c r="Q52" s="2"/>
      <c r="T52" s="107" t="s">
        <v>105</v>
      </c>
      <c r="U52" s="105" t="s">
        <v>697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77.010000000000005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76.239900000000006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75.469800000000006</v>
      </c>
      <c r="T55" s="107" t="s">
        <v>107</v>
      </c>
      <c r="U55" s="105" t="s">
        <v>698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74.699700000000007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73.929600000000008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73.159500000000008</v>
      </c>
      <c r="T58" s="107" t="s">
        <v>108</v>
      </c>
      <c r="U58" s="105" t="s">
        <v>565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72.389399999999995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71.61930000000001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70.84920000000001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70.079100000000011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69.309000000000012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540</v>
      </c>
      <c r="M2" s="3"/>
      <c r="O2" s="11" t="s">
        <v>57</v>
      </c>
      <c r="Q2">
        <f>C18-H18</f>
        <v>120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52.41</v>
      </c>
      <c r="R4" s="498">
        <v>-7.0000000000000001E-3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6289.2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744.88000000000102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-460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-6.8156225923072369E-2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754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39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39" si="15">C38*(E38-D38)</f>
        <v>-249.99600000000015</v>
      </c>
      <c r="G38" s="40">
        <f t="shared" ref="G38:G39" si="16">D38*C38</f>
        <v>6749.1959999999999</v>
      </c>
      <c r="H38" s="229">
        <f t="shared" ref="H38:H39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697" t="s">
        <v>78</v>
      </c>
      <c r="Q39" s="697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K40" s="40"/>
      <c r="O40" s="2"/>
      <c r="P40" s="82">
        <v>1.1000000000000001</v>
      </c>
      <c r="Q40" s="82">
        <f>P40*$Q$4</f>
        <v>57.651000000000003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57.126899999999999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56.602800000000002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56.078699999999998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55.554600000000001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55.030499999999996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54.506399999999999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53.982299999999995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53.458199999999998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52.934099999999994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52.41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51.885899999999999</v>
      </c>
      <c r="R51" s="82"/>
      <c r="T51" s="86" t="s">
        <v>104</v>
      </c>
      <c r="U51" s="87" t="s">
        <v>699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51.361799999999995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50.837699999999998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50.313599999999994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49.789499999999997</v>
      </c>
      <c r="R55" s="82"/>
      <c r="T55" s="86" t="s">
        <v>107</v>
      </c>
      <c r="U55" s="87" t="s">
        <v>700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49.265399999999993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48.741300000000003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48.217199999999998</v>
      </c>
      <c r="R58" s="82"/>
      <c r="T58" s="86" t="s">
        <v>108</v>
      </c>
      <c r="U58" s="87" t="s">
        <v>599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47.693100000000001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47.168999999999997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33.270000000000003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33.270000000000003</v>
      </c>
      <c r="R4" s="498">
        <v>5.4000000000000003E-3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36.597000000000008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36.264300000000006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35.931600000000003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35.598900000000008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35.266200000000005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34.933500000000002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34.600800000000007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34.268100000000004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33.935400000000001</v>
      </c>
      <c r="R48" s="82"/>
      <c r="T48" s="86" t="s">
        <v>104</v>
      </c>
      <c r="U48" s="87" t="s">
        <v>701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33.602700000000006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33.270000000000003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32.9373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32.604600000000005</v>
      </c>
      <c r="R52" s="82"/>
      <c r="T52" s="86" t="s">
        <v>107</v>
      </c>
      <c r="U52" s="87" t="s">
        <v>702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32.271900000000002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31.939200000000003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31.6065</v>
      </c>
      <c r="R55" s="82"/>
      <c r="T55" s="86" t="s">
        <v>108</v>
      </c>
      <c r="U55" s="87" t="s">
        <v>555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31.273800000000001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30.941100000000006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30.608400000000003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30.275700000000004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29.943000000000005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535</v>
      </c>
      <c r="M3" s="3"/>
      <c r="O3" s="11" t="s">
        <v>58</v>
      </c>
      <c r="Q3" s="228">
        <f>IF(Q2=0, Q4, (F18-K18-M18)/Q2)</f>
        <v>31.670120000000004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28.13</v>
      </c>
      <c r="R4" s="519">
        <v>1.4E-3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7032.5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7917.5300000000007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2425.4399999999932</v>
      </c>
      <c r="R7">
        <v>250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0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-885.03000000000065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-0.11178107313770842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548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759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760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697" t="s">
        <v>78</v>
      </c>
      <c r="P53" s="697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30.943000000000001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37">O55*$Q$4</f>
        <v>30.6617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37"/>
        <v>30.380400000000002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37"/>
        <v>30.0991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38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39">H58*I58-J58</f>
        <v>774.28</v>
      </c>
      <c r="L58" s="264">
        <v>42613</v>
      </c>
      <c r="M58" s="260">
        <v>90</v>
      </c>
      <c r="O58" s="82">
        <v>1.06</v>
      </c>
      <c r="P58" s="82">
        <f t="shared" si="37"/>
        <v>29.817800000000002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38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39"/>
        <v>1605.42</v>
      </c>
      <c r="L59" s="264">
        <v>42704</v>
      </c>
      <c r="M59" s="260">
        <v>102</v>
      </c>
      <c r="O59" s="82">
        <v>1.05</v>
      </c>
      <c r="P59" s="82">
        <f t="shared" si="37"/>
        <v>29.5365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38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39"/>
        <v>704.38</v>
      </c>
      <c r="L60" s="259"/>
      <c r="M60" s="259"/>
      <c r="O60" s="82">
        <v>1.04</v>
      </c>
      <c r="P60" s="82">
        <f t="shared" si="37"/>
        <v>29.255199999999999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38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39"/>
        <v>1051.18</v>
      </c>
      <c r="L61" s="259"/>
      <c r="M61" s="259"/>
      <c r="O61" s="82">
        <v>1.03</v>
      </c>
      <c r="P61" s="82">
        <f t="shared" si="37"/>
        <v>28.9739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38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39"/>
        <v>2281.9499999999998</v>
      </c>
      <c r="L62" s="259"/>
      <c r="M62" s="259"/>
      <c r="O62" s="82">
        <v>1.02</v>
      </c>
      <c r="P62" s="82">
        <f t="shared" si="37"/>
        <v>28.692599999999999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38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39"/>
        <v>1483.1699999999998</v>
      </c>
      <c r="L63" s="259"/>
      <c r="M63" s="259"/>
      <c r="O63" s="82">
        <v>1.01</v>
      </c>
      <c r="P63" s="82">
        <f t="shared" si="37"/>
        <v>28.411300000000001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38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39"/>
        <v>991.18000000000006</v>
      </c>
      <c r="L64" s="259"/>
      <c r="M64" s="259"/>
      <c r="O64" s="82">
        <v>1</v>
      </c>
      <c r="P64" s="82">
        <f t="shared" si="37"/>
        <v>28.13</v>
      </c>
      <c r="Q64" s="2"/>
      <c r="T64" s="92" t="s">
        <v>104</v>
      </c>
      <c r="U64" s="129" t="s">
        <v>703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38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37"/>
        <v>27.848699999999997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38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37"/>
        <v>27.567399999999999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38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37"/>
        <v>27.286099999999998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37"/>
        <v>27.004799999999999</v>
      </c>
      <c r="T68" s="92" t="s">
        <v>107</v>
      </c>
      <c r="U68" s="129" t="s">
        <v>704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38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37"/>
        <v>26.723499999999998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7"/>
        <v>26.442199999999996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37"/>
        <v>26.160900000000002</v>
      </c>
      <c r="T71" s="92" t="s">
        <v>108</v>
      </c>
      <c r="U71" s="129" t="s">
        <v>600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37"/>
        <v>25.8796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37"/>
        <v>25.598299999999998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37"/>
        <v>25.317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548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0">C93*(E93-D93)</f>
        <v>17.999999999999972</v>
      </c>
      <c r="G93" s="378">
        <f t="shared" ref="G93:G154" si="41">D93*C93</f>
        <v>2525</v>
      </c>
      <c r="H93" s="379">
        <f t="shared" ref="H93:H154" si="42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0"/>
        <v>-176.99999999999994</v>
      </c>
      <c r="G94" s="378">
        <f t="shared" si="41"/>
        <v>2525</v>
      </c>
      <c r="H94" s="379">
        <f t="shared" si="42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0"/>
        <v>-119.00000000000013</v>
      </c>
      <c r="G95" s="378">
        <f t="shared" si="41"/>
        <v>2525</v>
      </c>
      <c r="H95" s="379">
        <f t="shared" si="42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0"/>
        <v>-171.00000000000009</v>
      </c>
      <c r="G96" s="378">
        <f t="shared" si="41"/>
        <v>2525</v>
      </c>
      <c r="H96" s="379">
        <f t="shared" si="42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0"/>
        <v>-150</v>
      </c>
      <c r="G97" s="378">
        <f t="shared" si="41"/>
        <v>2525</v>
      </c>
      <c r="H97" s="379">
        <f t="shared" si="42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0"/>
        <v>-39.000000000000057</v>
      </c>
      <c r="G98" s="378">
        <f t="shared" si="41"/>
        <v>2525</v>
      </c>
      <c r="H98" s="379">
        <f t="shared" si="42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0"/>
        <v>-57.999999999999829</v>
      </c>
      <c r="G99" s="378">
        <f t="shared" si="41"/>
        <v>2525</v>
      </c>
      <c r="H99" s="379">
        <f t="shared" si="42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0"/>
        <v>78.000000000000114</v>
      </c>
      <c r="G100" s="378">
        <f t="shared" si="41"/>
        <v>2525</v>
      </c>
      <c r="H100" s="379">
        <f t="shared" si="42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0"/>
        <v>244.00000000000011</v>
      </c>
      <c r="G101" s="378">
        <f t="shared" si="41"/>
        <v>2525</v>
      </c>
      <c r="H101" s="379">
        <f t="shared" si="42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0"/>
        <v>130.00000000000006</v>
      </c>
      <c r="G102" s="378">
        <f t="shared" si="41"/>
        <v>2525</v>
      </c>
      <c r="H102" s="379">
        <f t="shared" si="42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0"/>
        <v>135.99999999999994</v>
      </c>
      <c r="G103" s="378">
        <f t="shared" si="41"/>
        <v>2525</v>
      </c>
      <c r="H103" s="379">
        <f t="shared" si="42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0"/>
        <v>103.99999999999991</v>
      </c>
      <c r="G104" s="378">
        <f t="shared" si="41"/>
        <v>2525</v>
      </c>
      <c r="H104" s="379">
        <f t="shared" si="42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0"/>
        <v>-7.0000000000000284</v>
      </c>
      <c r="G105" s="378">
        <f t="shared" si="41"/>
        <v>2525</v>
      </c>
      <c r="H105" s="379">
        <f t="shared" si="42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0"/>
        <v>7.9999999999998295</v>
      </c>
      <c r="G106" s="378">
        <f t="shared" si="41"/>
        <v>2525</v>
      </c>
      <c r="H106" s="379">
        <f t="shared" si="42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0"/>
        <v>55.278999999999989</v>
      </c>
      <c r="G107" s="378">
        <f t="shared" si="41"/>
        <v>1750.721</v>
      </c>
      <c r="H107" s="379">
        <f t="shared" si="42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0"/>
        <v>3.8799999999998391</v>
      </c>
      <c r="G108" s="378">
        <f t="shared" si="41"/>
        <v>2464.1200000000003</v>
      </c>
      <c r="H108" s="379">
        <f t="shared" si="42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0"/>
        <v>-15.120000000000289</v>
      </c>
      <c r="G109" s="378">
        <f t="shared" si="41"/>
        <v>2464.1200000000003</v>
      </c>
      <c r="H109" s="379">
        <f t="shared" si="42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0"/>
        <v>-442.62000000000012</v>
      </c>
      <c r="G110" s="378">
        <f t="shared" si="41"/>
        <v>4728.62</v>
      </c>
      <c r="H110" s="379">
        <f t="shared" si="42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0"/>
        <v>-391.61999999999966</v>
      </c>
      <c r="G111" s="378">
        <f t="shared" si="41"/>
        <v>6820.62</v>
      </c>
      <c r="H111" s="379">
        <f t="shared" si="42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0"/>
        <v>-184.61999999999927</v>
      </c>
      <c r="G112" s="378">
        <f t="shared" si="41"/>
        <v>6820.62</v>
      </c>
      <c r="H112" s="379">
        <f t="shared" si="42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0"/>
        <v>-349.61999999999944</v>
      </c>
      <c r="G113" s="378">
        <f t="shared" si="41"/>
        <v>6820.62</v>
      </c>
      <c r="H113" s="379">
        <f t="shared" si="42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0"/>
        <v>120.79599999999957</v>
      </c>
      <c r="G114" s="378">
        <f t="shared" si="41"/>
        <v>5215.2040000000006</v>
      </c>
      <c r="H114" s="379">
        <f t="shared" si="42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0"/>
        <v>151.18000000000009</v>
      </c>
      <c r="G115" s="378">
        <f t="shared" si="41"/>
        <v>4510.82</v>
      </c>
      <c r="H115" s="379">
        <f t="shared" si="42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0"/>
        <v>37.180000000000035</v>
      </c>
      <c r="G116" s="378">
        <f t="shared" si="41"/>
        <v>4510.82</v>
      </c>
      <c r="H116" s="379">
        <f t="shared" si="42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0"/>
        <v>93.180000000000263</v>
      </c>
      <c r="G117" s="378">
        <f t="shared" si="41"/>
        <v>4510.82</v>
      </c>
      <c r="H117" s="379">
        <f t="shared" si="42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0"/>
        <v>227.1800000000006</v>
      </c>
      <c r="G118" s="378">
        <f t="shared" si="41"/>
        <v>4510.82</v>
      </c>
      <c r="H118" s="379">
        <f t="shared" si="42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0"/>
        <v>455.18</v>
      </c>
      <c r="G119" s="378">
        <f t="shared" si="41"/>
        <v>4510.82</v>
      </c>
      <c r="H119" s="379">
        <f t="shared" si="42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0"/>
        <v>297.18000000000018</v>
      </c>
      <c r="G120" s="378">
        <f t="shared" si="41"/>
        <v>4510.82</v>
      </c>
      <c r="H120" s="379">
        <f t="shared" si="42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0"/>
        <v>335.1800000000004</v>
      </c>
      <c r="G121" s="378">
        <f t="shared" si="41"/>
        <v>4510.82</v>
      </c>
      <c r="H121" s="379">
        <f t="shared" si="42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0"/>
        <v>285.1800000000004</v>
      </c>
      <c r="G122" s="378">
        <f t="shared" si="41"/>
        <v>4510.82</v>
      </c>
      <c r="H122" s="379">
        <f t="shared" si="42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0"/>
        <v>485.1800000000004</v>
      </c>
      <c r="G123" s="378">
        <f t="shared" si="41"/>
        <v>4510.82</v>
      </c>
      <c r="H123" s="379">
        <f t="shared" si="42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0"/>
        <v>723.18000000000075</v>
      </c>
      <c r="G124" s="378">
        <f t="shared" si="41"/>
        <v>4510.82</v>
      </c>
      <c r="H124" s="379">
        <f t="shared" si="42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0"/>
        <v>699.18000000000052</v>
      </c>
      <c r="G125" s="378">
        <f t="shared" si="41"/>
        <v>4420.82</v>
      </c>
      <c r="H125" s="379">
        <f t="shared" si="42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0"/>
        <v>767.18000000000052</v>
      </c>
      <c r="G126" s="378">
        <f t="shared" si="41"/>
        <v>4420.82</v>
      </c>
      <c r="H126" s="379">
        <f t="shared" si="42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0"/>
        <v>709.18</v>
      </c>
      <c r="G127" s="378">
        <f t="shared" si="41"/>
        <v>4420.82</v>
      </c>
      <c r="H127" s="379">
        <f t="shared" si="42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0"/>
        <v>686</v>
      </c>
      <c r="G128" s="378">
        <f t="shared" si="41"/>
        <v>4420</v>
      </c>
      <c r="H128" s="379">
        <f t="shared" si="42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0"/>
        <v>783.95199999999988</v>
      </c>
      <c r="G129" s="378">
        <f t="shared" si="41"/>
        <v>3369.6480000000001</v>
      </c>
      <c r="H129" s="379">
        <f t="shared" si="42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0"/>
        <v>630.35199999999975</v>
      </c>
      <c r="G130" s="378">
        <f t="shared" si="41"/>
        <v>3369.6480000000001</v>
      </c>
      <c r="H130" s="379">
        <f t="shared" si="42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0"/>
        <v>711.952</v>
      </c>
      <c r="G131" s="378">
        <f t="shared" si="41"/>
        <v>3369.6480000000001</v>
      </c>
      <c r="H131" s="379">
        <f t="shared" si="42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0"/>
        <v>449.16000000000054</v>
      </c>
      <c r="G132" s="378">
        <f t="shared" si="41"/>
        <v>4352.84</v>
      </c>
      <c r="H132" s="379">
        <f t="shared" si="42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0"/>
        <v>383.1600000000002</v>
      </c>
      <c r="G133" s="378">
        <f t="shared" si="41"/>
        <v>4352.84</v>
      </c>
      <c r="H133" s="379">
        <f t="shared" si="42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0"/>
        <v>307.16000000000037</v>
      </c>
      <c r="G134" s="378">
        <f t="shared" si="41"/>
        <v>4352.84</v>
      </c>
      <c r="H134" s="379">
        <f t="shared" si="42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0"/>
        <v>253.16000000000045</v>
      </c>
      <c r="G135" s="378">
        <f t="shared" si="41"/>
        <v>4352.84</v>
      </c>
      <c r="H135" s="379">
        <f t="shared" si="42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0"/>
        <v>173.16000000000003</v>
      </c>
      <c r="G136" s="378">
        <f t="shared" si="41"/>
        <v>4352.84</v>
      </c>
      <c r="H136" s="379">
        <f t="shared" si="42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0"/>
        <v>211.11000000000041</v>
      </c>
      <c r="G137" s="378">
        <f t="shared" si="41"/>
        <v>6580.8899999999994</v>
      </c>
      <c r="H137" s="379">
        <f t="shared" si="42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0"/>
        <v>229.10000000000039</v>
      </c>
      <c r="G138" s="378">
        <f t="shared" si="41"/>
        <v>4298.8999999999996</v>
      </c>
      <c r="H138" s="379">
        <f t="shared" si="42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0"/>
        <v>491.10000000000014</v>
      </c>
      <c r="G139" s="378">
        <f t="shared" si="41"/>
        <v>4298.8999999999996</v>
      </c>
      <c r="H139" s="379">
        <f t="shared" si="42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0"/>
        <v>572.27799999999979</v>
      </c>
      <c r="G140" s="378">
        <f t="shared" si="41"/>
        <v>2815.7220000000002</v>
      </c>
      <c r="H140" s="379">
        <f t="shared" si="42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0"/>
        <v>566.27999999999975</v>
      </c>
      <c r="G141" s="378">
        <f t="shared" si="41"/>
        <v>4273.72</v>
      </c>
      <c r="H141" s="379">
        <f t="shared" si="42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0"/>
        <v>698.27999999999975</v>
      </c>
      <c r="G142" s="378">
        <f t="shared" si="41"/>
        <v>4273.72</v>
      </c>
      <c r="H142" s="379">
        <f t="shared" si="42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0"/>
        <v>658.27999999999986</v>
      </c>
      <c r="G143" s="378">
        <f t="shared" si="41"/>
        <v>4273.72</v>
      </c>
      <c r="H143" s="379">
        <f t="shared" si="42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0"/>
        <v>516.27999999999975</v>
      </c>
      <c r="G144" s="378">
        <f t="shared" si="41"/>
        <v>4273.72</v>
      </c>
      <c r="H144" s="379">
        <f t="shared" si="42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0"/>
        <v>508.29000000000059</v>
      </c>
      <c r="G145" s="378">
        <f t="shared" si="41"/>
        <v>6529.71</v>
      </c>
      <c r="H145" s="379">
        <f t="shared" si="42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0"/>
        <v>713.99999999999966</v>
      </c>
      <c r="G146" s="378">
        <f t="shared" si="41"/>
        <v>6531</v>
      </c>
      <c r="H146" s="379">
        <f t="shared" si="42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0"/>
        <v>956.25400000000025</v>
      </c>
      <c r="G147" s="378">
        <f t="shared" si="41"/>
        <v>5538.5460000000003</v>
      </c>
      <c r="H147" s="379">
        <f t="shared" si="42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0"/>
        <v>1200.6540000000007</v>
      </c>
      <c r="G148" s="378">
        <f t="shared" si="41"/>
        <v>5538.5460000000003</v>
      </c>
      <c r="H148" s="379">
        <f t="shared" si="42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0"/>
        <v>1052.4540000000006</v>
      </c>
      <c r="G149" s="378">
        <f t="shared" si="41"/>
        <v>5538.5460000000003</v>
      </c>
      <c r="H149" s="379">
        <f t="shared" si="42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0"/>
        <v>698.16000000000042</v>
      </c>
      <c r="G150" s="378">
        <f t="shared" si="41"/>
        <v>6504.84</v>
      </c>
      <c r="H150" s="379">
        <f t="shared" si="42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0"/>
        <v>984.12000000000012</v>
      </c>
      <c r="G151" s="378">
        <f t="shared" si="41"/>
        <v>6482.88</v>
      </c>
      <c r="H151" s="379">
        <f t="shared" si="42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0"/>
        <v>352.68200000000064</v>
      </c>
      <c r="G152" s="378">
        <f t="shared" si="41"/>
        <v>7331.3180000000002</v>
      </c>
      <c r="H152" s="379">
        <f t="shared" si="42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0"/>
        <v>2320.6080000000002</v>
      </c>
      <c r="G153" s="378">
        <f t="shared" si="41"/>
        <v>4531.3919999999998</v>
      </c>
      <c r="H153" s="379">
        <f t="shared" si="42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0"/>
        <v>2541.7799999999997</v>
      </c>
      <c r="G154" s="378">
        <f t="shared" si="41"/>
        <v>3246.2200000000003</v>
      </c>
      <c r="H154" s="379">
        <f t="shared" si="42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3">C157*(E157-D157)</f>
        <v>-57.000000000000028</v>
      </c>
      <c r="G157" s="378">
        <f t="shared" ref="G157:G164" si="44">D157*C157</f>
        <v>5857</v>
      </c>
      <c r="H157" s="379">
        <f t="shared" ref="H157:H164" si="45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3"/>
        <v>26.940000000000097</v>
      </c>
      <c r="G158" s="378">
        <f t="shared" si="44"/>
        <v>2921.06</v>
      </c>
      <c r="H158" s="379">
        <f t="shared" si="45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3"/>
        <v>-91.06000000000023</v>
      </c>
      <c r="G159" s="378">
        <f t="shared" si="44"/>
        <v>5749.06</v>
      </c>
      <c r="H159" s="379">
        <f t="shared" si="45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3"/>
        <v>24.88000000000028</v>
      </c>
      <c r="G160" s="378">
        <f t="shared" si="44"/>
        <v>2851.12</v>
      </c>
      <c r="H160" s="379">
        <f t="shared" si="45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3"/>
        <v>343.88000000000005</v>
      </c>
      <c r="G161" s="378">
        <f t="shared" si="44"/>
        <v>2851.12</v>
      </c>
      <c r="H161" s="379">
        <f t="shared" si="45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3"/>
        <v>452.88000000000005</v>
      </c>
      <c r="G162" s="378">
        <f t="shared" si="44"/>
        <v>2851.12</v>
      </c>
      <c r="H162" s="379">
        <f t="shared" si="45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3"/>
        <v>525.88000000000045</v>
      </c>
      <c r="G163" s="378">
        <f t="shared" si="44"/>
        <v>2851.12</v>
      </c>
      <c r="H163" s="379">
        <f t="shared" si="45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3"/>
        <v>421.87999999999982</v>
      </c>
      <c r="G164" s="378">
        <f t="shared" si="44"/>
        <v>2851.12</v>
      </c>
      <c r="H164" s="379">
        <f t="shared" si="45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1">
    <cfRule type="expression" dxfId="373" priority="3">
      <formula>F37&gt;0</formula>
    </cfRule>
    <cfRule type="expression" dxfId="372" priority="4">
      <formula>F37&lt;0</formula>
    </cfRule>
  </conditionalFormatting>
  <conditionalFormatting sqref="H37:H41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536</v>
      </c>
      <c r="M3" s="3"/>
      <c r="O3" s="11" t="s">
        <v>58</v>
      </c>
      <c r="Q3" s="228">
        <f>IF(Q2=0, Q4, (F18-K18-M18)/Q2)</f>
        <v>56.016153846153848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54.4</v>
      </c>
      <c r="R4" s="519">
        <v>3.7000000000000002E-3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1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7072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1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7282.1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-210.10000000000036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-210.10000000000036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-2.885156754232987E-2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210</v>
      </c>
      <c r="D18" s="18"/>
      <c r="E18" s="18"/>
      <c r="F18" s="18">
        <f>SUM(F2:F14)</f>
        <v>11938.4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693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7">C37*(E37-D37)</f>
        <v>-193.17999999999961</v>
      </c>
      <c r="G37" s="10">
        <f t="shared" ref="G37" si="28">D37*C37</f>
        <v>7282.08</v>
      </c>
      <c r="H37" s="160">
        <f t="shared" ref="H37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697" t="s">
        <v>78</v>
      </c>
      <c r="P40" s="697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59.84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0">O42*$Q$4</f>
        <v>59.295999999999999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0"/>
        <v>58.752000000000002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0"/>
        <v>58.207999999999998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0"/>
        <v>57.664000000000001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0"/>
        <v>57.12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0"/>
        <v>56.576000000000001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0"/>
        <v>56.031999999999996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0"/>
        <v>55.488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0"/>
        <v>54.943999999999996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0"/>
        <v>54.4</v>
      </c>
      <c r="Q51" s="2"/>
      <c r="T51" s="92" t="s">
        <v>104</v>
      </c>
      <c r="U51" s="129" t="s">
        <v>705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0"/>
        <v>53.856000000000002</v>
      </c>
      <c r="Q52" s="2"/>
      <c r="T52" s="92" t="s">
        <v>105</v>
      </c>
      <c r="U52" s="129" t="s">
        <v>706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0"/>
        <v>53.311999999999998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0"/>
        <v>52.768000000000001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0"/>
        <v>52.223999999999997</v>
      </c>
      <c r="T55" s="92" t="s">
        <v>107</v>
      </c>
      <c r="U55" s="129" t="s">
        <v>707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0"/>
        <v>51.68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0"/>
        <v>51.135999999999996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0"/>
        <v>50.591999999999999</v>
      </c>
      <c r="T58" s="92" t="s">
        <v>108</v>
      </c>
      <c r="U58" s="129" t="s">
        <v>601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0"/>
        <v>50.048000000000002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0"/>
        <v>49.503999999999998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0"/>
        <v>48.96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7">
      <formula>Q7&gt;0</formula>
    </cfRule>
    <cfRule type="expression" dxfId="368" priority="28">
      <formula>Q7&lt;0</formula>
    </cfRule>
  </conditionalFormatting>
  <conditionalFormatting sqref="Q8">
    <cfRule type="expression" dxfId="367" priority="25">
      <formula>Q8&gt;0</formula>
    </cfRule>
    <cfRule type="expression" dxfId="366" priority="26">
      <formula>Q8&lt;0</formula>
    </cfRule>
  </conditionalFormatting>
  <conditionalFormatting sqref="F24:F37">
    <cfRule type="expression" dxfId="365" priority="9">
      <formula>F24&gt;0</formula>
    </cfRule>
    <cfRule type="expression" dxfId="364" priority="10">
      <formula>F24&lt;0</formula>
    </cfRule>
  </conditionalFormatting>
  <conditionalFormatting sqref="H39 H41 H43 H45 H47 H24:H37">
    <cfRule type="expression" dxfId="363" priority="7">
      <formula>H24&gt;0</formula>
    </cfRule>
    <cfRule type="expression" dxfId="362" priority="8">
      <formula>H24&lt;0</formula>
    </cfRule>
  </conditionalFormatting>
  <conditionalFormatting sqref="J29">
    <cfRule type="expression" dxfId="361" priority="5">
      <formula>J29&gt;0</formula>
    </cfRule>
    <cfRule type="expression" dxfId="360" priority="6">
      <formula>J29&lt;0</formula>
    </cfRule>
  </conditionalFormatting>
  <conditionalFormatting sqref="J30:J35">
    <cfRule type="expression" dxfId="359" priority="3">
      <formula>J30&gt;0</formula>
    </cfRule>
    <cfRule type="expression" dxfId="358" priority="4">
      <formula>J30&lt;0</formula>
    </cfRule>
  </conditionalFormatting>
  <conditionalFormatting sqref="J36:J37">
    <cfRule type="expression" dxfId="357" priority="1">
      <formula>J36&gt;0</formula>
    </cfRule>
    <cfRule type="expression" dxfId="356" priority="2">
      <formula>J36&lt;0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53.19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53.19</v>
      </c>
      <c r="R4" s="498">
        <v>2.5999999999999999E-3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58.509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57.9771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57.4452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56.9133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56.381399999999999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55.849499999999999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55.317599999999999</v>
      </c>
      <c r="Q49" s="82"/>
      <c r="R49" s="34"/>
      <c r="T49" s="92" t="s">
        <v>103</v>
      </c>
      <c r="U49" s="87" t="s">
        <v>602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54.785699999999999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54.253799999999998</v>
      </c>
      <c r="Q51" s="82"/>
      <c r="R51" s="34"/>
      <c r="T51" s="92" t="s">
        <v>104</v>
      </c>
      <c r="U51" s="87" t="s">
        <v>708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53.721899999999998</v>
      </c>
      <c r="Q52" s="82"/>
      <c r="R52" s="34"/>
      <c r="T52" s="92" t="s">
        <v>105</v>
      </c>
      <c r="U52" s="87" t="s">
        <v>574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53.19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52.658099999999997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52.126199999999997</v>
      </c>
      <c r="Q55" s="82"/>
      <c r="T55" s="92" t="s">
        <v>107</v>
      </c>
      <c r="U55" s="87" t="s">
        <v>709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51.594299999999997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51.062399999999997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50.530499999999996</v>
      </c>
      <c r="Q58" s="82"/>
      <c r="T58" s="92" t="s">
        <v>108</v>
      </c>
      <c r="U58" s="87" t="s">
        <v>603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49.998599999999996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49.466700000000003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48.934800000000003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48.402900000000002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47.871000000000002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36.76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36.76</v>
      </c>
      <c r="R4" s="498">
        <v>3.5000000000000001E-3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40.436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40.068400000000004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39.700800000000001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39.333199999999998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38.965600000000002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38.597999999999999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38.230399999999996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37.8628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37.495199999999997</v>
      </c>
      <c r="Q51" s="82"/>
      <c r="R51" s="34"/>
      <c r="T51" s="92" t="s">
        <v>104</v>
      </c>
      <c r="U51" s="87" t="s">
        <v>710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37.127600000000001</v>
      </c>
      <c r="Q52" s="82"/>
      <c r="R52" s="34"/>
      <c r="T52" s="92" t="s">
        <v>105</v>
      </c>
      <c r="U52" s="87" t="s">
        <v>543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36.76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36.392399999999995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36.024799999999999</v>
      </c>
      <c r="Q55" s="82"/>
      <c r="R55" s="34"/>
      <c r="T55" s="92" t="s">
        <v>107</v>
      </c>
      <c r="U55" s="87" t="s">
        <v>711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35.657199999999996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35.2896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34.921999999999997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34.554399999999994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34.186799999999998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33.819200000000002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33.451599999999999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33.083999999999996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86.5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86.5</v>
      </c>
      <c r="R4" s="498">
        <v>2.5000000000000001E-3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697" t="s">
        <v>78</v>
      </c>
      <c r="P35" s="697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95.15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94.285000000000011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93.42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92.555000000000007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91.69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90.825000000000003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89.960000000000008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89.094999999999999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88.23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87.364999999999995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86.5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85.635000000000005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84.77</v>
      </c>
      <c r="Q48" s="2"/>
      <c r="T48" s="112" t="s">
        <v>104</v>
      </c>
      <c r="U48" s="105" t="s">
        <v>712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83.905000000000001</v>
      </c>
      <c r="T49" s="112" t="s">
        <v>105</v>
      </c>
      <c r="U49" s="105" t="s">
        <v>556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83.039999999999992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82.174999999999997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81.31</v>
      </c>
      <c r="T52" s="112" t="s">
        <v>107</v>
      </c>
      <c r="U52" s="105" t="s">
        <v>713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80.445000000000007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79.58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78.715000000000003</v>
      </c>
      <c r="T55" s="112" t="s">
        <v>108</v>
      </c>
      <c r="U55" s="105" t="s">
        <v>604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77.850000000000009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122.33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122.33</v>
      </c>
      <c r="R4" s="498">
        <v>2.1399999999999999E-2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134.56300000000002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133.33970000000002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132.1164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130.8931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129.66980000000001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128.44650000000001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127.22320000000001</v>
      </c>
      <c r="Q49" s="2"/>
      <c r="R49" s="34"/>
      <c r="T49" s="10" t="s">
        <v>103</v>
      </c>
      <c r="U49" s="87" t="s">
        <v>683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125.9999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124.7766</v>
      </c>
      <c r="Q51" s="2"/>
      <c r="R51" s="34"/>
      <c r="T51" s="10" t="s">
        <v>104</v>
      </c>
      <c r="U51" s="87" t="s">
        <v>684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123.55329999999999</v>
      </c>
      <c r="Q52" s="2"/>
      <c r="R52" s="34"/>
      <c r="T52" s="10" t="s">
        <v>105</v>
      </c>
      <c r="U52" s="87" t="s">
        <v>545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122.33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121.1067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119.88339999999999</v>
      </c>
      <c r="Q55" s="2"/>
      <c r="R55" s="34"/>
      <c r="T55" s="10" t="s">
        <v>107</v>
      </c>
      <c r="U55" s="87" t="s">
        <v>685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118.6601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117.43679999999999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116.2135</v>
      </c>
      <c r="T58" s="10" t="s">
        <v>108</v>
      </c>
      <c r="U58" s="87" t="s">
        <v>597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114.99019999999999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113.76690000000001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112.5436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111.3203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110.09699999999999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241.21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241.21</v>
      </c>
      <c r="R4" s="498">
        <v>1.5E-3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0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0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0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07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7" t="s">
        <v>78</v>
      </c>
      <c r="P41" s="697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265.33100000000002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262.91890000000001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260.5068</v>
      </c>
      <c r="Q44" s="2"/>
      <c r="T44" s="134" t="s">
        <v>99</v>
      </c>
      <c r="U44" s="87" t="s">
        <v>714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258.09470000000005</v>
      </c>
      <c r="Q45" s="2"/>
      <c r="T45" s="134" t="s">
        <v>100</v>
      </c>
      <c r="U45" s="87" t="s">
        <v>715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255.68260000000001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253.27050000000003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250.85840000000002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248.44630000000001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246.0342</v>
      </c>
      <c r="Q50" s="2"/>
      <c r="T50" s="134" t="s">
        <v>104</v>
      </c>
      <c r="U50" s="87" t="s">
        <v>716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243.62210000000002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241.21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238.7979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236.38580000000002</v>
      </c>
      <c r="Q54" s="2"/>
      <c r="T54" s="134" t="s">
        <v>107</v>
      </c>
      <c r="U54" s="87" t="s">
        <v>717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233.97370000000001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231.5616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229.14949999999999</v>
      </c>
      <c r="T57" s="134" t="s">
        <v>108</v>
      </c>
      <c r="U57" s="87" t="s">
        <v>605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226.73740000000001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224.32530000000003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221.91320000000002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219.50110000000001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217.089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81.25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81.25</v>
      </c>
      <c r="R4" s="498">
        <v>-2E-3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697" t="s">
        <v>78</v>
      </c>
      <c r="P40" s="697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89.375000000000014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88.5625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87.75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86.9375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86.125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85.3125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84.5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83.6875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82.875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82.0625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81.25</v>
      </c>
      <c r="Q51" s="2"/>
      <c r="T51" s="92" t="s">
        <v>104</v>
      </c>
      <c r="U51" s="87" t="s">
        <v>752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80.4375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79.625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78.8125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78</v>
      </c>
      <c r="T55" s="92" t="s">
        <v>107</v>
      </c>
      <c r="U55" s="87" t="s">
        <v>753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77.1875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76.375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75.5625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74.75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73.9375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73.125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73.099999999999994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73.099999999999994</v>
      </c>
      <c r="R4" s="518">
        <v>-4.5999999999999999E-3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80.41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79.679000000000002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78.947999999999993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78.216999999999999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77.486000000000004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76.754999999999995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76.024000000000001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75.292999999999992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74.561999999999998</v>
      </c>
      <c r="Q49" s="2"/>
      <c r="T49" s="92" t="s">
        <v>103</v>
      </c>
      <c r="U49" s="87" t="s">
        <v>718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73.830999999999989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73.099999999999994</v>
      </c>
      <c r="Q51" s="2"/>
      <c r="T51" s="92" t="s">
        <v>104</v>
      </c>
      <c r="U51" s="87" t="s">
        <v>719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72.369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71.637999999999991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70.906999999999996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70.175999999999988</v>
      </c>
      <c r="T55" s="92" t="s">
        <v>107</v>
      </c>
      <c r="U55" s="87" t="s">
        <v>720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69.444999999999993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68.713999999999984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67.983000000000004</v>
      </c>
      <c r="T58" s="92" t="s">
        <v>108</v>
      </c>
      <c r="U58" s="87" t="s">
        <v>606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67.251999999999995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66.521000000000001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65.789999999999992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50.8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50.8</v>
      </c>
      <c r="R4" s="520">
        <v>7.9000000000000008E-3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697" t="s">
        <v>78</v>
      </c>
      <c r="P42" s="697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55.88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55.372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54.863999999999997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54.356000000000002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53.847999999999999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53.339999999999996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52.832000000000001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52.323999999999998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51.815999999999995</v>
      </c>
      <c r="Q51" s="2"/>
      <c r="T51" s="92" t="s">
        <v>104</v>
      </c>
      <c r="U51" s="87" t="s">
        <v>721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51.308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50.8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50.291999999999994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49.783999999999999</v>
      </c>
      <c r="T55" s="92" t="s">
        <v>107</v>
      </c>
      <c r="U55" s="87" t="s">
        <v>644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49.275999999999996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48.767999999999994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48.26</v>
      </c>
      <c r="T58" s="92" t="s">
        <v>108</v>
      </c>
      <c r="U58" s="87" t="s">
        <v>607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47.751999999999995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47.244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46.735999999999997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46.228000000000002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45.72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160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30.670562499999999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7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28.5</v>
      </c>
      <c r="R4" s="498">
        <v>-7.3000000000000001E-3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97">
        <v>42873</v>
      </c>
      <c r="C5" s="4">
        <v>80</v>
      </c>
      <c r="D5" s="3">
        <v>29.68</v>
      </c>
      <c r="E5" s="3">
        <v>0</v>
      </c>
      <c r="F5" s="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4560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4907.29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-347.28999999999996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-347.28999999999996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-7.0770221446052703E-2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31.35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31.065000000000001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30.78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30.495000000000001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30.21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29.925000000000001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29.64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29.355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29.07</v>
      </c>
      <c r="Q51" s="82"/>
      <c r="R51" s="34"/>
      <c r="T51" s="92" t="s">
        <v>104</v>
      </c>
      <c r="U51" s="87" t="s">
        <v>722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28.785</v>
      </c>
      <c r="Q52" s="82"/>
      <c r="R52" s="34"/>
      <c r="T52" s="92" t="s">
        <v>105</v>
      </c>
      <c r="U52" s="87" t="s">
        <v>546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28.5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28.215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27.93</v>
      </c>
      <c r="Q55" s="82"/>
      <c r="T55" s="92" t="s">
        <v>107</v>
      </c>
      <c r="U55" s="87" t="s">
        <v>723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27.645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27.36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27.074999999999999</v>
      </c>
      <c r="Q58" s="82"/>
      <c r="T58" s="92" t="s">
        <v>108</v>
      </c>
      <c r="U58" s="87" t="s">
        <v>608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26.79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26.505000000000003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26.220000000000002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25.935000000000002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25.650000000000002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108.41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108.41</v>
      </c>
      <c r="R4" s="498">
        <v>1.06E-2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697" t="s">
        <v>78</v>
      </c>
      <c r="P40" s="697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119.251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118.1669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117.08280000000001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115.9987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114.91460000000001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113.8305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112.74639999999999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111.6623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110.5782</v>
      </c>
      <c r="Q49" s="2"/>
      <c r="T49" s="92" t="s">
        <v>103</v>
      </c>
      <c r="U49" s="87" t="s">
        <v>561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109.4941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108.41</v>
      </c>
      <c r="Q51" s="2"/>
      <c r="T51" s="92" t="s">
        <v>104</v>
      </c>
      <c r="U51" s="87" t="s">
        <v>724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107.32589999999999</v>
      </c>
      <c r="Q52" s="2"/>
      <c r="T52" s="92" t="s">
        <v>105</v>
      </c>
      <c r="U52" s="87" t="s">
        <v>725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106.2418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105.15769999999999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104.0736</v>
      </c>
      <c r="T55" s="92" t="s">
        <v>107</v>
      </c>
      <c r="U55" s="87" t="s">
        <v>726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102.98949999999999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101.90539999999999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100.82130000000001</v>
      </c>
      <c r="T58" s="92" t="s">
        <v>108</v>
      </c>
      <c r="U58" s="87" t="s">
        <v>584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99.737200000000001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98.653099999999995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97.569000000000003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2.6636025000000001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757</v>
      </c>
      <c r="O4" s="11" t="s">
        <v>66</v>
      </c>
      <c r="Q4" s="199">
        <v>1.33</v>
      </c>
      <c r="R4" s="498">
        <v>-2.2100000000000002E-2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5320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10654.41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-4899.4799999999996</v>
      </c>
      <c r="R7">
        <v>2000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-5334.41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-0.50067624579868808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497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6800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697" t="s">
        <v>78</v>
      </c>
      <c r="P40" s="697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1.4630000000000003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1.4497000000000002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1.4364000000000001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1.4231000000000003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1.4098000000000002</v>
      </c>
      <c r="Q45" s="2"/>
      <c r="T45" s="92" t="s">
        <v>99</v>
      </c>
      <c r="U45" s="87" t="s">
        <v>727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1.3965000000000001</v>
      </c>
      <c r="Q46" s="2"/>
      <c r="T46" s="92" t="s">
        <v>100</v>
      </c>
      <c r="U46" s="87" t="s">
        <v>728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1.3832000000000002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1.3699000000000001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1.3566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1.3433000000000002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1.33</v>
      </c>
      <c r="Q51" s="2"/>
      <c r="T51" s="92" t="s">
        <v>104</v>
      </c>
      <c r="U51" s="87" t="s">
        <v>729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1.3167</v>
      </c>
      <c r="Q52" s="2"/>
      <c r="T52" s="92" t="s">
        <v>105</v>
      </c>
      <c r="U52" s="87" t="s">
        <v>566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1.3034000000000001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1.2901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1.2767999999999999</v>
      </c>
      <c r="T55" s="92" t="s">
        <v>107</v>
      </c>
      <c r="U55" s="87" t="s">
        <v>730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1.2635000000000001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1.2502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1.2369000000000001</v>
      </c>
      <c r="T58" s="92" t="s">
        <v>108</v>
      </c>
      <c r="U58" s="87" t="s">
        <v>609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1.2236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1.2103000000000002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1.1970000000000001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:G72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64.5</v>
      </c>
      <c r="R4" s="498">
        <v>-8.9999999999999998E-4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16125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-3415.9900000000052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-3415.9900000000052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-0.17481151159690494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544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697" t="s">
        <v>78</v>
      </c>
      <c r="P42" s="697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70.95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70.305000000000007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69.660000000000011</v>
      </c>
      <c r="Q45" s="2"/>
      <c r="T45" s="92" t="s">
        <v>99</v>
      </c>
      <c r="U45" s="87" t="s">
        <v>731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69.015000000000001</v>
      </c>
      <c r="Q46" s="2"/>
      <c r="T46" s="92" t="s">
        <v>100</v>
      </c>
      <c r="U46" s="87" t="s">
        <v>732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68.37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67.725000000000009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67.08</v>
      </c>
      <c r="Q49" s="2"/>
      <c r="T49" s="92" t="s">
        <v>103</v>
      </c>
      <c r="U49" s="87" t="s">
        <v>610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66.435000000000002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65.790000000000006</v>
      </c>
      <c r="Q51" s="2"/>
      <c r="T51" s="92" t="s">
        <v>104</v>
      </c>
      <c r="U51" s="87" t="s">
        <v>733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65.144999999999996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64.5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63.854999999999997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63.21</v>
      </c>
      <c r="Q55" s="2"/>
      <c r="T55" s="92" t="s">
        <v>107</v>
      </c>
      <c r="U55" s="87" t="s">
        <v>734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62.564999999999998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61.919999999999995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61.274999999999999</v>
      </c>
      <c r="T58" s="92" t="s">
        <v>108</v>
      </c>
      <c r="U58" s="87" t="s">
        <v>611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60.629999999999995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59.985000000000007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59.34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58.695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58.050000000000004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68.290000000000006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68.290000000000006</v>
      </c>
      <c r="R4" s="498">
        <v>-4.7000000000000002E-3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697" t="s">
        <v>78</v>
      </c>
      <c r="P42" s="697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75.119000000000014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74.43610000000001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73.753200000000007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73.070300000000017</v>
      </c>
      <c r="Q46" s="82"/>
      <c r="T46" s="92" t="s">
        <v>100</v>
      </c>
      <c r="U46" s="87" t="s">
        <v>735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72.387400000000014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71.70450000000001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71.021600000000007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70.338700000000003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69.655800000000013</v>
      </c>
      <c r="Q51" s="82"/>
      <c r="T51" s="92" t="s">
        <v>104</v>
      </c>
      <c r="U51" s="87" t="s">
        <v>736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68.97290000000001</v>
      </c>
      <c r="Q52" s="82"/>
      <c r="T52" s="92" t="s">
        <v>105</v>
      </c>
      <c r="U52" s="87" t="s">
        <v>737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68.290000000000006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67.607100000000003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66.924199999999999</v>
      </c>
      <c r="Q55" s="82"/>
      <c r="T55" s="92" t="s">
        <v>107</v>
      </c>
      <c r="U55" s="87" t="s">
        <v>738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66.24130000000001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65.558400000000006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64.875500000000002</v>
      </c>
      <c r="Q58" s="82"/>
      <c r="T58" s="92" t="s">
        <v>108</v>
      </c>
      <c r="U58" s="87" t="s">
        <v>575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64.192599999999999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63.509700000000009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62.826800000000006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62.143900000000009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61.461000000000006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57.32</v>
      </c>
      <c r="R4" s="498">
        <v>8.6E-3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11464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-265.34000000000106</v>
      </c>
      <c r="R7">
        <v>150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-315.29000000000087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-2.6766468946770209E-2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697" t="s">
        <v>78</v>
      </c>
      <c r="P41" s="697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63.052000000000007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62.478800000000007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61.905600000000007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61.332400000000007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60.7592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60.186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59.6128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59.0396</v>
      </c>
      <c r="Q49" s="2"/>
      <c r="T49" s="92" t="s">
        <v>121</v>
      </c>
      <c r="U49" s="129" t="s">
        <v>572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58.4664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57.8932</v>
      </c>
      <c r="Q51" s="2"/>
      <c r="T51" s="92" t="s">
        <v>104</v>
      </c>
      <c r="U51" s="129" t="s">
        <v>739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57.32</v>
      </c>
      <c r="Q52" s="2"/>
      <c r="T52" s="92" t="s">
        <v>105</v>
      </c>
      <c r="U52" s="129" t="s">
        <v>740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56.7468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56.1736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55.6004</v>
      </c>
      <c r="T55" s="92" t="s">
        <v>107</v>
      </c>
      <c r="U55" s="129" t="s">
        <v>741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55.027200000000001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54.454000000000001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53.880800000000001</v>
      </c>
      <c r="T58" s="92" t="s">
        <v>108</v>
      </c>
      <c r="U58" s="129" t="s">
        <v>612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53.307600000000001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52.734400000000001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52.161200000000001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51.588000000000001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33.07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33.07</v>
      </c>
      <c r="R4" s="498">
        <v>1.44E-2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08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08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697" t="s">
        <v>78</v>
      </c>
      <c r="P41" s="697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36.377000000000002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36.046300000000002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35.715600000000002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35.384900000000002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35.054200000000002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34.723500000000001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34.392800000000001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34.062100000000001</v>
      </c>
      <c r="Q49" s="2"/>
      <c r="T49" s="10" t="s">
        <v>103</v>
      </c>
      <c r="U49" s="10" t="s">
        <v>576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33.731400000000001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33.400700000000001</v>
      </c>
      <c r="Q51" s="2"/>
      <c r="T51" s="10" t="s">
        <v>104</v>
      </c>
      <c r="U51" s="10" t="s">
        <v>742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33.07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32.7393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32.4086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32.0779</v>
      </c>
      <c r="T55" s="10" t="s">
        <v>107</v>
      </c>
      <c r="U55" s="10" t="s">
        <v>743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31.747199999999999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31.416499999999999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31.085799999999999</v>
      </c>
      <c r="T58" s="10" t="s">
        <v>108</v>
      </c>
      <c r="U58" s="10" t="s">
        <v>613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30.755100000000002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30.424400000000002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30.093700000000002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29.763000000000002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173.42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173.42</v>
      </c>
      <c r="R4" s="498">
        <v>3.0000000000000001E-3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697" t="s">
        <v>78</v>
      </c>
      <c r="P45" s="697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190.762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189.02780000000001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187.2936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185.55940000000001</v>
      </c>
      <c r="Q49" s="2"/>
      <c r="T49" s="92" t="s">
        <v>103</v>
      </c>
      <c r="U49" s="431" t="s">
        <v>614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183.8252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182.09100000000001</v>
      </c>
      <c r="Q51" s="2"/>
      <c r="T51" s="92" t="s">
        <v>104</v>
      </c>
      <c r="U51" s="431" t="s">
        <v>744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180.35679999999999</v>
      </c>
      <c r="Q52" s="2"/>
      <c r="T52" s="92" t="s">
        <v>105</v>
      </c>
      <c r="U52" s="431" t="s">
        <v>577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178.62260000000001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176.88839999999999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175.1542</v>
      </c>
      <c r="Q55" s="2"/>
      <c r="T55" s="92" t="s">
        <v>107</v>
      </c>
      <c r="U55" s="431" t="s">
        <v>745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173.42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171.68579999999997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169.95159999999998</v>
      </c>
      <c r="Q58" s="2"/>
      <c r="T58" s="92" t="s">
        <v>108</v>
      </c>
      <c r="U58" s="431" t="s">
        <v>567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168.21739999999997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166.48319999999998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164.74899999999997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163.01479999999998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161.28059999999999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159.54640000000001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157.81219999999999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156.078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46.1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46.1</v>
      </c>
      <c r="R4" s="498">
        <v>1.54E-2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50.710000000000008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50.249000000000002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49.788000000000004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49.327000000000005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48.866000000000007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48.405000000000001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47.944000000000003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47.483000000000004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47.022000000000006</v>
      </c>
      <c r="Q51" s="2"/>
      <c r="T51" s="92" t="s">
        <v>104</v>
      </c>
      <c r="U51" s="431" t="s">
        <v>746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46.561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46.1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45.639000000000003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45.177999999999997</v>
      </c>
      <c r="Q55" s="2"/>
      <c r="T55" s="92" t="s">
        <v>107</v>
      </c>
      <c r="U55" s="431" t="s">
        <v>747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44.716999999999999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44.256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43.795000000000002</v>
      </c>
      <c r="Q58" s="2"/>
      <c r="T58" s="92" t="s">
        <v>108</v>
      </c>
      <c r="U58" s="431" t="s">
        <v>615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43.333999999999996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42.873000000000005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42.412000000000006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41.951000000000001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41.49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121.85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121.85</v>
      </c>
      <c r="R4" s="498">
        <v>-3.3E-3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697" t="s">
        <v>78</v>
      </c>
      <c r="Q39" s="697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134.035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132.81649999999999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131.59800000000001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130.37950000000001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129.161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127.9425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126.724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125.5055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124.28699999999999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123.0685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121.85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120.63149999999999</v>
      </c>
      <c r="T51" s="92" t="s">
        <v>104</v>
      </c>
      <c r="U51" s="87" t="s">
        <v>748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119.413</v>
      </c>
      <c r="T52" s="92" t="s">
        <v>105</v>
      </c>
      <c r="U52" s="87" t="s">
        <v>547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118.19449999999999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116.97599999999998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115.75749999999999</v>
      </c>
      <c r="T55" s="92" t="s">
        <v>107</v>
      </c>
      <c r="U55" s="87" t="s">
        <v>749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114.53899999999999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113.3205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112.102</v>
      </c>
      <c r="T58" s="92" t="s">
        <v>108</v>
      </c>
      <c r="U58" s="87" t="s">
        <v>616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110.8835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109.66499999999999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177.5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177.5</v>
      </c>
      <c r="R4" s="498">
        <v>-3.0999999999999999E-3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585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697" t="s">
        <v>78</v>
      </c>
      <c r="P41" s="697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195.25000000000003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193.47500000000002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191.70000000000002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189.92500000000001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188.15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186.375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184.6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182.82500000000002</v>
      </c>
      <c r="Q49" s="82"/>
      <c r="T49" s="92" t="s">
        <v>103</v>
      </c>
      <c r="U49" s="87" t="s">
        <v>562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181.05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179.27500000000001</v>
      </c>
      <c r="Q51" s="82"/>
      <c r="T51" s="92" t="s">
        <v>104</v>
      </c>
      <c r="U51" s="87" t="s">
        <v>750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177.5</v>
      </c>
      <c r="Q52" s="82"/>
      <c r="T52" s="92" t="s">
        <v>105</v>
      </c>
      <c r="U52" s="87" t="s">
        <v>557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175.72499999999999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173.95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172.17499999999998</v>
      </c>
      <c r="Q55" s="82"/>
      <c r="T55" s="92" t="s">
        <v>107</v>
      </c>
      <c r="U55" s="87" t="s">
        <v>751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170.4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168.625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166.85</v>
      </c>
      <c r="Q58" s="82"/>
      <c r="T58" s="92" t="s">
        <v>108</v>
      </c>
      <c r="U58" s="87" t="s">
        <v>617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165.07500000000002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163.30000000000001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161.52500000000001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159.75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107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2017-05-30T02:50:15Z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